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352F60C1-04F8-49F0-83B2-3A9C4CFF803F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Jul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1" hidden="1">'Cálculo Jul2022'!$A$3:$VH$3</definedName>
    <definedName name="_xlnm._FilterDatabase" localSheetId="2" hidden="1">'Cálculo Mar2022'!$B$3:$U$753</definedName>
    <definedName name="_xlnm.Print_Area" localSheetId="5">'Cálculo 31.12.2021'!$E$2:$R$726</definedName>
    <definedName name="_xlnm.Print_Area" localSheetId="3">'Cálculo Fev2022'!$E$2:$U$741</definedName>
    <definedName name="_xlnm.Print_Area" localSheetId="4">'Cálculo Jan2022'!$E$2:$U$732</definedName>
    <definedName name="_xlnm.Print_Area" localSheetId="1">'Cálculo Jul2022'!$F$2:$W$768</definedName>
    <definedName name="_xlnm.Print_Area" localSheetId="2">'Cálculo Mar2022'!$E$2:$U$753</definedName>
  </definedNames>
  <calcPr calcId="191029"/>
  <pivotCaches>
    <pivotCache cacheId="25" r:id="rId9"/>
    <pivotCache cacheId="26" r:id="rId10"/>
    <pivotCache cacheId="27" r:id="rId11"/>
    <pivotCache cacheId="28" r:id="rId12"/>
    <pivotCache cacheId="29" r:id="rId13"/>
    <pivotCache cacheId="30" r:id="rId14"/>
    <pivotCache cacheId="36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86" i="21" l="1"/>
  <c r="Q768" i="21" l="1"/>
  <c r="O768" i="21"/>
  <c r="N767" i="21"/>
  <c r="M767" i="21"/>
  <c r="L767" i="21"/>
  <c r="J767" i="21"/>
  <c r="P767" i="21" s="1"/>
  <c r="D767" i="21"/>
  <c r="N766" i="21"/>
  <c r="M766" i="21"/>
  <c r="L766" i="21"/>
  <c r="D766" i="21" s="1"/>
  <c r="J766" i="21"/>
  <c r="N765" i="21"/>
  <c r="M765" i="21"/>
  <c r="L765" i="21"/>
  <c r="D765" i="21" s="1"/>
  <c r="J765" i="21"/>
  <c r="P766" i="21" l="1"/>
  <c r="W766" i="21"/>
  <c r="W767" i="21"/>
  <c r="V766" i="21"/>
  <c r="V767" i="21"/>
  <c r="P765" i="21"/>
  <c r="W765" i="21"/>
  <c r="V765" i="21" l="1"/>
  <c r="R765" i="2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3" i="21"/>
  <c r="R224" i="21"/>
  <c r="R225" i="21"/>
  <c r="R226" i="21"/>
  <c r="R227" i="21"/>
  <c r="R229" i="21"/>
  <c r="R230" i="21"/>
  <c r="R231" i="21"/>
  <c r="R232" i="21"/>
  <c r="R233" i="21"/>
  <c r="R234" i="21"/>
  <c r="R235" i="21"/>
  <c r="R236" i="21"/>
  <c r="R238" i="21"/>
  <c r="R239" i="21"/>
  <c r="R240" i="21"/>
  <c r="R241" i="21"/>
  <c r="R242" i="21"/>
  <c r="R243" i="21"/>
  <c r="R244" i="21"/>
  <c r="R245" i="21"/>
  <c r="R246" i="21"/>
  <c r="R247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2" i="21"/>
  <c r="R333" i="21"/>
  <c r="R335" i="21"/>
  <c r="R336" i="21"/>
  <c r="R337" i="21"/>
  <c r="R338" i="21"/>
  <c r="R339" i="21"/>
  <c r="R340" i="21"/>
  <c r="R341" i="21"/>
  <c r="R342" i="21"/>
  <c r="R343" i="21"/>
  <c r="R344" i="21"/>
  <c r="R345" i="21"/>
  <c r="R346" i="21"/>
  <c r="R348" i="21"/>
  <c r="R349" i="21"/>
  <c r="R350" i="21"/>
  <c r="R351" i="21"/>
  <c r="R352" i="21"/>
  <c r="R353" i="21"/>
  <c r="R354" i="21"/>
  <c r="R355" i="21"/>
  <c r="R356" i="21"/>
  <c r="R357" i="21"/>
  <c r="R358" i="21"/>
  <c r="R359" i="21"/>
  <c r="R360" i="21"/>
  <c r="R361" i="21"/>
  <c r="R362" i="21"/>
  <c r="R363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89" i="21"/>
  <c r="R390" i="21"/>
  <c r="R391" i="21"/>
  <c r="R392" i="21"/>
  <c r="R393" i="21"/>
  <c r="R394" i="21"/>
  <c r="R396" i="21"/>
  <c r="R397" i="21"/>
  <c r="R398" i="21"/>
  <c r="R399" i="21"/>
  <c r="R400" i="21"/>
  <c r="R401" i="21"/>
  <c r="R402" i="21"/>
  <c r="R403" i="21"/>
  <c r="R404" i="21"/>
  <c r="R405" i="21"/>
  <c r="R406" i="21"/>
  <c r="R407" i="21"/>
  <c r="R408" i="21"/>
  <c r="R409" i="21"/>
  <c r="R410" i="21"/>
  <c r="R411" i="21"/>
  <c r="R412" i="21"/>
  <c r="R413" i="21"/>
  <c r="R414" i="21"/>
  <c r="R415" i="21"/>
  <c r="R416" i="21"/>
  <c r="R417" i="21"/>
  <c r="R418" i="21"/>
  <c r="R419" i="21"/>
  <c r="R420" i="21"/>
  <c r="R421" i="21"/>
  <c r="R422" i="21"/>
  <c r="R423" i="21"/>
  <c r="R424" i="21"/>
  <c r="R426" i="21"/>
  <c r="R428" i="21"/>
  <c r="R429" i="21"/>
  <c r="R430" i="21"/>
  <c r="R431" i="21"/>
  <c r="R432" i="21"/>
  <c r="R433" i="21"/>
  <c r="R434" i="21"/>
  <c r="R435" i="21"/>
  <c r="R436" i="21"/>
  <c r="R437" i="21"/>
  <c r="R438" i="21"/>
  <c r="R439" i="21"/>
  <c r="R440" i="21"/>
  <c r="R441" i="21"/>
  <c r="R442" i="21"/>
  <c r="R443" i="21"/>
  <c r="R444" i="21"/>
  <c r="R445" i="21"/>
  <c r="R446" i="21"/>
  <c r="R447" i="21"/>
  <c r="R448" i="21"/>
  <c r="R449" i="21"/>
  <c r="R450" i="21"/>
  <c r="R451" i="21"/>
  <c r="R452" i="21"/>
  <c r="R453" i="21"/>
  <c r="R454" i="21"/>
  <c r="R455" i="21"/>
  <c r="R456" i="21"/>
  <c r="R457" i="21"/>
  <c r="R458" i="21"/>
  <c r="R459" i="21"/>
  <c r="R460" i="21"/>
  <c r="R461" i="21"/>
  <c r="R462" i="21"/>
  <c r="R463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6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1" i="21"/>
  <c r="R502" i="21"/>
  <c r="R503" i="21"/>
  <c r="R504" i="21"/>
  <c r="R505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1" i="21"/>
  <c r="R532" i="21"/>
  <c r="R533" i="21"/>
  <c r="R534" i="21"/>
  <c r="R535" i="21"/>
  <c r="R536" i="21"/>
  <c r="R537" i="21"/>
  <c r="R538" i="21"/>
  <c r="R582" i="21"/>
  <c r="R585" i="21"/>
  <c r="R587" i="21"/>
  <c r="R589" i="21"/>
  <c r="R590" i="21"/>
  <c r="R591" i="21"/>
  <c r="R595" i="21"/>
  <c r="R596" i="21"/>
  <c r="R597" i="21"/>
  <c r="R598" i="21"/>
  <c r="R600" i="21"/>
  <c r="R602" i="21"/>
  <c r="R645" i="21"/>
  <c r="R674" i="21"/>
  <c r="R753" i="21"/>
  <c r="V753" i="21" s="1"/>
  <c r="R754" i="21"/>
  <c r="V754" i="21" s="1"/>
  <c r="R4" i="21"/>
  <c r="N764" i="21"/>
  <c r="M764" i="21"/>
  <c r="L764" i="21"/>
  <c r="D764" i="21" s="1"/>
  <c r="J764" i="21"/>
  <c r="N763" i="21"/>
  <c r="M763" i="21"/>
  <c r="L763" i="21"/>
  <c r="D763" i="21" s="1"/>
  <c r="J763" i="21"/>
  <c r="N762" i="21"/>
  <c r="M762" i="21"/>
  <c r="L762" i="21"/>
  <c r="D762" i="21" s="1"/>
  <c r="J762" i="21"/>
  <c r="N761" i="21"/>
  <c r="M761" i="21"/>
  <c r="L761" i="21"/>
  <c r="D761" i="21" s="1"/>
  <c r="J761" i="21"/>
  <c r="N760" i="21"/>
  <c r="M760" i="21"/>
  <c r="L760" i="21"/>
  <c r="D760" i="21" s="1"/>
  <c r="J760" i="21"/>
  <c r="N759" i="21"/>
  <c r="M759" i="21"/>
  <c r="L759" i="21"/>
  <c r="D759" i="21" s="1"/>
  <c r="J759" i="21"/>
  <c r="N758" i="21"/>
  <c r="M758" i="21"/>
  <c r="L758" i="21"/>
  <c r="D758" i="21" s="1"/>
  <c r="J758" i="21"/>
  <c r="N757" i="21"/>
  <c r="M757" i="21"/>
  <c r="L757" i="21"/>
  <c r="D757" i="21" s="1"/>
  <c r="J757" i="21"/>
  <c r="N756" i="21"/>
  <c r="M756" i="21"/>
  <c r="L756" i="21"/>
  <c r="D756" i="21" s="1"/>
  <c r="J756" i="21"/>
  <c r="N755" i="21"/>
  <c r="M755" i="21"/>
  <c r="L755" i="21"/>
  <c r="D755" i="21" s="1"/>
  <c r="J755" i="21"/>
  <c r="W753" i="21"/>
  <c r="W754" i="21"/>
  <c r="N752" i="21"/>
  <c r="M752" i="21"/>
  <c r="L752" i="21"/>
  <c r="D752" i="21" s="1"/>
  <c r="J752" i="21"/>
  <c r="N751" i="21"/>
  <c r="M751" i="21"/>
  <c r="L751" i="21"/>
  <c r="D751" i="21" s="1"/>
  <c r="J751" i="21"/>
  <c r="N750" i="21"/>
  <c r="M750" i="21"/>
  <c r="L750" i="21"/>
  <c r="J750" i="21"/>
  <c r="N749" i="21"/>
  <c r="M749" i="21"/>
  <c r="L749" i="21"/>
  <c r="D749" i="21" s="1"/>
  <c r="J749" i="21"/>
  <c r="N748" i="21"/>
  <c r="M748" i="21"/>
  <c r="L748" i="21"/>
  <c r="J748" i="21"/>
  <c r="N747" i="21"/>
  <c r="M747" i="21"/>
  <c r="L747" i="21"/>
  <c r="J747" i="21"/>
  <c r="N746" i="21"/>
  <c r="M746" i="21"/>
  <c r="L746" i="21"/>
  <c r="D746" i="21" s="1"/>
  <c r="J746" i="21"/>
  <c r="N745" i="21"/>
  <c r="M745" i="21"/>
  <c r="L745" i="21"/>
  <c r="D745" i="21" s="1"/>
  <c r="I745" i="21"/>
  <c r="J745" i="21" s="1"/>
  <c r="N744" i="21"/>
  <c r="M744" i="21"/>
  <c r="L744" i="21"/>
  <c r="D744" i="21" s="1"/>
  <c r="J744" i="21"/>
  <c r="N743" i="21"/>
  <c r="M743" i="21"/>
  <c r="L743" i="21"/>
  <c r="D743" i="21" s="1"/>
  <c r="J743" i="21"/>
  <c r="N742" i="21"/>
  <c r="M742" i="21"/>
  <c r="L742" i="21"/>
  <c r="D742" i="21" s="1"/>
  <c r="J742" i="21"/>
  <c r="N741" i="21"/>
  <c r="M741" i="21"/>
  <c r="L741" i="21"/>
  <c r="D741" i="21" s="1"/>
  <c r="J741" i="21"/>
  <c r="N740" i="21"/>
  <c r="M740" i="21"/>
  <c r="L740" i="21"/>
  <c r="D740" i="21" s="1"/>
  <c r="J740" i="21"/>
  <c r="N739" i="21"/>
  <c r="M739" i="21"/>
  <c r="L739" i="21"/>
  <c r="D739" i="21" s="1"/>
  <c r="J739" i="21"/>
  <c r="N738" i="21"/>
  <c r="M738" i="21"/>
  <c r="L738" i="21"/>
  <c r="D738" i="21" s="1"/>
  <c r="J738" i="21"/>
  <c r="N737" i="21"/>
  <c r="M737" i="21"/>
  <c r="L737" i="21"/>
  <c r="D737" i="21" s="1"/>
  <c r="I737" i="21"/>
  <c r="J737" i="21" s="1"/>
  <c r="N736" i="21"/>
  <c r="M736" i="21"/>
  <c r="L736" i="21"/>
  <c r="D736" i="21" s="1"/>
  <c r="J736" i="21"/>
  <c r="N735" i="21"/>
  <c r="M735" i="21"/>
  <c r="L735" i="21"/>
  <c r="D735" i="21" s="1"/>
  <c r="I735" i="21"/>
  <c r="J735" i="21" s="1"/>
  <c r="N734" i="21"/>
  <c r="M734" i="21"/>
  <c r="L734" i="21"/>
  <c r="J734" i="21"/>
  <c r="N733" i="21"/>
  <c r="M733" i="21"/>
  <c r="L733" i="21"/>
  <c r="J733" i="21"/>
  <c r="N732" i="21"/>
  <c r="M732" i="21"/>
  <c r="L732" i="21"/>
  <c r="D732" i="21" s="1"/>
  <c r="J732" i="21"/>
  <c r="N731" i="21"/>
  <c r="M731" i="21"/>
  <c r="L731" i="21"/>
  <c r="J731" i="21"/>
  <c r="N730" i="21"/>
  <c r="M730" i="21"/>
  <c r="L730" i="21"/>
  <c r="J730" i="21"/>
  <c r="N729" i="21"/>
  <c r="M729" i="21"/>
  <c r="L729" i="21"/>
  <c r="J729" i="21"/>
  <c r="N728" i="21"/>
  <c r="M728" i="21"/>
  <c r="L728" i="21"/>
  <c r="J728" i="21"/>
  <c r="N727" i="21"/>
  <c r="M727" i="21"/>
  <c r="L727" i="21"/>
  <c r="J727" i="21"/>
  <c r="N726" i="21"/>
  <c r="M726" i="21"/>
  <c r="L726" i="21"/>
  <c r="D726" i="21" s="1"/>
  <c r="J726" i="21"/>
  <c r="N725" i="21"/>
  <c r="M725" i="21"/>
  <c r="L725" i="21"/>
  <c r="I725" i="21"/>
  <c r="J725" i="21" s="1"/>
  <c r="N724" i="21"/>
  <c r="M724" i="21"/>
  <c r="L724" i="21"/>
  <c r="D724" i="21" s="1"/>
  <c r="J724" i="21"/>
  <c r="N723" i="21"/>
  <c r="M723" i="21"/>
  <c r="L723" i="21"/>
  <c r="D723" i="21" s="1"/>
  <c r="J723" i="21"/>
  <c r="N722" i="21"/>
  <c r="M722" i="21"/>
  <c r="L722" i="21"/>
  <c r="D722" i="21" s="1"/>
  <c r="J722" i="21"/>
  <c r="N721" i="21"/>
  <c r="M721" i="21"/>
  <c r="L721" i="21"/>
  <c r="D721" i="21" s="1"/>
  <c r="J721" i="21"/>
  <c r="N720" i="21"/>
  <c r="M720" i="21"/>
  <c r="L720" i="21"/>
  <c r="D720" i="21" s="1"/>
  <c r="J720" i="21"/>
  <c r="N719" i="21"/>
  <c r="M719" i="21"/>
  <c r="L719" i="21"/>
  <c r="D719" i="21" s="1"/>
  <c r="J719" i="21"/>
  <c r="N718" i="21"/>
  <c r="M718" i="21"/>
  <c r="L718" i="21"/>
  <c r="D718" i="21" s="1"/>
  <c r="J718" i="21"/>
  <c r="N717" i="21"/>
  <c r="M717" i="21"/>
  <c r="L717" i="21"/>
  <c r="D717" i="21" s="1"/>
  <c r="J717" i="21"/>
  <c r="N716" i="21"/>
  <c r="M716" i="21"/>
  <c r="L716" i="21"/>
  <c r="D716" i="21" s="1"/>
  <c r="J716" i="21"/>
  <c r="N715" i="21"/>
  <c r="M715" i="21"/>
  <c r="L715" i="21"/>
  <c r="D715" i="21" s="1"/>
  <c r="J715" i="21"/>
  <c r="N714" i="21"/>
  <c r="M714" i="21"/>
  <c r="L714" i="21"/>
  <c r="D714" i="21" s="1"/>
  <c r="J714" i="21"/>
  <c r="N713" i="21"/>
  <c r="M713" i="21"/>
  <c r="L713" i="21"/>
  <c r="D713" i="21" s="1"/>
  <c r="I713" i="21"/>
  <c r="J713" i="21" s="1"/>
  <c r="N712" i="21"/>
  <c r="M712" i="21"/>
  <c r="L712" i="21"/>
  <c r="D712" i="21" s="1"/>
  <c r="J712" i="21"/>
  <c r="N711" i="21"/>
  <c r="M711" i="21"/>
  <c r="L711" i="21"/>
  <c r="D711" i="21" s="1"/>
  <c r="I711" i="21"/>
  <c r="J711" i="21" s="1"/>
  <c r="N710" i="21"/>
  <c r="M710" i="21"/>
  <c r="L710" i="21"/>
  <c r="J710" i="21"/>
  <c r="N709" i="21"/>
  <c r="M709" i="21"/>
  <c r="L709" i="21"/>
  <c r="D709" i="21" s="1"/>
  <c r="J709" i="21"/>
  <c r="N708" i="21"/>
  <c r="M708" i="21"/>
  <c r="L708" i="21"/>
  <c r="J708" i="21"/>
  <c r="N707" i="21"/>
  <c r="M707" i="21"/>
  <c r="L707" i="21"/>
  <c r="D707" i="21" s="1"/>
  <c r="J707" i="21"/>
  <c r="N706" i="21"/>
  <c r="M706" i="21"/>
  <c r="L706" i="21"/>
  <c r="J706" i="21"/>
  <c r="N705" i="21"/>
  <c r="M705" i="21"/>
  <c r="L705" i="21"/>
  <c r="I705" i="21"/>
  <c r="J705" i="21" s="1"/>
  <c r="N704" i="21"/>
  <c r="M704" i="21"/>
  <c r="L704" i="21"/>
  <c r="D704" i="21" s="1"/>
  <c r="J704" i="21"/>
  <c r="N703" i="21"/>
  <c r="M703" i="21"/>
  <c r="L703" i="21"/>
  <c r="D703" i="21" s="1"/>
  <c r="I703" i="21"/>
  <c r="J703" i="21" s="1"/>
  <c r="N702" i="21"/>
  <c r="M702" i="21"/>
  <c r="L702" i="21"/>
  <c r="D702" i="21" s="1"/>
  <c r="J702" i="21"/>
  <c r="N701" i="21"/>
  <c r="M701" i="21"/>
  <c r="L701" i="21"/>
  <c r="D701" i="21" s="1"/>
  <c r="J701" i="21"/>
  <c r="N700" i="21"/>
  <c r="M700" i="21"/>
  <c r="L700" i="21"/>
  <c r="D700" i="21" s="1"/>
  <c r="J700" i="21"/>
  <c r="N699" i="21"/>
  <c r="M699" i="21"/>
  <c r="L699" i="21"/>
  <c r="D699" i="21" s="1"/>
  <c r="J699" i="21"/>
  <c r="N698" i="21"/>
  <c r="M698" i="21"/>
  <c r="L698" i="21"/>
  <c r="D698" i="21" s="1"/>
  <c r="J698" i="21"/>
  <c r="N697" i="21"/>
  <c r="M697" i="21"/>
  <c r="L697" i="21"/>
  <c r="D697" i="21" s="1"/>
  <c r="J697" i="21"/>
  <c r="N696" i="21"/>
  <c r="M696" i="21"/>
  <c r="L696" i="21"/>
  <c r="J696" i="21"/>
  <c r="N695" i="21"/>
  <c r="M695" i="21"/>
  <c r="L695" i="21"/>
  <c r="D695" i="21" s="1"/>
  <c r="I695" i="21"/>
  <c r="J695" i="21" s="1"/>
  <c r="N694" i="21"/>
  <c r="M694" i="21"/>
  <c r="L694" i="21"/>
  <c r="I694" i="21"/>
  <c r="J694" i="21" s="1"/>
  <c r="N693" i="21"/>
  <c r="M693" i="21"/>
  <c r="L693" i="21"/>
  <c r="D693" i="21" s="1"/>
  <c r="J693" i="21"/>
  <c r="N692" i="21"/>
  <c r="M692" i="21"/>
  <c r="L692" i="21"/>
  <c r="D692" i="21" s="1"/>
  <c r="J692" i="21"/>
  <c r="N691" i="21"/>
  <c r="M691" i="21"/>
  <c r="L691" i="21"/>
  <c r="D691" i="21" s="1"/>
  <c r="J691" i="21"/>
  <c r="N690" i="21"/>
  <c r="M690" i="21"/>
  <c r="L690" i="21"/>
  <c r="D690" i="21" s="1"/>
  <c r="J690" i="21"/>
  <c r="N689" i="21"/>
  <c r="M689" i="21"/>
  <c r="L689" i="21"/>
  <c r="D689" i="21" s="1"/>
  <c r="J689" i="21"/>
  <c r="N688" i="21"/>
  <c r="M688" i="21"/>
  <c r="L688" i="21"/>
  <c r="D688" i="21" s="1"/>
  <c r="J688" i="21"/>
  <c r="N687" i="21"/>
  <c r="M687" i="21"/>
  <c r="L687" i="21"/>
  <c r="D687" i="21" s="1"/>
  <c r="J687" i="21"/>
  <c r="N686" i="21"/>
  <c r="M686" i="21"/>
  <c r="L686" i="21"/>
  <c r="D686" i="21" s="1"/>
  <c r="I686" i="21"/>
  <c r="J686" i="21" s="1"/>
  <c r="N685" i="21"/>
  <c r="M685" i="21"/>
  <c r="L685" i="21"/>
  <c r="D685" i="21" s="1"/>
  <c r="I685" i="21"/>
  <c r="J685" i="21" s="1"/>
  <c r="N684" i="21"/>
  <c r="M684" i="21"/>
  <c r="L684" i="21"/>
  <c r="D684" i="21" s="1"/>
  <c r="I684" i="21"/>
  <c r="J684" i="21" s="1"/>
  <c r="N683" i="21"/>
  <c r="M683" i="21"/>
  <c r="L683" i="21"/>
  <c r="D683" i="21" s="1"/>
  <c r="I683" i="21"/>
  <c r="J683" i="21" s="1"/>
  <c r="N682" i="21"/>
  <c r="M682" i="21"/>
  <c r="L682" i="21"/>
  <c r="D682" i="21" s="1"/>
  <c r="J682" i="21"/>
  <c r="N681" i="21"/>
  <c r="M681" i="21"/>
  <c r="L681" i="21"/>
  <c r="D681" i="21" s="1"/>
  <c r="I681" i="21"/>
  <c r="J681" i="21" s="1"/>
  <c r="N680" i="21"/>
  <c r="M680" i="21"/>
  <c r="L680" i="21"/>
  <c r="J680" i="21"/>
  <c r="N679" i="21"/>
  <c r="M679" i="21"/>
  <c r="L679" i="21"/>
  <c r="J679" i="21"/>
  <c r="N678" i="21"/>
  <c r="M678" i="21"/>
  <c r="L678" i="21"/>
  <c r="D678" i="21" s="1"/>
  <c r="J678" i="21"/>
  <c r="N677" i="21"/>
  <c r="M677" i="21"/>
  <c r="L677" i="21"/>
  <c r="D677" i="21" s="1"/>
  <c r="J677" i="21"/>
  <c r="N676" i="21"/>
  <c r="M676" i="21"/>
  <c r="L676" i="21"/>
  <c r="D676" i="21" s="1"/>
  <c r="J676" i="21"/>
  <c r="N675" i="21"/>
  <c r="M675" i="21"/>
  <c r="L675" i="21"/>
  <c r="I675" i="21"/>
  <c r="J675" i="21" s="1"/>
  <c r="N674" i="21"/>
  <c r="M674" i="21"/>
  <c r="L674" i="21"/>
  <c r="J674" i="21"/>
  <c r="N673" i="21"/>
  <c r="M673" i="21"/>
  <c r="L673" i="21"/>
  <c r="D673" i="21" s="1"/>
  <c r="J673" i="21"/>
  <c r="N672" i="21"/>
  <c r="M672" i="21"/>
  <c r="L672" i="21"/>
  <c r="J672" i="21"/>
  <c r="N671" i="21"/>
  <c r="M671" i="21"/>
  <c r="L671" i="21"/>
  <c r="D671" i="21" s="1"/>
  <c r="J671" i="21"/>
  <c r="N670" i="21"/>
  <c r="M670" i="21"/>
  <c r="L670" i="21"/>
  <c r="D670" i="21" s="1"/>
  <c r="J670" i="21"/>
  <c r="N669" i="21"/>
  <c r="M669" i="21"/>
  <c r="L669" i="21"/>
  <c r="D669" i="21" s="1"/>
  <c r="I669" i="21"/>
  <c r="J669" i="21" s="1"/>
  <c r="N668" i="21"/>
  <c r="M668" i="21"/>
  <c r="L668" i="21"/>
  <c r="J668" i="21"/>
  <c r="N667" i="21"/>
  <c r="M667" i="21"/>
  <c r="L667" i="21"/>
  <c r="J667" i="21"/>
  <c r="N666" i="21"/>
  <c r="M666" i="21"/>
  <c r="L666" i="21"/>
  <c r="J666" i="21"/>
  <c r="N665" i="21"/>
  <c r="M665" i="21"/>
  <c r="L665" i="21"/>
  <c r="J665" i="21"/>
  <c r="N664" i="21"/>
  <c r="M664" i="21"/>
  <c r="L664" i="21"/>
  <c r="I664" i="21"/>
  <c r="J664" i="21" s="1"/>
  <c r="N663" i="21"/>
  <c r="M663" i="21"/>
  <c r="L663" i="21"/>
  <c r="D663" i="21" s="1"/>
  <c r="I663" i="21"/>
  <c r="J663" i="21" s="1"/>
  <c r="N662" i="21"/>
  <c r="M662" i="21"/>
  <c r="L662" i="21"/>
  <c r="D662" i="21" s="1"/>
  <c r="J662" i="21"/>
  <c r="N661" i="21"/>
  <c r="M661" i="21"/>
  <c r="L661" i="21"/>
  <c r="D661" i="21" s="1"/>
  <c r="J661" i="21"/>
  <c r="N660" i="21"/>
  <c r="M660" i="21"/>
  <c r="L660" i="21"/>
  <c r="D660" i="21" s="1"/>
  <c r="J660" i="21"/>
  <c r="N659" i="21"/>
  <c r="M659" i="21"/>
  <c r="L659" i="21"/>
  <c r="D659" i="21" s="1"/>
  <c r="J659" i="21"/>
  <c r="N658" i="21"/>
  <c r="M658" i="21"/>
  <c r="L658" i="21"/>
  <c r="D658" i="21" s="1"/>
  <c r="I658" i="21"/>
  <c r="J658" i="21" s="1"/>
  <c r="N657" i="21"/>
  <c r="M657" i="21"/>
  <c r="L657" i="21"/>
  <c r="J657" i="21"/>
  <c r="N656" i="21"/>
  <c r="M656" i="21"/>
  <c r="L656" i="21"/>
  <c r="J656" i="21"/>
  <c r="N655" i="21"/>
  <c r="M655" i="21"/>
  <c r="L655" i="21"/>
  <c r="D655" i="21" s="1"/>
  <c r="J655" i="21"/>
  <c r="N654" i="21"/>
  <c r="M654" i="21"/>
  <c r="L654" i="21"/>
  <c r="J654" i="21"/>
  <c r="N653" i="21"/>
  <c r="M653" i="21"/>
  <c r="L653" i="21"/>
  <c r="D653" i="21" s="1"/>
  <c r="J653" i="21"/>
  <c r="N652" i="21"/>
  <c r="M652" i="21"/>
  <c r="L652" i="21"/>
  <c r="J652" i="21"/>
  <c r="N651" i="21"/>
  <c r="M651" i="21"/>
  <c r="L651" i="21"/>
  <c r="D651" i="21" s="1"/>
  <c r="J651" i="21"/>
  <c r="N650" i="21"/>
  <c r="M650" i="21"/>
  <c r="L650" i="21"/>
  <c r="D650" i="21" s="1"/>
  <c r="J650" i="21"/>
  <c r="N649" i="21"/>
  <c r="M649" i="21"/>
  <c r="L649" i="21"/>
  <c r="D649" i="21" s="1"/>
  <c r="J649" i="21"/>
  <c r="N648" i="21"/>
  <c r="M648" i="21"/>
  <c r="L648" i="21"/>
  <c r="D648" i="21" s="1"/>
  <c r="I648" i="21"/>
  <c r="J648" i="21" s="1"/>
  <c r="N647" i="21"/>
  <c r="M647" i="21"/>
  <c r="L647" i="21"/>
  <c r="D647" i="21" s="1"/>
  <c r="J647" i="21"/>
  <c r="N646" i="21"/>
  <c r="M646" i="21"/>
  <c r="L646" i="21"/>
  <c r="I646" i="21"/>
  <c r="J646" i="21" s="1"/>
  <c r="N645" i="21"/>
  <c r="M645" i="21"/>
  <c r="L645" i="21"/>
  <c r="J645" i="21"/>
  <c r="N644" i="21"/>
  <c r="M644" i="21"/>
  <c r="L644" i="21"/>
  <c r="J644" i="21"/>
  <c r="N643" i="21"/>
  <c r="M643" i="21"/>
  <c r="L643" i="21"/>
  <c r="D643" i="21" s="1"/>
  <c r="J643" i="21"/>
  <c r="N642" i="21"/>
  <c r="M642" i="21"/>
  <c r="L642" i="21"/>
  <c r="D642" i="21" s="1"/>
  <c r="J642" i="21"/>
  <c r="N641" i="21"/>
  <c r="M641" i="21"/>
  <c r="L641" i="21"/>
  <c r="D641" i="21" s="1"/>
  <c r="J641" i="21"/>
  <c r="N640" i="21"/>
  <c r="M640" i="21"/>
  <c r="L640" i="21"/>
  <c r="D640" i="21" s="1"/>
  <c r="I640" i="21"/>
  <c r="J640" i="21" s="1"/>
  <c r="N639" i="21"/>
  <c r="M639" i="21"/>
  <c r="L639" i="21"/>
  <c r="D639" i="21" s="1"/>
  <c r="I639" i="21"/>
  <c r="J639" i="21" s="1"/>
  <c r="N638" i="21"/>
  <c r="M638" i="21"/>
  <c r="L638" i="21"/>
  <c r="D638" i="21" s="1"/>
  <c r="I638" i="21"/>
  <c r="J638" i="21" s="1"/>
  <c r="N637" i="21"/>
  <c r="M637" i="21"/>
  <c r="L637" i="21"/>
  <c r="J637" i="21"/>
  <c r="N636" i="21"/>
  <c r="M636" i="21"/>
  <c r="L636" i="21"/>
  <c r="D636" i="21" s="1"/>
  <c r="J636" i="21"/>
  <c r="N635" i="21"/>
  <c r="M635" i="21"/>
  <c r="L635" i="21"/>
  <c r="D635" i="21" s="1"/>
  <c r="J635" i="21"/>
  <c r="N634" i="21"/>
  <c r="M634" i="21"/>
  <c r="L634" i="21"/>
  <c r="D634" i="21" s="1"/>
  <c r="I634" i="21"/>
  <c r="J634" i="21" s="1"/>
  <c r="N633" i="21"/>
  <c r="M633" i="21"/>
  <c r="L633" i="21"/>
  <c r="D633" i="21" s="1"/>
  <c r="I633" i="21"/>
  <c r="J633" i="21" s="1"/>
  <c r="N632" i="21"/>
  <c r="M632" i="21"/>
  <c r="L632" i="21"/>
  <c r="D632" i="21" s="1"/>
  <c r="J632" i="21"/>
  <c r="N631" i="21"/>
  <c r="M631" i="21"/>
  <c r="L631" i="21"/>
  <c r="D631" i="21" s="1"/>
  <c r="J631" i="21"/>
  <c r="N630" i="21"/>
  <c r="M630" i="21"/>
  <c r="L630" i="21"/>
  <c r="D630" i="21" s="1"/>
  <c r="J630" i="21"/>
  <c r="N629" i="21"/>
  <c r="M629" i="21"/>
  <c r="L629" i="21"/>
  <c r="D629" i="21" s="1"/>
  <c r="I629" i="21"/>
  <c r="J629" i="21" s="1"/>
  <c r="N628" i="21"/>
  <c r="M628" i="21"/>
  <c r="L628" i="21"/>
  <c r="D628" i="21" s="1"/>
  <c r="J628" i="21"/>
  <c r="N627" i="21"/>
  <c r="M627" i="21"/>
  <c r="L627" i="21"/>
  <c r="J627" i="21"/>
  <c r="N626" i="21"/>
  <c r="M626" i="21"/>
  <c r="L626" i="21"/>
  <c r="D626" i="21" s="1"/>
  <c r="I626" i="21"/>
  <c r="J626" i="21" s="1"/>
  <c r="N625" i="21"/>
  <c r="M625" i="21"/>
  <c r="L625" i="21"/>
  <c r="D625" i="21" s="1"/>
  <c r="J625" i="21"/>
  <c r="N624" i="21"/>
  <c r="M624" i="21"/>
  <c r="L624" i="21"/>
  <c r="J624" i="21"/>
  <c r="N623" i="21"/>
  <c r="M623" i="21"/>
  <c r="L623" i="21"/>
  <c r="D623" i="21" s="1"/>
  <c r="J623" i="21"/>
  <c r="N622" i="21"/>
  <c r="M622" i="21"/>
  <c r="L622" i="21"/>
  <c r="J622" i="21"/>
  <c r="N621" i="21"/>
  <c r="M621" i="21"/>
  <c r="L621" i="21"/>
  <c r="D621" i="21" s="1"/>
  <c r="J621" i="21"/>
  <c r="N620" i="21"/>
  <c r="M620" i="21"/>
  <c r="L620" i="21"/>
  <c r="D620" i="21" s="1"/>
  <c r="J620" i="21"/>
  <c r="N619" i="21"/>
  <c r="M619" i="21"/>
  <c r="L619" i="21"/>
  <c r="D619" i="21" s="1"/>
  <c r="I619" i="21"/>
  <c r="J619" i="21" s="1"/>
  <c r="N618" i="21"/>
  <c r="M618" i="21"/>
  <c r="L618" i="21"/>
  <c r="D618" i="21" s="1"/>
  <c r="I618" i="21"/>
  <c r="J618" i="21" s="1"/>
  <c r="N617" i="21"/>
  <c r="M617" i="21"/>
  <c r="L617" i="21"/>
  <c r="J617" i="21"/>
  <c r="N616" i="21"/>
  <c r="M616" i="21"/>
  <c r="L616" i="21"/>
  <c r="J616" i="21"/>
  <c r="N615" i="21"/>
  <c r="M615" i="21"/>
  <c r="L615" i="21"/>
  <c r="J615" i="21"/>
  <c r="N614" i="21"/>
  <c r="M614" i="21"/>
  <c r="L614" i="21"/>
  <c r="D614" i="21" s="1"/>
  <c r="J614" i="21"/>
  <c r="N613" i="21"/>
  <c r="M613" i="21"/>
  <c r="L613" i="21"/>
  <c r="D613" i="21" s="1"/>
  <c r="J613" i="21"/>
  <c r="N612" i="21"/>
  <c r="M612" i="21"/>
  <c r="L612" i="21"/>
  <c r="J612" i="21"/>
  <c r="N611" i="21"/>
  <c r="M611" i="21"/>
  <c r="L611" i="21"/>
  <c r="J611" i="21"/>
  <c r="N610" i="21"/>
  <c r="M610" i="21"/>
  <c r="L610" i="21"/>
  <c r="D610" i="21" s="1"/>
  <c r="J610" i="21"/>
  <c r="N609" i="21"/>
  <c r="M609" i="21"/>
  <c r="L609" i="21"/>
  <c r="J609" i="21"/>
  <c r="N608" i="21"/>
  <c r="M608" i="21"/>
  <c r="L608" i="21"/>
  <c r="D608" i="21" s="1"/>
  <c r="J608" i="21"/>
  <c r="N607" i="21"/>
  <c r="M607" i="21"/>
  <c r="L607" i="21"/>
  <c r="J607" i="21"/>
  <c r="N606" i="21"/>
  <c r="M606" i="21"/>
  <c r="L606" i="21"/>
  <c r="D606" i="21" s="1"/>
  <c r="J606" i="21"/>
  <c r="N605" i="21"/>
  <c r="M605" i="21"/>
  <c r="L605" i="21"/>
  <c r="J605" i="21"/>
  <c r="N604" i="21"/>
  <c r="M604" i="21"/>
  <c r="L604" i="21"/>
  <c r="D604" i="21" s="1"/>
  <c r="J604" i="21"/>
  <c r="N603" i="21"/>
  <c r="M603" i="21"/>
  <c r="L603" i="21"/>
  <c r="D603" i="21" s="1"/>
  <c r="J603" i="21"/>
  <c r="N602" i="21"/>
  <c r="M602" i="21"/>
  <c r="L602" i="21"/>
  <c r="D602" i="21" s="1"/>
  <c r="J602" i="21"/>
  <c r="N601" i="21"/>
  <c r="M601" i="21"/>
  <c r="L601" i="21"/>
  <c r="J601" i="21"/>
  <c r="N600" i="21"/>
  <c r="M600" i="21"/>
  <c r="L600" i="21"/>
  <c r="J600" i="21"/>
  <c r="N599" i="21"/>
  <c r="M599" i="21"/>
  <c r="L599" i="21"/>
  <c r="D599" i="21" s="1"/>
  <c r="J599" i="21"/>
  <c r="N598" i="21"/>
  <c r="M598" i="21"/>
  <c r="L598" i="21"/>
  <c r="J598" i="21"/>
  <c r="N597" i="21"/>
  <c r="M597" i="21"/>
  <c r="L597" i="21"/>
  <c r="D597" i="21" s="1"/>
  <c r="J597" i="21"/>
  <c r="N596" i="21"/>
  <c r="M596" i="21"/>
  <c r="L596" i="21"/>
  <c r="D596" i="21" s="1"/>
  <c r="J596" i="21"/>
  <c r="N595" i="21"/>
  <c r="M595" i="21"/>
  <c r="L595" i="21"/>
  <c r="J595" i="21"/>
  <c r="N594" i="21"/>
  <c r="M594" i="21"/>
  <c r="L594" i="21"/>
  <c r="D594" i="21" s="1"/>
  <c r="J594" i="21"/>
  <c r="N593" i="21"/>
  <c r="M593" i="21"/>
  <c r="L593" i="21"/>
  <c r="J593" i="21"/>
  <c r="N592" i="21"/>
  <c r="M592" i="21"/>
  <c r="L592" i="21"/>
  <c r="D592" i="21" s="1"/>
  <c r="J592" i="21"/>
  <c r="N591" i="21"/>
  <c r="M591" i="21"/>
  <c r="L591" i="21"/>
  <c r="J591" i="21"/>
  <c r="N590" i="21"/>
  <c r="M590" i="21"/>
  <c r="L590" i="21"/>
  <c r="J590" i="21"/>
  <c r="N589" i="21"/>
  <c r="M589" i="21"/>
  <c r="L589" i="21"/>
  <c r="D589" i="21" s="1"/>
  <c r="J589" i="21"/>
  <c r="N588" i="21"/>
  <c r="M588" i="21"/>
  <c r="L588" i="21"/>
  <c r="D588" i="21" s="1"/>
  <c r="J588" i="21"/>
  <c r="N587" i="21"/>
  <c r="M587" i="21"/>
  <c r="L587" i="21"/>
  <c r="D587" i="21" s="1"/>
  <c r="J587" i="21"/>
  <c r="N586" i="21"/>
  <c r="M586" i="21"/>
  <c r="L586" i="21"/>
  <c r="D586" i="21" s="1"/>
  <c r="J586" i="21"/>
  <c r="N585" i="21"/>
  <c r="M585" i="21"/>
  <c r="L585" i="21"/>
  <c r="D585" i="21" s="1"/>
  <c r="J585" i="21"/>
  <c r="N584" i="21"/>
  <c r="M584" i="21"/>
  <c r="L584" i="21"/>
  <c r="D584" i="21" s="1"/>
  <c r="J584" i="21"/>
  <c r="N583" i="21"/>
  <c r="M583" i="21"/>
  <c r="L583" i="21"/>
  <c r="D583" i="21" s="1"/>
  <c r="J583" i="21"/>
  <c r="N582" i="21"/>
  <c r="M582" i="21"/>
  <c r="L582" i="21"/>
  <c r="D582" i="21" s="1"/>
  <c r="J582" i="21"/>
  <c r="N581" i="21"/>
  <c r="M581" i="21"/>
  <c r="L581" i="21"/>
  <c r="D581" i="21" s="1"/>
  <c r="J581" i="21"/>
  <c r="N580" i="21"/>
  <c r="M580" i="21"/>
  <c r="L580" i="21"/>
  <c r="D580" i="21" s="1"/>
  <c r="J580" i="21"/>
  <c r="N579" i="21"/>
  <c r="M579" i="21"/>
  <c r="L579" i="21"/>
  <c r="J579" i="21"/>
  <c r="N578" i="21"/>
  <c r="M578" i="21"/>
  <c r="L578" i="21"/>
  <c r="D578" i="21" s="1"/>
  <c r="J578" i="21"/>
  <c r="N577" i="21"/>
  <c r="M577" i="21"/>
  <c r="L577" i="21"/>
  <c r="J577" i="21"/>
  <c r="N576" i="21"/>
  <c r="M576" i="21"/>
  <c r="L576" i="21"/>
  <c r="D576" i="21" s="1"/>
  <c r="J576" i="21"/>
  <c r="N575" i="21"/>
  <c r="M575" i="21"/>
  <c r="L575" i="21"/>
  <c r="D575" i="21" s="1"/>
  <c r="J575" i="21"/>
  <c r="N574" i="21"/>
  <c r="M574" i="21"/>
  <c r="L574" i="21"/>
  <c r="D574" i="21" s="1"/>
  <c r="J574" i="21"/>
  <c r="N573" i="21"/>
  <c r="M573" i="21"/>
  <c r="L573" i="21"/>
  <c r="D573" i="21" s="1"/>
  <c r="J573" i="21"/>
  <c r="N572" i="21"/>
  <c r="M572" i="21"/>
  <c r="L572" i="21"/>
  <c r="D572" i="21" s="1"/>
  <c r="J572" i="21"/>
  <c r="N571" i="21"/>
  <c r="M571" i="21"/>
  <c r="L571" i="21"/>
  <c r="D571" i="21" s="1"/>
  <c r="J571" i="21"/>
  <c r="N570" i="21"/>
  <c r="M570" i="21"/>
  <c r="L570" i="21"/>
  <c r="D570" i="21" s="1"/>
  <c r="J570" i="21"/>
  <c r="N569" i="21"/>
  <c r="M569" i="21"/>
  <c r="L569" i="21"/>
  <c r="D569" i="21" s="1"/>
  <c r="J569" i="21"/>
  <c r="N568" i="21"/>
  <c r="M568" i="21"/>
  <c r="L568" i="21"/>
  <c r="D568" i="21" s="1"/>
  <c r="J568" i="21"/>
  <c r="N567" i="21"/>
  <c r="M567" i="21"/>
  <c r="L567" i="21"/>
  <c r="D567" i="21" s="1"/>
  <c r="J567" i="21"/>
  <c r="N566" i="21"/>
  <c r="M566" i="21"/>
  <c r="L566" i="21"/>
  <c r="D566" i="21" s="1"/>
  <c r="J566" i="21"/>
  <c r="N565" i="21"/>
  <c r="M565" i="21"/>
  <c r="L565" i="21"/>
  <c r="J565" i="21"/>
  <c r="N564" i="21"/>
  <c r="M564" i="21"/>
  <c r="L564" i="21"/>
  <c r="D564" i="21" s="1"/>
  <c r="J564" i="21"/>
  <c r="N563" i="21"/>
  <c r="M563" i="21"/>
  <c r="L563" i="21"/>
  <c r="J563" i="21"/>
  <c r="N562" i="21"/>
  <c r="M562" i="21"/>
  <c r="L562" i="21"/>
  <c r="D562" i="21" s="1"/>
  <c r="J562" i="21"/>
  <c r="N561" i="21"/>
  <c r="M561" i="21"/>
  <c r="L561" i="21"/>
  <c r="D561" i="21" s="1"/>
  <c r="J561" i="21"/>
  <c r="N560" i="21"/>
  <c r="M560" i="21"/>
  <c r="L560" i="21"/>
  <c r="D560" i="21" s="1"/>
  <c r="J560" i="21"/>
  <c r="N559" i="21"/>
  <c r="M559" i="21"/>
  <c r="L559" i="21"/>
  <c r="D559" i="21" s="1"/>
  <c r="J559" i="21"/>
  <c r="N558" i="21"/>
  <c r="M558" i="21"/>
  <c r="L558" i="21"/>
  <c r="D558" i="21" s="1"/>
  <c r="J558" i="21"/>
  <c r="N557" i="21"/>
  <c r="M557" i="21"/>
  <c r="L557" i="21"/>
  <c r="J557" i="21"/>
  <c r="N556" i="21"/>
  <c r="M556" i="21"/>
  <c r="L556" i="21"/>
  <c r="D556" i="21" s="1"/>
  <c r="J556" i="21"/>
  <c r="N555" i="21"/>
  <c r="M555" i="21"/>
  <c r="L555" i="21"/>
  <c r="D555" i="21" s="1"/>
  <c r="J555" i="21"/>
  <c r="N554" i="21"/>
  <c r="M554" i="21"/>
  <c r="L554" i="21"/>
  <c r="D554" i="21" s="1"/>
  <c r="J554" i="21"/>
  <c r="N553" i="21"/>
  <c r="M553" i="21"/>
  <c r="L553" i="21"/>
  <c r="D553" i="21" s="1"/>
  <c r="J553" i="21"/>
  <c r="N552" i="21"/>
  <c r="M552" i="21"/>
  <c r="L552" i="21"/>
  <c r="D552" i="21" s="1"/>
  <c r="J552" i="21"/>
  <c r="N551" i="21"/>
  <c r="M551" i="21"/>
  <c r="L551" i="21"/>
  <c r="D551" i="21" s="1"/>
  <c r="J551" i="21"/>
  <c r="N550" i="21"/>
  <c r="M550" i="21"/>
  <c r="L550" i="21"/>
  <c r="D550" i="21" s="1"/>
  <c r="J550" i="21"/>
  <c r="N549" i="21"/>
  <c r="M549" i="21"/>
  <c r="L549" i="21"/>
  <c r="J549" i="21"/>
  <c r="N548" i="21"/>
  <c r="M548" i="21"/>
  <c r="L548" i="21"/>
  <c r="D548" i="21" s="1"/>
  <c r="J548" i="21"/>
  <c r="N547" i="21"/>
  <c r="M547" i="21"/>
  <c r="L547" i="21"/>
  <c r="J547" i="21"/>
  <c r="N546" i="21"/>
  <c r="M546" i="21"/>
  <c r="L546" i="21"/>
  <c r="D546" i="21" s="1"/>
  <c r="J546" i="21"/>
  <c r="N545" i="21"/>
  <c r="M545" i="21"/>
  <c r="L545" i="21"/>
  <c r="D545" i="21" s="1"/>
  <c r="J545" i="21"/>
  <c r="N544" i="21"/>
  <c r="M544" i="21"/>
  <c r="L544" i="21"/>
  <c r="D544" i="21" s="1"/>
  <c r="J544" i="21"/>
  <c r="N543" i="21"/>
  <c r="M543" i="21"/>
  <c r="L543" i="21"/>
  <c r="D543" i="21" s="1"/>
  <c r="J543" i="21"/>
  <c r="N542" i="21"/>
  <c r="M542" i="21"/>
  <c r="L542" i="21"/>
  <c r="D542" i="21" s="1"/>
  <c r="J542" i="21"/>
  <c r="N541" i="21"/>
  <c r="M541" i="21"/>
  <c r="L541" i="21"/>
  <c r="D541" i="21" s="1"/>
  <c r="J541" i="21"/>
  <c r="N540" i="21"/>
  <c r="M540" i="21"/>
  <c r="L540" i="21"/>
  <c r="D540" i="21" s="1"/>
  <c r="J540" i="21"/>
  <c r="N539" i="21"/>
  <c r="M539" i="21"/>
  <c r="L539" i="21"/>
  <c r="J539" i="21"/>
  <c r="N538" i="21"/>
  <c r="M538" i="21"/>
  <c r="L538" i="21"/>
  <c r="D538" i="21" s="1"/>
  <c r="J538" i="21"/>
  <c r="N537" i="21"/>
  <c r="M537" i="21"/>
  <c r="L537" i="21"/>
  <c r="J537" i="21"/>
  <c r="U536" i="21"/>
  <c r="N536" i="21"/>
  <c r="M536" i="21"/>
  <c r="L536" i="21"/>
  <c r="J536" i="21"/>
  <c r="V536" i="21" s="1"/>
  <c r="N535" i="21"/>
  <c r="M535" i="21"/>
  <c r="L535" i="21"/>
  <c r="D535" i="21" s="1"/>
  <c r="J535" i="21"/>
  <c r="N534" i="21"/>
  <c r="M534" i="21"/>
  <c r="L534" i="21"/>
  <c r="D534" i="21" s="1"/>
  <c r="J534" i="21"/>
  <c r="N533" i="21"/>
  <c r="M533" i="21"/>
  <c r="L533" i="21"/>
  <c r="D533" i="21" s="1"/>
  <c r="J533" i="21"/>
  <c r="N532" i="21"/>
  <c r="M532" i="21"/>
  <c r="L532" i="21"/>
  <c r="D532" i="21" s="1"/>
  <c r="J532" i="21"/>
  <c r="N531" i="21"/>
  <c r="M531" i="21"/>
  <c r="L531" i="21"/>
  <c r="D531" i="21" s="1"/>
  <c r="J531" i="21"/>
  <c r="N530" i="21"/>
  <c r="M530" i="21"/>
  <c r="L530" i="21"/>
  <c r="D530" i="21" s="1"/>
  <c r="J530" i="21"/>
  <c r="N529" i="21"/>
  <c r="M529" i="21"/>
  <c r="L529" i="21"/>
  <c r="J529" i="21"/>
  <c r="N528" i="21"/>
  <c r="M528" i="21"/>
  <c r="L528" i="21"/>
  <c r="D528" i="21" s="1"/>
  <c r="J528" i="21"/>
  <c r="N527" i="21"/>
  <c r="M527" i="21"/>
  <c r="L527" i="21"/>
  <c r="D527" i="21" s="1"/>
  <c r="J527" i="21"/>
  <c r="N526" i="21"/>
  <c r="M526" i="21"/>
  <c r="L526" i="21"/>
  <c r="D526" i="21" s="1"/>
  <c r="J526" i="21"/>
  <c r="N525" i="21"/>
  <c r="M525" i="21"/>
  <c r="L525" i="21"/>
  <c r="D525" i="21" s="1"/>
  <c r="J525" i="21"/>
  <c r="N524" i="21"/>
  <c r="M524" i="21"/>
  <c r="L524" i="21"/>
  <c r="D524" i="21" s="1"/>
  <c r="J524" i="21"/>
  <c r="N523" i="21"/>
  <c r="M523" i="21"/>
  <c r="L523" i="21"/>
  <c r="D523" i="21" s="1"/>
  <c r="J523" i="21"/>
  <c r="N522" i="21"/>
  <c r="M522" i="21"/>
  <c r="L522" i="21"/>
  <c r="J522" i="21"/>
  <c r="N521" i="21"/>
  <c r="M521" i="21"/>
  <c r="L521" i="21"/>
  <c r="D521" i="21" s="1"/>
  <c r="J521" i="21"/>
  <c r="N520" i="21"/>
  <c r="M520" i="21"/>
  <c r="L520" i="21"/>
  <c r="J520" i="21"/>
  <c r="N519" i="21"/>
  <c r="M519" i="21"/>
  <c r="L519" i="21"/>
  <c r="D519" i="21" s="1"/>
  <c r="J519" i="21"/>
  <c r="N518" i="21"/>
  <c r="M518" i="21"/>
  <c r="L518" i="21"/>
  <c r="D518" i="21" s="1"/>
  <c r="J518" i="21"/>
  <c r="N517" i="21"/>
  <c r="M517" i="21"/>
  <c r="L517" i="21"/>
  <c r="D517" i="21" s="1"/>
  <c r="J517" i="21"/>
  <c r="N516" i="21"/>
  <c r="M516" i="21"/>
  <c r="L516" i="21"/>
  <c r="D516" i="21" s="1"/>
  <c r="J516" i="21"/>
  <c r="N515" i="21"/>
  <c r="M515" i="21"/>
  <c r="L515" i="21"/>
  <c r="D515" i="21" s="1"/>
  <c r="J515" i="21"/>
  <c r="N514" i="21"/>
  <c r="M514" i="21"/>
  <c r="L514" i="21"/>
  <c r="J514" i="21"/>
  <c r="N513" i="21"/>
  <c r="M513" i="21"/>
  <c r="L513" i="21"/>
  <c r="J513" i="21"/>
  <c r="N512" i="21"/>
  <c r="M512" i="21"/>
  <c r="L512" i="21"/>
  <c r="D512" i="21" s="1"/>
  <c r="J512" i="21"/>
  <c r="N511" i="21"/>
  <c r="M511" i="21"/>
  <c r="L511" i="21"/>
  <c r="J511" i="21"/>
  <c r="N510" i="21"/>
  <c r="M510" i="21"/>
  <c r="L510" i="21"/>
  <c r="D510" i="21" s="1"/>
  <c r="J510" i="21"/>
  <c r="N509" i="21"/>
  <c r="M509" i="21"/>
  <c r="L509" i="21"/>
  <c r="D509" i="21" s="1"/>
  <c r="J509" i="21"/>
  <c r="N508" i="21"/>
  <c r="M508" i="21"/>
  <c r="L508" i="21"/>
  <c r="J508" i="21"/>
  <c r="N507" i="21"/>
  <c r="M507" i="21"/>
  <c r="L507" i="21"/>
  <c r="J507" i="21"/>
  <c r="N506" i="21"/>
  <c r="M506" i="21"/>
  <c r="L506" i="21"/>
  <c r="D506" i="21" s="1"/>
  <c r="J506" i="21"/>
  <c r="N505" i="21"/>
  <c r="M505" i="21"/>
  <c r="L505" i="21"/>
  <c r="J505" i="21"/>
  <c r="N504" i="21"/>
  <c r="M504" i="21"/>
  <c r="L504" i="21"/>
  <c r="J504" i="21"/>
  <c r="N503" i="21"/>
  <c r="M503" i="21"/>
  <c r="L503" i="21"/>
  <c r="D503" i="21" s="1"/>
  <c r="J503" i="21"/>
  <c r="N502" i="21"/>
  <c r="M502" i="21"/>
  <c r="L502" i="21"/>
  <c r="J502" i="21"/>
  <c r="N501" i="21"/>
  <c r="M501" i="21"/>
  <c r="L501" i="21"/>
  <c r="D501" i="21" s="1"/>
  <c r="J501" i="21"/>
  <c r="N500" i="21"/>
  <c r="M500" i="21"/>
  <c r="L500" i="21"/>
  <c r="D500" i="21" s="1"/>
  <c r="J500" i="21"/>
  <c r="N499" i="21"/>
  <c r="M499" i="21"/>
  <c r="L499" i="21"/>
  <c r="J499" i="21"/>
  <c r="N498" i="21"/>
  <c r="M498" i="21"/>
  <c r="L498" i="21"/>
  <c r="D498" i="21" s="1"/>
  <c r="J498" i="21"/>
  <c r="N497" i="21"/>
  <c r="M497" i="21"/>
  <c r="L497" i="21"/>
  <c r="D497" i="21" s="1"/>
  <c r="J497" i="21"/>
  <c r="N496" i="21"/>
  <c r="M496" i="21"/>
  <c r="L496" i="21"/>
  <c r="D496" i="21" s="1"/>
  <c r="J496" i="21"/>
  <c r="N495" i="21"/>
  <c r="M495" i="21"/>
  <c r="L495" i="21"/>
  <c r="J495" i="21"/>
  <c r="N494" i="21"/>
  <c r="M494" i="21"/>
  <c r="L494" i="21"/>
  <c r="D494" i="21" s="1"/>
  <c r="J494" i="21"/>
  <c r="N493" i="21"/>
  <c r="M493" i="21"/>
  <c r="L493" i="21"/>
  <c r="J493" i="21"/>
  <c r="N492" i="21"/>
  <c r="M492" i="21"/>
  <c r="L492" i="21"/>
  <c r="D492" i="21" s="1"/>
  <c r="J492" i="21"/>
  <c r="N491" i="21"/>
  <c r="M491" i="21"/>
  <c r="L491" i="21"/>
  <c r="D491" i="21" s="1"/>
  <c r="J491" i="21"/>
  <c r="N490" i="21"/>
  <c r="M490" i="21"/>
  <c r="L490" i="21"/>
  <c r="J490" i="21"/>
  <c r="N489" i="21"/>
  <c r="M489" i="21"/>
  <c r="L489" i="21"/>
  <c r="D489" i="21" s="1"/>
  <c r="J489" i="21"/>
  <c r="N488" i="21"/>
  <c r="M488" i="21"/>
  <c r="L488" i="21"/>
  <c r="D488" i="21" s="1"/>
  <c r="J488" i="21"/>
  <c r="N487" i="21"/>
  <c r="M487" i="21"/>
  <c r="L487" i="21"/>
  <c r="D487" i="21" s="1"/>
  <c r="J487" i="21"/>
  <c r="N486" i="21"/>
  <c r="M486" i="21"/>
  <c r="L486" i="21"/>
  <c r="J486" i="21"/>
  <c r="N485" i="21"/>
  <c r="M485" i="21"/>
  <c r="L485" i="21"/>
  <c r="D485" i="21" s="1"/>
  <c r="J485" i="21"/>
  <c r="N484" i="21"/>
  <c r="M484" i="21"/>
  <c r="L484" i="21"/>
  <c r="J484" i="21"/>
  <c r="N483" i="21"/>
  <c r="M483" i="21"/>
  <c r="L483" i="21"/>
  <c r="D483" i="21" s="1"/>
  <c r="J483" i="21"/>
  <c r="N482" i="21"/>
  <c r="M482" i="21"/>
  <c r="L482" i="21"/>
  <c r="D482" i="21" s="1"/>
  <c r="J482" i="21"/>
  <c r="N481" i="21"/>
  <c r="M481" i="21"/>
  <c r="L481" i="21"/>
  <c r="D481" i="21" s="1"/>
  <c r="J481" i="21"/>
  <c r="N480" i="21"/>
  <c r="M480" i="21"/>
  <c r="L480" i="21"/>
  <c r="J480" i="21"/>
  <c r="N479" i="21"/>
  <c r="M479" i="21"/>
  <c r="L479" i="21"/>
  <c r="D479" i="21" s="1"/>
  <c r="J479" i="21"/>
  <c r="N478" i="21"/>
  <c r="M478" i="21"/>
  <c r="L478" i="21"/>
  <c r="J478" i="21"/>
  <c r="N477" i="21"/>
  <c r="M477" i="21"/>
  <c r="L477" i="21"/>
  <c r="J477" i="21"/>
  <c r="N476" i="21"/>
  <c r="M476" i="21"/>
  <c r="L476" i="21"/>
  <c r="D476" i="21" s="1"/>
  <c r="J476" i="21"/>
  <c r="N475" i="21"/>
  <c r="M475" i="21"/>
  <c r="L475" i="21"/>
  <c r="J475" i="21"/>
  <c r="N474" i="21"/>
  <c r="M474" i="21"/>
  <c r="L474" i="21"/>
  <c r="D474" i="21" s="1"/>
  <c r="J474" i="21"/>
  <c r="N473" i="21"/>
  <c r="M473" i="21"/>
  <c r="L473" i="21"/>
  <c r="D473" i="21" s="1"/>
  <c r="J473" i="21"/>
  <c r="N472" i="21"/>
  <c r="M472" i="21"/>
  <c r="L472" i="21"/>
  <c r="D472" i="21" s="1"/>
  <c r="J472" i="21"/>
  <c r="N471" i="21"/>
  <c r="M471" i="21"/>
  <c r="L471" i="21"/>
  <c r="D471" i="21" s="1"/>
  <c r="J471" i="21"/>
  <c r="N470" i="21"/>
  <c r="M470" i="21"/>
  <c r="L470" i="21"/>
  <c r="D470" i="21" s="1"/>
  <c r="J470" i="21"/>
  <c r="N469" i="21"/>
  <c r="M469" i="21"/>
  <c r="L469" i="21"/>
  <c r="D469" i="21" s="1"/>
  <c r="J469" i="21"/>
  <c r="N468" i="21"/>
  <c r="M468" i="21"/>
  <c r="L468" i="21"/>
  <c r="J468" i="21"/>
  <c r="N467" i="21"/>
  <c r="M467" i="21"/>
  <c r="L467" i="21"/>
  <c r="D467" i="21" s="1"/>
  <c r="J467" i="21"/>
  <c r="N466" i="21"/>
  <c r="M466" i="21"/>
  <c r="L466" i="21"/>
  <c r="J466" i="21"/>
  <c r="N465" i="21"/>
  <c r="M465" i="21"/>
  <c r="L465" i="21"/>
  <c r="D465" i="21" s="1"/>
  <c r="J465" i="21"/>
  <c r="N464" i="21"/>
  <c r="M464" i="21"/>
  <c r="L464" i="21"/>
  <c r="D464" i="21" s="1"/>
  <c r="J464" i="21"/>
  <c r="N463" i="21"/>
  <c r="M463" i="21"/>
  <c r="L463" i="21"/>
  <c r="D463" i="21" s="1"/>
  <c r="J463" i="21"/>
  <c r="N462" i="21"/>
  <c r="M462" i="21"/>
  <c r="L462" i="21"/>
  <c r="D462" i="21" s="1"/>
  <c r="J462" i="21"/>
  <c r="N461" i="21"/>
  <c r="M461" i="21"/>
  <c r="L461" i="21"/>
  <c r="D461" i="21" s="1"/>
  <c r="J461" i="21"/>
  <c r="N460" i="21"/>
  <c r="M460" i="21"/>
  <c r="L460" i="21"/>
  <c r="J460" i="21"/>
  <c r="N459" i="21"/>
  <c r="M459" i="21"/>
  <c r="L459" i="21"/>
  <c r="J459" i="21"/>
  <c r="N458" i="21"/>
  <c r="M458" i="21"/>
  <c r="L458" i="21"/>
  <c r="D458" i="21" s="1"/>
  <c r="J458" i="21"/>
  <c r="N457" i="21"/>
  <c r="M457" i="21"/>
  <c r="L457" i="21"/>
  <c r="J457" i="21"/>
  <c r="N456" i="21"/>
  <c r="M456" i="21"/>
  <c r="L456" i="21"/>
  <c r="D456" i="21" s="1"/>
  <c r="J456" i="21"/>
  <c r="N455" i="21"/>
  <c r="M455" i="21"/>
  <c r="L455" i="21"/>
  <c r="D455" i="21" s="1"/>
  <c r="J455" i="21"/>
  <c r="N454" i="21"/>
  <c r="M454" i="21"/>
  <c r="L454" i="21"/>
  <c r="J454" i="21"/>
  <c r="N453" i="21"/>
  <c r="M453" i="21"/>
  <c r="L453" i="21"/>
  <c r="J453" i="21"/>
  <c r="N452" i="21"/>
  <c r="M452" i="21"/>
  <c r="L452" i="21"/>
  <c r="D452" i="21" s="1"/>
  <c r="J452" i="21"/>
  <c r="N451" i="21"/>
  <c r="M451" i="21"/>
  <c r="L451" i="21"/>
  <c r="J451" i="21"/>
  <c r="N450" i="21"/>
  <c r="M450" i="21"/>
  <c r="L450" i="21"/>
  <c r="J450" i="21"/>
  <c r="N449" i="21"/>
  <c r="M449" i="21"/>
  <c r="L449" i="21"/>
  <c r="D449" i="21" s="1"/>
  <c r="J449" i="21"/>
  <c r="N448" i="21"/>
  <c r="M448" i="21"/>
  <c r="L448" i="21"/>
  <c r="J448" i="21"/>
  <c r="N447" i="21"/>
  <c r="M447" i="21"/>
  <c r="L447" i="21"/>
  <c r="D447" i="21" s="1"/>
  <c r="J447" i="21"/>
  <c r="N446" i="21"/>
  <c r="M446" i="21"/>
  <c r="L446" i="21"/>
  <c r="D446" i="21" s="1"/>
  <c r="J446" i="21"/>
  <c r="N445" i="21"/>
  <c r="M445" i="21"/>
  <c r="L445" i="21"/>
  <c r="D445" i="21" s="1"/>
  <c r="J445" i="21"/>
  <c r="N444" i="21"/>
  <c r="M444" i="21"/>
  <c r="L444" i="21"/>
  <c r="J444" i="21"/>
  <c r="N443" i="21"/>
  <c r="M443" i="21"/>
  <c r="L443" i="21"/>
  <c r="D443" i="21" s="1"/>
  <c r="J443" i="21"/>
  <c r="N442" i="21"/>
  <c r="M442" i="21"/>
  <c r="L442" i="21"/>
  <c r="J442" i="21"/>
  <c r="N441" i="21"/>
  <c r="M441" i="21"/>
  <c r="L441" i="21"/>
  <c r="D441" i="21" s="1"/>
  <c r="J441" i="21"/>
  <c r="N440" i="21"/>
  <c r="M440" i="21"/>
  <c r="L440" i="21"/>
  <c r="D440" i="21" s="1"/>
  <c r="J440" i="21"/>
  <c r="N439" i="21"/>
  <c r="M439" i="21"/>
  <c r="L439" i="21"/>
  <c r="D439" i="21" s="1"/>
  <c r="J439" i="21"/>
  <c r="N438" i="21"/>
  <c r="M438" i="21"/>
  <c r="L438" i="21"/>
  <c r="D438" i="21" s="1"/>
  <c r="J438" i="21"/>
  <c r="N437" i="21"/>
  <c r="M437" i="21"/>
  <c r="L437" i="21"/>
  <c r="D437" i="21" s="1"/>
  <c r="J437" i="21"/>
  <c r="N436" i="21"/>
  <c r="M436" i="21"/>
  <c r="L436" i="21"/>
  <c r="J436" i="21"/>
  <c r="N435" i="21"/>
  <c r="M435" i="21"/>
  <c r="L435" i="21"/>
  <c r="D435" i="21" s="1"/>
  <c r="J435" i="21"/>
  <c r="N434" i="21"/>
  <c r="M434" i="21"/>
  <c r="L434" i="21"/>
  <c r="D434" i="21" s="1"/>
  <c r="J434" i="21"/>
  <c r="N433" i="21"/>
  <c r="M433" i="21"/>
  <c r="L433" i="21"/>
  <c r="D433" i="21" s="1"/>
  <c r="J433" i="21"/>
  <c r="N432" i="21"/>
  <c r="M432" i="21"/>
  <c r="L432" i="21"/>
  <c r="D432" i="21" s="1"/>
  <c r="J432" i="21"/>
  <c r="N431" i="21"/>
  <c r="M431" i="21"/>
  <c r="L431" i="21"/>
  <c r="D431" i="21" s="1"/>
  <c r="J431" i="21"/>
  <c r="N430" i="21"/>
  <c r="M430" i="21"/>
  <c r="L430" i="21"/>
  <c r="J430" i="21"/>
  <c r="N429" i="21"/>
  <c r="M429" i="21"/>
  <c r="L429" i="21"/>
  <c r="D429" i="21" s="1"/>
  <c r="J429" i="21"/>
  <c r="N428" i="21"/>
  <c r="M428" i="21"/>
  <c r="L428" i="21"/>
  <c r="D428" i="21" s="1"/>
  <c r="J428" i="21"/>
  <c r="N427" i="21"/>
  <c r="M427" i="21"/>
  <c r="L427" i="21"/>
  <c r="D427" i="21" s="1"/>
  <c r="J427" i="21"/>
  <c r="N426" i="21"/>
  <c r="M426" i="21"/>
  <c r="L426" i="21"/>
  <c r="D426" i="21" s="1"/>
  <c r="J426" i="21"/>
  <c r="N425" i="21"/>
  <c r="M425" i="21"/>
  <c r="L425" i="21"/>
  <c r="D425" i="21" s="1"/>
  <c r="J425" i="21"/>
  <c r="N424" i="21"/>
  <c r="M424" i="21"/>
  <c r="L424" i="21"/>
  <c r="D424" i="21" s="1"/>
  <c r="J424" i="21"/>
  <c r="N423" i="21"/>
  <c r="M423" i="21"/>
  <c r="L423" i="21"/>
  <c r="D423" i="21" s="1"/>
  <c r="J423" i="21"/>
  <c r="N422" i="21"/>
  <c r="M422" i="21"/>
  <c r="L422" i="21"/>
  <c r="J422" i="21"/>
  <c r="N421" i="21"/>
  <c r="M421" i="21"/>
  <c r="L421" i="21"/>
  <c r="D421" i="21" s="1"/>
  <c r="J421" i="21"/>
  <c r="N420" i="21"/>
  <c r="M420" i="21"/>
  <c r="L420" i="21"/>
  <c r="D420" i="21" s="1"/>
  <c r="J420" i="21"/>
  <c r="N419" i="21"/>
  <c r="M419" i="21"/>
  <c r="L419" i="21"/>
  <c r="J419" i="21"/>
  <c r="N418" i="21"/>
  <c r="M418" i="21"/>
  <c r="L418" i="21"/>
  <c r="D418" i="21" s="1"/>
  <c r="J418" i="21"/>
  <c r="N417" i="21"/>
  <c r="M417" i="21"/>
  <c r="L417" i="21"/>
  <c r="D417" i="21" s="1"/>
  <c r="J417" i="21"/>
  <c r="N416" i="21"/>
  <c r="M416" i="21"/>
  <c r="L416" i="21"/>
  <c r="D416" i="21" s="1"/>
  <c r="J416" i="21"/>
  <c r="N415" i="21"/>
  <c r="M415" i="21"/>
  <c r="L415" i="21"/>
  <c r="D415" i="21" s="1"/>
  <c r="J415" i="21"/>
  <c r="N414" i="21"/>
  <c r="M414" i="21"/>
  <c r="L414" i="21"/>
  <c r="D414" i="21" s="1"/>
  <c r="J414" i="21"/>
  <c r="N413" i="21"/>
  <c r="M413" i="21"/>
  <c r="L413" i="21"/>
  <c r="J413" i="21"/>
  <c r="N412" i="21"/>
  <c r="M412" i="21"/>
  <c r="L412" i="21"/>
  <c r="D412" i="21" s="1"/>
  <c r="J412" i="21"/>
  <c r="N411" i="21"/>
  <c r="M411" i="21"/>
  <c r="L411" i="21"/>
  <c r="D411" i="21" s="1"/>
  <c r="J411" i="21"/>
  <c r="N410" i="21"/>
  <c r="M410" i="21"/>
  <c r="L410" i="21"/>
  <c r="D410" i="21" s="1"/>
  <c r="J410" i="21"/>
  <c r="N409" i="21"/>
  <c r="M409" i="21"/>
  <c r="L409" i="21"/>
  <c r="D409" i="21" s="1"/>
  <c r="J409" i="21"/>
  <c r="N408" i="21"/>
  <c r="M408" i="21"/>
  <c r="L408" i="21"/>
  <c r="D408" i="21" s="1"/>
  <c r="J408" i="21"/>
  <c r="N407" i="21"/>
  <c r="M407" i="21"/>
  <c r="L407" i="21"/>
  <c r="D407" i="21" s="1"/>
  <c r="J407" i="21"/>
  <c r="N406" i="21"/>
  <c r="M406" i="21"/>
  <c r="L406" i="21"/>
  <c r="D406" i="21" s="1"/>
  <c r="J406" i="21"/>
  <c r="N405" i="21"/>
  <c r="M405" i="21"/>
  <c r="L405" i="21"/>
  <c r="D405" i="21" s="1"/>
  <c r="J405" i="21"/>
  <c r="N404" i="21"/>
  <c r="M404" i="21"/>
  <c r="L404" i="21"/>
  <c r="J404" i="21"/>
  <c r="N403" i="21"/>
  <c r="M403" i="21"/>
  <c r="L403" i="21"/>
  <c r="D403" i="21" s="1"/>
  <c r="J403" i="21"/>
  <c r="N402" i="21"/>
  <c r="M402" i="21"/>
  <c r="L402" i="21"/>
  <c r="D402" i="21" s="1"/>
  <c r="J402" i="21"/>
  <c r="N401" i="21"/>
  <c r="M401" i="21"/>
  <c r="L401" i="21"/>
  <c r="D401" i="21" s="1"/>
  <c r="J401" i="21"/>
  <c r="V401" i="21" s="1"/>
  <c r="N400" i="21"/>
  <c r="M400" i="21"/>
  <c r="L400" i="21"/>
  <c r="D400" i="21" s="1"/>
  <c r="J400" i="21"/>
  <c r="N399" i="21"/>
  <c r="M399" i="21"/>
  <c r="L399" i="21"/>
  <c r="D399" i="21" s="1"/>
  <c r="J399" i="21"/>
  <c r="N398" i="21"/>
  <c r="M398" i="21"/>
  <c r="L398" i="21"/>
  <c r="J398" i="21"/>
  <c r="N397" i="21"/>
  <c r="M397" i="21"/>
  <c r="L397" i="21"/>
  <c r="D397" i="21" s="1"/>
  <c r="J397" i="21"/>
  <c r="N396" i="21"/>
  <c r="M396" i="21"/>
  <c r="L396" i="21"/>
  <c r="D396" i="21" s="1"/>
  <c r="J396" i="21"/>
  <c r="N395" i="21"/>
  <c r="M395" i="21"/>
  <c r="L395" i="21"/>
  <c r="J395" i="21"/>
  <c r="N394" i="21"/>
  <c r="M394" i="21"/>
  <c r="L394" i="21"/>
  <c r="D394" i="21" s="1"/>
  <c r="J394" i="21"/>
  <c r="N393" i="21"/>
  <c r="M393" i="21"/>
  <c r="L393" i="21"/>
  <c r="D393" i="21" s="1"/>
  <c r="J393" i="21"/>
  <c r="N392" i="21"/>
  <c r="M392" i="21"/>
  <c r="L392" i="21"/>
  <c r="J392" i="21"/>
  <c r="N391" i="21"/>
  <c r="M391" i="21"/>
  <c r="L391" i="21"/>
  <c r="D391" i="21" s="1"/>
  <c r="J391" i="21"/>
  <c r="N390" i="21"/>
  <c r="M390" i="21"/>
  <c r="L390" i="21"/>
  <c r="D390" i="21" s="1"/>
  <c r="J390" i="21"/>
  <c r="N389" i="21"/>
  <c r="M389" i="21"/>
  <c r="L389" i="21"/>
  <c r="D389" i="21" s="1"/>
  <c r="J389" i="21"/>
  <c r="N388" i="21"/>
  <c r="M388" i="21"/>
  <c r="L388" i="21"/>
  <c r="D388" i="21" s="1"/>
  <c r="J388" i="21"/>
  <c r="N387" i="21"/>
  <c r="M387" i="21"/>
  <c r="L387" i="21"/>
  <c r="D387" i="21" s="1"/>
  <c r="J387" i="21"/>
  <c r="N386" i="21"/>
  <c r="M386" i="21"/>
  <c r="L386" i="21"/>
  <c r="D386" i="21" s="1"/>
  <c r="J386" i="21"/>
  <c r="N385" i="21"/>
  <c r="M385" i="21"/>
  <c r="L385" i="21"/>
  <c r="D385" i="21" s="1"/>
  <c r="J385" i="21"/>
  <c r="N384" i="21"/>
  <c r="M384" i="21"/>
  <c r="L384" i="21"/>
  <c r="D384" i="21" s="1"/>
  <c r="J384" i="21"/>
  <c r="N383" i="21"/>
  <c r="M383" i="21"/>
  <c r="L383" i="21"/>
  <c r="D383" i="21" s="1"/>
  <c r="J383" i="21"/>
  <c r="N382" i="21"/>
  <c r="M382" i="21"/>
  <c r="L382" i="21"/>
  <c r="D382" i="21" s="1"/>
  <c r="J382" i="21"/>
  <c r="N381" i="21"/>
  <c r="M381" i="21"/>
  <c r="L381" i="21"/>
  <c r="D381" i="21" s="1"/>
  <c r="J381" i="21"/>
  <c r="N380" i="21"/>
  <c r="M380" i="21"/>
  <c r="L380" i="21"/>
  <c r="D380" i="21" s="1"/>
  <c r="J380" i="21"/>
  <c r="N379" i="21"/>
  <c r="M379" i="21"/>
  <c r="L379" i="21"/>
  <c r="D379" i="21" s="1"/>
  <c r="J379" i="21"/>
  <c r="N378" i="21"/>
  <c r="M378" i="21"/>
  <c r="L378" i="21"/>
  <c r="D378" i="21" s="1"/>
  <c r="J378" i="21"/>
  <c r="N377" i="21"/>
  <c r="M377" i="21"/>
  <c r="L377" i="21"/>
  <c r="J377" i="21"/>
  <c r="N376" i="21"/>
  <c r="M376" i="21"/>
  <c r="L376" i="21"/>
  <c r="D376" i="21" s="1"/>
  <c r="J376" i="21"/>
  <c r="N375" i="21"/>
  <c r="M375" i="21"/>
  <c r="L375" i="21"/>
  <c r="J375" i="21"/>
  <c r="N374" i="21"/>
  <c r="M374" i="21"/>
  <c r="L374" i="21"/>
  <c r="J374" i="21"/>
  <c r="N373" i="21"/>
  <c r="M373" i="21"/>
  <c r="L373" i="21"/>
  <c r="D373" i="21" s="1"/>
  <c r="J373" i="21"/>
  <c r="N372" i="21"/>
  <c r="M372" i="21"/>
  <c r="L372" i="21"/>
  <c r="D372" i="21" s="1"/>
  <c r="J372" i="21"/>
  <c r="N371" i="21"/>
  <c r="M371" i="21"/>
  <c r="L371" i="21"/>
  <c r="D371" i="21" s="1"/>
  <c r="J371" i="21"/>
  <c r="N370" i="21"/>
  <c r="M370" i="21"/>
  <c r="L370" i="21"/>
  <c r="D370" i="21" s="1"/>
  <c r="J370" i="21"/>
  <c r="N369" i="21"/>
  <c r="M369" i="21"/>
  <c r="L369" i="21"/>
  <c r="D369" i="21" s="1"/>
  <c r="J369" i="21"/>
  <c r="N368" i="21"/>
  <c r="M368" i="21"/>
  <c r="L368" i="21"/>
  <c r="D368" i="21" s="1"/>
  <c r="J368" i="21"/>
  <c r="N367" i="21"/>
  <c r="M367" i="21"/>
  <c r="L367" i="21"/>
  <c r="D367" i="21" s="1"/>
  <c r="J367" i="21"/>
  <c r="N366" i="21"/>
  <c r="M366" i="21"/>
  <c r="L366" i="21"/>
  <c r="D366" i="21" s="1"/>
  <c r="J366" i="21"/>
  <c r="N365" i="21"/>
  <c r="M365" i="21"/>
  <c r="L365" i="21"/>
  <c r="D365" i="21" s="1"/>
  <c r="J365" i="21"/>
  <c r="N364" i="21"/>
  <c r="M364" i="21"/>
  <c r="L364" i="21"/>
  <c r="D364" i="21" s="1"/>
  <c r="J364" i="21"/>
  <c r="N363" i="21"/>
  <c r="M363" i="21"/>
  <c r="L363" i="21"/>
  <c r="D363" i="21" s="1"/>
  <c r="J363" i="21"/>
  <c r="N362" i="21"/>
  <c r="M362" i="21"/>
  <c r="L362" i="21"/>
  <c r="J362" i="21"/>
  <c r="N361" i="21"/>
  <c r="M361" i="21"/>
  <c r="L361" i="21"/>
  <c r="D361" i="21" s="1"/>
  <c r="J361" i="21"/>
  <c r="N360" i="21"/>
  <c r="M360" i="21"/>
  <c r="L360" i="21"/>
  <c r="D360" i="21" s="1"/>
  <c r="J360" i="21"/>
  <c r="N359" i="21"/>
  <c r="M359" i="21"/>
  <c r="L359" i="21"/>
  <c r="J359" i="21"/>
  <c r="N358" i="21"/>
  <c r="M358" i="21"/>
  <c r="L358" i="21"/>
  <c r="D358" i="21" s="1"/>
  <c r="J358" i="21"/>
  <c r="N357" i="21"/>
  <c r="M357" i="21"/>
  <c r="L357" i="21"/>
  <c r="D357" i="21" s="1"/>
  <c r="J357" i="21"/>
  <c r="N356" i="21"/>
  <c r="M356" i="21"/>
  <c r="L356" i="21"/>
  <c r="J356" i="21"/>
  <c r="N355" i="21"/>
  <c r="M355" i="21"/>
  <c r="L355" i="21"/>
  <c r="D355" i="21" s="1"/>
  <c r="J355" i="21"/>
  <c r="N354" i="21"/>
  <c r="M354" i="21"/>
  <c r="L354" i="21"/>
  <c r="D354" i="21" s="1"/>
  <c r="J354" i="21"/>
  <c r="N353" i="21"/>
  <c r="M353" i="21"/>
  <c r="L353" i="21"/>
  <c r="D353" i="21" s="1"/>
  <c r="J353" i="21"/>
  <c r="N352" i="21"/>
  <c r="M352" i="21"/>
  <c r="L352" i="21"/>
  <c r="D352" i="21" s="1"/>
  <c r="J352" i="21"/>
  <c r="N351" i="21"/>
  <c r="M351" i="21"/>
  <c r="L351" i="21"/>
  <c r="D351" i="21" s="1"/>
  <c r="J351" i="21"/>
  <c r="N350" i="21"/>
  <c r="M350" i="21"/>
  <c r="L350" i="21"/>
  <c r="D350" i="21" s="1"/>
  <c r="J350" i="21"/>
  <c r="N349" i="21"/>
  <c r="M349" i="21"/>
  <c r="L349" i="21"/>
  <c r="D349" i="21" s="1"/>
  <c r="J349" i="21"/>
  <c r="N348" i="21"/>
  <c r="M348" i="21"/>
  <c r="L348" i="21"/>
  <c r="D348" i="21" s="1"/>
  <c r="J348" i="21"/>
  <c r="N347" i="21"/>
  <c r="M347" i="21"/>
  <c r="L347" i="21"/>
  <c r="D347" i="21" s="1"/>
  <c r="J347" i="21"/>
  <c r="N346" i="21"/>
  <c r="M346" i="21"/>
  <c r="L346" i="21"/>
  <c r="D346" i="21" s="1"/>
  <c r="J346" i="21"/>
  <c r="N345" i="21"/>
  <c r="M345" i="21"/>
  <c r="L345" i="21"/>
  <c r="D345" i="21" s="1"/>
  <c r="J345" i="21"/>
  <c r="N344" i="21"/>
  <c r="M344" i="21"/>
  <c r="L344" i="21"/>
  <c r="D344" i="21" s="1"/>
  <c r="J344" i="21"/>
  <c r="N343" i="21"/>
  <c r="M343" i="21"/>
  <c r="L343" i="21"/>
  <c r="D343" i="21" s="1"/>
  <c r="J343" i="21"/>
  <c r="N342" i="21"/>
  <c r="M342" i="21"/>
  <c r="L342" i="21"/>
  <c r="J342" i="21"/>
  <c r="N341" i="21"/>
  <c r="M341" i="21"/>
  <c r="L341" i="21"/>
  <c r="D341" i="21" s="1"/>
  <c r="J341" i="21"/>
  <c r="N340" i="21"/>
  <c r="M340" i="21"/>
  <c r="L340" i="21"/>
  <c r="D340" i="21" s="1"/>
  <c r="J340" i="21"/>
  <c r="N339" i="21"/>
  <c r="M339" i="21"/>
  <c r="L339" i="21"/>
  <c r="D339" i="21" s="1"/>
  <c r="J339" i="21"/>
  <c r="N338" i="21"/>
  <c r="M338" i="21"/>
  <c r="L338" i="21"/>
  <c r="D338" i="21" s="1"/>
  <c r="J338" i="21"/>
  <c r="N337" i="21"/>
  <c r="M337" i="21"/>
  <c r="L337" i="21"/>
  <c r="D337" i="21" s="1"/>
  <c r="J337" i="21"/>
  <c r="N336" i="21"/>
  <c r="M336" i="21"/>
  <c r="L336" i="21"/>
  <c r="D336" i="21" s="1"/>
  <c r="J336" i="21"/>
  <c r="N335" i="21"/>
  <c r="M335" i="21"/>
  <c r="L335" i="21"/>
  <c r="D335" i="21" s="1"/>
  <c r="J335" i="21"/>
  <c r="N334" i="21"/>
  <c r="M334" i="21"/>
  <c r="L334" i="21"/>
  <c r="D334" i="21" s="1"/>
  <c r="J334" i="21"/>
  <c r="N333" i="21"/>
  <c r="M333" i="21"/>
  <c r="L333" i="21"/>
  <c r="J333" i="21"/>
  <c r="N332" i="21"/>
  <c r="M332" i="21"/>
  <c r="L332" i="21"/>
  <c r="D332" i="21" s="1"/>
  <c r="J332" i="21"/>
  <c r="V332" i="21" s="1"/>
  <c r="N331" i="21"/>
  <c r="M331" i="21"/>
  <c r="L331" i="21"/>
  <c r="J331" i="21"/>
  <c r="N330" i="21"/>
  <c r="M330" i="21"/>
  <c r="L330" i="21"/>
  <c r="J330" i="21"/>
  <c r="N329" i="21"/>
  <c r="M329" i="21"/>
  <c r="L329" i="21"/>
  <c r="D329" i="21" s="1"/>
  <c r="J329" i="21"/>
  <c r="N328" i="21"/>
  <c r="M328" i="21"/>
  <c r="L328" i="21"/>
  <c r="J328" i="21"/>
  <c r="N327" i="21"/>
  <c r="M327" i="21"/>
  <c r="L327" i="21"/>
  <c r="D327" i="21" s="1"/>
  <c r="J327" i="21"/>
  <c r="N326" i="21"/>
  <c r="M326" i="21"/>
  <c r="L326" i="21"/>
  <c r="D326" i="21" s="1"/>
  <c r="J326" i="21"/>
  <c r="V326" i="21" s="1"/>
  <c r="N325" i="21"/>
  <c r="M325" i="21"/>
  <c r="L325" i="21"/>
  <c r="D325" i="21" s="1"/>
  <c r="J325" i="21"/>
  <c r="N324" i="21"/>
  <c r="M324" i="21"/>
  <c r="L324" i="21"/>
  <c r="D324" i="21" s="1"/>
  <c r="J324" i="21"/>
  <c r="N323" i="21"/>
  <c r="M323" i="21"/>
  <c r="L323" i="21"/>
  <c r="D323" i="21" s="1"/>
  <c r="J323" i="21"/>
  <c r="N322" i="21"/>
  <c r="M322" i="21"/>
  <c r="L322" i="21"/>
  <c r="D322" i="21" s="1"/>
  <c r="J322" i="21"/>
  <c r="N321" i="21"/>
  <c r="M321" i="21"/>
  <c r="L321" i="21"/>
  <c r="D321" i="21" s="1"/>
  <c r="J321" i="21"/>
  <c r="N320" i="21"/>
  <c r="M320" i="21"/>
  <c r="L320" i="21"/>
  <c r="D320" i="21" s="1"/>
  <c r="J320" i="21"/>
  <c r="V320" i="21" s="1"/>
  <c r="N319" i="21"/>
  <c r="M319" i="21"/>
  <c r="L319" i="21"/>
  <c r="D319" i="21" s="1"/>
  <c r="J319" i="21"/>
  <c r="N318" i="21"/>
  <c r="M318" i="21"/>
  <c r="L318" i="21"/>
  <c r="J318" i="21"/>
  <c r="N317" i="21"/>
  <c r="M317" i="21"/>
  <c r="L317" i="21"/>
  <c r="D317" i="21" s="1"/>
  <c r="J317" i="21"/>
  <c r="N316" i="21"/>
  <c r="M316" i="21"/>
  <c r="L316" i="21"/>
  <c r="D316" i="21" s="1"/>
  <c r="J316" i="21"/>
  <c r="N315" i="21"/>
  <c r="M315" i="21"/>
  <c r="L315" i="21"/>
  <c r="J315" i="21"/>
  <c r="N314" i="21"/>
  <c r="M314" i="21"/>
  <c r="L314" i="21"/>
  <c r="D314" i="21" s="1"/>
  <c r="J314" i="21"/>
  <c r="V314" i="21" s="1"/>
  <c r="N313" i="21"/>
  <c r="M313" i="21"/>
  <c r="L313" i="21"/>
  <c r="D313" i="21" s="1"/>
  <c r="J313" i="21"/>
  <c r="N312" i="21"/>
  <c r="M312" i="21"/>
  <c r="L312" i="21"/>
  <c r="D312" i="21" s="1"/>
  <c r="J312" i="21"/>
  <c r="N311" i="21"/>
  <c r="M311" i="21"/>
  <c r="L311" i="21"/>
  <c r="D311" i="21" s="1"/>
  <c r="J311" i="21"/>
  <c r="N310" i="21"/>
  <c r="M310" i="21"/>
  <c r="L310" i="21"/>
  <c r="D310" i="21" s="1"/>
  <c r="J310" i="21"/>
  <c r="N309" i="21"/>
  <c r="M309" i="21"/>
  <c r="L309" i="21"/>
  <c r="D309" i="21" s="1"/>
  <c r="J309" i="21"/>
  <c r="N308" i="21"/>
  <c r="M308" i="21"/>
  <c r="L308" i="21"/>
  <c r="D308" i="21" s="1"/>
  <c r="J308" i="21"/>
  <c r="V308" i="21" s="1"/>
  <c r="N307" i="21"/>
  <c r="M307" i="21"/>
  <c r="L307" i="21"/>
  <c r="D307" i="21" s="1"/>
  <c r="J307" i="21"/>
  <c r="N306" i="21"/>
  <c r="M306" i="21"/>
  <c r="L306" i="21"/>
  <c r="D306" i="21" s="1"/>
  <c r="J306" i="21"/>
  <c r="N305" i="21"/>
  <c r="M305" i="21"/>
  <c r="L305" i="21"/>
  <c r="D305" i="21" s="1"/>
  <c r="J305" i="21"/>
  <c r="N304" i="21"/>
  <c r="M304" i="21"/>
  <c r="L304" i="21"/>
  <c r="D304" i="21" s="1"/>
  <c r="J304" i="21"/>
  <c r="N303" i="21"/>
  <c r="M303" i="21"/>
  <c r="L303" i="21"/>
  <c r="D303" i="21" s="1"/>
  <c r="J303" i="21"/>
  <c r="N302" i="21"/>
  <c r="M302" i="21"/>
  <c r="L302" i="21"/>
  <c r="D302" i="21" s="1"/>
  <c r="J302" i="21"/>
  <c r="V302" i="21" s="1"/>
  <c r="N301" i="21"/>
  <c r="M301" i="21"/>
  <c r="L301" i="21"/>
  <c r="D301" i="21" s="1"/>
  <c r="J301" i="21"/>
  <c r="N300" i="21"/>
  <c r="M300" i="21"/>
  <c r="L300" i="21"/>
  <c r="J300" i="21"/>
  <c r="N299" i="21"/>
  <c r="M299" i="21"/>
  <c r="L299" i="21"/>
  <c r="D299" i="21" s="1"/>
  <c r="J299" i="21"/>
  <c r="N298" i="21"/>
  <c r="M298" i="21"/>
  <c r="L298" i="21"/>
  <c r="D298" i="21" s="1"/>
  <c r="J298" i="21"/>
  <c r="N297" i="21"/>
  <c r="M297" i="21"/>
  <c r="L297" i="21"/>
  <c r="J297" i="21"/>
  <c r="U296" i="21"/>
  <c r="N296" i="21"/>
  <c r="M296" i="21"/>
  <c r="L296" i="21"/>
  <c r="D296" i="21" s="1"/>
  <c r="J296" i="21"/>
  <c r="N295" i="21"/>
  <c r="M295" i="21"/>
  <c r="L295" i="21"/>
  <c r="D295" i="21" s="1"/>
  <c r="J295" i="21"/>
  <c r="N294" i="21"/>
  <c r="M294" i="21"/>
  <c r="L294" i="21"/>
  <c r="D294" i="21" s="1"/>
  <c r="J294" i="21"/>
  <c r="N293" i="21"/>
  <c r="M293" i="21"/>
  <c r="L293" i="21"/>
  <c r="D293" i="21" s="1"/>
  <c r="J293" i="21"/>
  <c r="N292" i="21"/>
  <c r="M292" i="21"/>
  <c r="L292" i="21"/>
  <c r="D292" i="21" s="1"/>
  <c r="J292" i="21"/>
  <c r="N291" i="21"/>
  <c r="M291" i="21"/>
  <c r="L291" i="21"/>
  <c r="D291" i="21" s="1"/>
  <c r="J291" i="21"/>
  <c r="N290" i="21"/>
  <c r="M290" i="21"/>
  <c r="L290" i="21"/>
  <c r="D290" i="21" s="1"/>
  <c r="J290" i="21"/>
  <c r="N289" i="21"/>
  <c r="M289" i="21"/>
  <c r="L289" i="21"/>
  <c r="J289" i="21"/>
  <c r="N288" i="21"/>
  <c r="M288" i="21"/>
  <c r="L288" i="21"/>
  <c r="D288" i="21" s="1"/>
  <c r="J288" i="21"/>
  <c r="N287" i="21"/>
  <c r="M287" i="21"/>
  <c r="L287" i="21"/>
  <c r="D287" i="21" s="1"/>
  <c r="J287" i="21"/>
  <c r="N286" i="21"/>
  <c r="M286" i="21"/>
  <c r="L286" i="21"/>
  <c r="D286" i="21" s="1"/>
  <c r="J286" i="21"/>
  <c r="N285" i="21"/>
  <c r="M285" i="21"/>
  <c r="L285" i="21"/>
  <c r="D285" i="21" s="1"/>
  <c r="J285" i="21"/>
  <c r="N284" i="21"/>
  <c r="M284" i="21"/>
  <c r="L284" i="21"/>
  <c r="D284" i="21" s="1"/>
  <c r="J284" i="21"/>
  <c r="N283" i="21"/>
  <c r="M283" i="21"/>
  <c r="L283" i="21"/>
  <c r="D283" i="21" s="1"/>
  <c r="J283" i="21"/>
  <c r="N282" i="21"/>
  <c r="M282" i="21"/>
  <c r="L282" i="21"/>
  <c r="D282" i="21" s="1"/>
  <c r="J282" i="21"/>
  <c r="N281" i="21"/>
  <c r="M281" i="21"/>
  <c r="L281" i="21"/>
  <c r="D281" i="21" s="1"/>
  <c r="J281" i="21"/>
  <c r="N280" i="21"/>
  <c r="M280" i="21"/>
  <c r="L280" i="21"/>
  <c r="J280" i="21"/>
  <c r="N279" i="21"/>
  <c r="M279" i="21"/>
  <c r="L279" i="21"/>
  <c r="D279" i="21" s="1"/>
  <c r="J279" i="21"/>
  <c r="N278" i="21"/>
  <c r="M278" i="21"/>
  <c r="L278" i="21"/>
  <c r="D278" i="21" s="1"/>
  <c r="J278" i="21"/>
  <c r="N277" i="21"/>
  <c r="M277" i="21"/>
  <c r="L277" i="21"/>
  <c r="D277" i="21" s="1"/>
  <c r="J277" i="21"/>
  <c r="N276" i="21"/>
  <c r="M276" i="21"/>
  <c r="L276" i="21"/>
  <c r="D276" i="21" s="1"/>
  <c r="J276" i="21"/>
  <c r="N275" i="21"/>
  <c r="M275" i="21"/>
  <c r="L275" i="21"/>
  <c r="D275" i="21" s="1"/>
  <c r="J275" i="21"/>
  <c r="N274" i="21"/>
  <c r="M274" i="21"/>
  <c r="L274" i="21"/>
  <c r="D274" i="21" s="1"/>
  <c r="J274" i="21"/>
  <c r="N273" i="21"/>
  <c r="M273" i="21"/>
  <c r="L273" i="21"/>
  <c r="D273" i="21" s="1"/>
  <c r="J273" i="21"/>
  <c r="N272" i="21"/>
  <c r="M272" i="21"/>
  <c r="L272" i="21"/>
  <c r="D272" i="21" s="1"/>
  <c r="I272" i="21"/>
  <c r="J272" i="21" s="1"/>
  <c r="N271" i="21"/>
  <c r="M271" i="21"/>
  <c r="L271" i="21"/>
  <c r="J271" i="21"/>
  <c r="N270" i="21"/>
  <c r="M270" i="21"/>
  <c r="L270" i="21"/>
  <c r="D270" i="21" s="1"/>
  <c r="J270" i="21"/>
  <c r="N269" i="21"/>
  <c r="M269" i="21"/>
  <c r="L269" i="21"/>
  <c r="D269" i="21" s="1"/>
  <c r="J269" i="21"/>
  <c r="N268" i="21"/>
  <c r="M268" i="21"/>
  <c r="L268" i="21"/>
  <c r="J268" i="21"/>
  <c r="N267" i="21"/>
  <c r="M267" i="21"/>
  <c r="L267" i="21"/>
  <c r="D267" i="21" s="1"/>
  <c r="J267" i="21"/>
  <c r="N266" i="21"/>
  <c r="M266" i="21"/>
  <c r="L266" i="21"/>
  <c r="D266" i="21" s="1"/>
  <c r="J266" i="21"/>
  <c r="N265" i="21"/>
  <c r="M265" i="21"/>
  <c r="L265" i="21"/>
  <c r="D265" i="21" s="1"/>
  <c r="J265" i="21"/>
  <c r="N264" i="21"/>
  <c r="M264" i="21"/>
  <c r="L264" i="21"/>
  <c r="D264" i="21" s="1"/>
  <c r="J264" i="21"/>
  <c r="U263" i="21"/>
  <c r="N263" i="21"/>
  <c r="M263" i="21"/>
  <c r="L263" i="21"/>
  <c r="D263" i="21" s="1"/>
  <c r="J263" i="21"/>
  <c r="U262" i="21"/>
  <c r="N262" i="21"/>
  <c r="M262" i="21"/>
  <c r="L262" i="21"/>
  <c r="D262" i="21" s="1"/>
  <c r="J262" i="21"/>
  <c r="N261" i="21"/>
  <c r="M261" i="21"/>
  <c r="L261" i="21"/>
  <c r="D261" i="21" s="1"/>
  <c r="J261" i="21"/>
  <c r="N260" i="21"/>
  <c r="M260" i="21"/>
  <c r="L260" i="21"/>
  <c r="J260" i="21"/>
  <c r="N259" i="21"/>
  <c r="M259" i="21"/>
  <c r="L259" i="21"/>
  <c r="D259" i="21" s="1"/>
  <c r="J259" i="21"/>
  <c r="N258" i="21"/>
  <c r="M258" i="21"/>
  <c r="L258" i="21"/>
  <c r="J258" i="21"/>
  <c r="N257" i="21"/>
  <c r="M257" i="21"/>
  <c r="L257" i="21"/>
  <c r="J257" i="21"/>
  <c r="N256" i="21"/>
  <c r="M256" i="21"/>
  <c r="L256" i="21"/>
  <c r="D256" i="21" s="1"/>
  <c r="J256" i="21"/>
  <c r="N255" i="21"/>
  <c r="M255" i="21"/>
  <c r="L255" i="21"/>
  <c r="D255" i="21" s="1"/>
  <c r="J255" i="21"/>
  <c r="N254" i="21"/>
  <c r="M254" i="21"/>
  <c r="L254" i="21"/>
  <c r="D254" i="21" s="1"/>
  <c r="J254" i="21"/>
  <c r="N253" i="21"/>
  <c r="M253" i="21"/>
  <c r="L253" i="21"/>
  <c r="D253" i="21" s="1"/>
  <c r="J253" i="21"/>
  <c r="N252" i="21"/>
  <c r="M252" i="21"/>
  <c r="L252" i="21"/>
  <c r="D252" i="21" s="1"/>
  <c r="J252" i="21"/>
  <c r="N251" i="21"/>
  <c r="M251" i="21"/>
  <c r="L251" i="21"/>
  <c r="D251" i="21" s="1"/>
  <c r="J251" i="21"/>
  <c r="N250" i="21"/>
  <c r="M250" i="21"/>
  <c r="L250" i="21"/>
  <c r="D250" i="21" s="1"/>
  <c r="J250" i="21"/>
  <c r="N249" i="21"/>
  <c r="M249" i="21"/>
  <c r="L249" i="21"/>
  <c r="D249" i="21" s="1"/>
  <c r="J249" i="21"/>
  <c r="N248" i="21"/>
  <c r="M248" i="21"/>
  <c r="L248" i="21"/>
  <c r="D248" i="21" s="1"/>
  <c r="J248" i="21"/>
  <c r="N247" i="21"/>
  <c r="M247" i="21"/>
  <c r="L247" i="21"/>
  <c r="D247" i="21" s="1"/>
  <c r="J247" i="21"/>
  <c r="N246" i="21"/>
  <c r="M246" i="21"/>
  <c r="L246" i="21"/>
  <c r="D246" i="21" s="1"/>
  <c r="J246" i="21"/>
  <c r="N245" i="21"/>
  <c r="M245" i="21"/>
  <c r="L245" i="21"/>
  <c r="D245" i="21" s="1"/>
  <c r="J245" i="21"/>
  <c r="N244" i="21"/>
  <c r="M244" i="21"/>
  <c r="L244" i="21"/>
  <c r="D244" i="21" s="1"/>
  <c r="J244" i="21"/>
  <c r="N243" i="21"/>
  <c r="M243" i="21"/>
  <c r="L243" i="21"/>
  <c r="D243" i="21" s="1"/>
  <c r="J243" i="21"/>
  <c r="N242" i="21"/>
  <c r="M242" i="21"/>
  <c r="L242" i="21"/>
  <c r="J242" i="21"/>
  <c r="N241" i="21"/>
  <c r="M241" i="21"/>
  <c r="L241" i="21"/>
  <c r="D241" i="21" s="1"/>
  <c r="J241" i="21"/>
  <c r="N240" i="21"/>
  <c r="M240" i="21"/>
  <c r="L240" i="21"/>
  <c r="D240" i="21" s="1"/>
  <c r="J240" i="21"/>
  <c r="N239" i="21"/>
  <c r="M239" i="21"/>
  <c r="L239" i="21"/>
  <c r="J239" i="21"/>
  <c r="N238" i="21"/>
  <c r="M238" i="21"/>
  <c r="L238" i="21"/>
  <c r="D238" i="21" s="1"/>
  <c r="J238" i="21"/>
  <c r="N237" i="21"/>
  <c r="M237" i="21"/>
  <c r="L237" i="21"/>
  <c r="J237" i="21"/>
  <c r="N236" i="21"/>
  <c r="M236" i="21"/>
  <c r="L236" i="21"/>
  <c r="D236" i="21" s="1"/>
  <c r="J236" i="21"/>
  <c r="N235" i="21"/>
  <c r="M235" i="21"/>
  <c r="L235" i="21"/>
  <c r="D235" i="21" s="1"/>
  <c r="I235" i="21"/>
  <c r="J235" i="21" s="1"/>
  <c r="V235" i="21" s="1"/>
  <c r="N234" i="21"/>
  <c r="M234" i="21"/>
  <c r="L234" i="21"/>
  <c r="J234" i="21"/>
  <c r="N233" i="21"/>
  <c r="M233" i="21"/>
  <c r="L233" i="21"/>
  <c r="D233" i="21" s="1"/>
  <c r="J233" i="21"/>
  <c r="N232" i="21"/>
  <c r="M232" i="21"/>
  <c r="L232" i="21"/>
  <c r="D232" i="21" s="1"/>
  <c r="J232" i="21"/>
  <c r="N231" i="21"/>
  <c r="M231" i="21"/>
  <c r="L231" i="21"/>
  <c r="D231" i="21" s="1"/>
  <c r="J231" i="21"/>
  <c r="N230" i="21"/>
  <c r="M230" i="21"/>
  <c r="L230" i="21"/>
  <c r="D230" i="21" s="1"/>
  <c r="J230" i="21"/>
  <c r="N229" i="21"/>
  <c r="M229" i="21"/>
  <c r="L229" i="21"/>
  <c r="J229" i="21"/>
  <c r="V229" i="21" s="1"/>
  <c r="N228" i="21"/>
  <c r="M228" i="21"/>
  <c r="L228" i="21"/>
  <c r="J228" i="21"/>
  <c r="N227" i="21"/>
  <c r="M227" i="21"/>
  <c r="L227" i="21"/>
  <c r="D227" i="21" s="1"/>
  <c r="J227" i="21"/>
  <c r="N226" i="21"/>
  <c r="M226" i="21"/>
  <c r="L226" i="21"/>
  <c r="D226" i="21" s="1"/>
  <c r="J226" i="21"/>
  <c r="N225" i="21"/>
  <c r="M225" i="21"/>
  <c r="L225" i="21"/>
  <c r="D225" i="21" s="1"/>
  <c r="J225" i="21"/>
  <c r="N224" i="21"/>
  <c r="M224" i="21"/>
  <c r="L224" i="21"/>
  <c r="D224" i="21" s="1"/>
  <c r="J224" i="21"/>
  <c r="N223" i="21"/>
  <c r="M223" i="21"/>
  <c r="L223" i="21"/>
  <c r="J223" i="21"/>
  <c r="N222" i="21"/>
  <c r="M222" i="21"/>
  <c r="L222" i="21"/>
  <c r="D222" i="21" s="1"/>
  <c r="I222" i="21"/>
  <c r="J222" i="21" s="1"/>
  <c r="N221" i="21"/>
  <c r="M221" i="21"/>
  <c r="L221" i="21"/>
  <c r="D221" i="21" s="1"/>
  <c r="J221" i="21"/>
  <c r="N220" i="21"/>
  <c r="M220" i="21"/>
  <c r="L220" i="21"/>
  <c r="D220" i="21" s="1"/>
  <c r="J220" i="21"/>
  <c r="N219" i="21"/>
  <c r="M219" i="21"/>
  <c r="L219" i="21"/>
  <c r="D219" i="21" s="1"/>
  <c r="J219" i="21"/>
  <c r="N218" i="21"/>
  <c r="M218" i="21"/>
  <c r="L218" i="21"/>
  <c r="D218" i="21" s="1"/>
  <c r="J218" i="21"/>
  <c r="N217" i="21"/>
  <c r="M217" i="21"/>
  <c r="L217" i="21"/>
  <c r="D217" i="21" s="1"/>
  <c r="J217" i="21"/>
  <c r="N216" i="21"/>
  <c r="M216" i="21"/>
  <c r="L216" i="21"/>
  <c r="D216" i="21" s="1"/>
  <c r="J216" i="21"/>
  <c r="N215" i="21"/>
  <c r="M215" i="21"/>
  <c r="L215" i="21"/>
  <c r="J215" i="21"/>
  <c r="N214" i="21"/>
  <c r="M214" i="21"/>
  <c r="L214" i="21"/>
  <c r="D214" i="21" s="1"/>
  <c r="J214" i="21"/>
  <c r="N213" i="21"/>
  <c r="M213" i="21"/>
  <c r="L213" i="21"/>
  <c r="D213" i="21" s="1"/>
  <c r="J213" i="21"/>
  <c r="N212" i="21"/>
  <c r="M212" i="21"/>
  <c r="L212" i="21"/>
  <c r="D212" i="21" s="1"/>
  <c r="J212" i="21"/>
  <c r="N211" i="21"/>
  <c r="M211" i="21"/>
  <c r="L211" i="21"/>
  <c r="D211" i="21" s="1"/>
  <c r="J211" i="21"/>
  <c r="N210" i="21"/>
  <c r="M210" i="21"/>
  <c r="L210" i="21"/>
  <c r="D210" i="21" s="1"/>
  <c r="J210" i="21"/>
  <c r="N209" i="21"/>
  <c r="M209" i="21"/>
  <c r="L209" i="21"/>
  <c r="D209" i="21" s="1"/>
  <c r="J209" i="21"/>
  <c r="N208" i="21"/>
  <c r="M208" i="21"/>
  <c r="L208" i="21"/>
  <c r="D208" i="21" s="1"/>
  <c r="J208" i="21"/>
  <c r="N207" i="21"/>
  <c r="M207" i="21"/>
  <c r="L207" i="21"/>
  <c r="D207" i="21" s="1"/>
  <c r="J207" i="21"/>
  <c r="N206" i="21"/>
  <c r="M206" i="21"/>
  <c r="L206" i="21"/>
  <c r="J206" i="21"/>
  <c r="N205" i="21"/>
  <c r="M205" i="21"/>
  <c r="L205" i="21"/>
  <c r="D205" i="21" s="1"/>
  <c r="J205" i="21"/>
  <c r="N204" i="21"/>
  <c r="M204" i="21"/>
  <c r="L204" i="21"/>
  <c r="D204" i="21" s="1"/>
  <c r="J204" i="21"/>
  <c r="N203" i="21"/>
  <c r="M203" i="21"/>
  <c r="L203" i="21"/>
  <c r="D203" i="21" s="1"/>
  <c r="J203" i="21"/>
  <c r="N202" i="21"/>
  <c r="M202" i="21"/>
  <c r="L202" i="21"/>
  <c r="J202" i="21"/>
  <c r="N201" i="21"/>
  <c r="M201" i="21"/>
  <c r="L201" i="21"/>
  <c r="D201" i="21" s="1"/>
  <c r="J201" i="21"/>
  <c r="U200" i="21"/>
  <c r="N200" i="21"/>
  <c r="M200" i="21"/>
  <c r="L200" i="21"/>
  <c r="J200" i="21"/>
  <c r="U199" i="21"/>
  <c r="N199" i="21"/>
  <c r="M199" i="21"/>
  <c r="L199" i="21"/>
  <c r="D199" i="21" s="1"/>
  <c r="J199" i="21"/>
  <c r="U198" i="21"/>
  <c r="N198" i="21"/>
  <c r="M198" i="21"/>
  <c r="L198" i="21"/>
  <c r="D198" i="21" s="1"/>
  <c r="J198" i="21"/>
  <c r="U197" i="21"/>
  <c r="N197" i="21"/>
  <c r="M197" i="21"/>
  <c r="L197" i="21"/>
  <c r="D197" i="21" s="1"/>
  <c r="J197" i="21"/>
  <c r="U196" i="21"/>
  <c r="N196" i="21"/>
  <c r="M196" i="21"/>
  <c r="L196" i="21"/>
  <c r="D196" i="21" s="1"/>
  <c r="J196" i="21"/>
  <c r="U195" i="21"/>
  <c r="N195" i="21"/>
  <c r="M195" i="21"/>
  <c r="L195" i="21"/>
  <c r="D195" i="21" s="1"/>
  <c r="J195" i="21"/>
  <c r="U194" i="21"/>
  <c r="N194" i="21"/>
  <c r="M194" i="21"/>
  <c r="L194" i="21"/>
  <c r="D194" i="21" s="1"/>
  <c r="J194" i="21"/>
  <c r="U193" i="21"/>
  <c r="N193" i="21"/>
  <c r="M193" i="21"/>
  <c r="L193" i="21"/>
  <c r="J193" i="21"/>
  <c r="U192" i="21"/>
  <c r="N192" i="21"/>
  <c r="M192" i="21"/>
  <c r="L192" i="21"/>
  <c r="J192" i="21"/>
  <c r="U191" i="21"/>
  <c r="N191" i="21"/>
  <c r="M191" i="21"/>
  <c r="L191" i="21"/>
  <c r="D191" i="21" s="1"/>
  <c r="J191" i="21"/>
  <c r="N190" i="21"/>
  <c r="M190" i="21"/>
  <c r="L190" i="21"/>
  <c r="D190" i="21" s="1"/>
  <c r="J190" i="21"/>
  <c r="N189" i="21"/>
  <c r="M189" i="21"/>
  <c r="L189" i="21"/>
  <c r="D189" i="21" s="1"/>
  <c r="J189" i="21"/>
  <c r="N188" i="21"/>
  <c r="M188" i="21"/>
  <c r="L188" i="21"/>
  <c r="D188" i="21" s="1"/>
  <c r="J188" i="21"/>
  <c r="N187" i="21"/>
  <c r="M187" i="21"/>
  <c r="L187" i="21"/>
  <c r="J187" i="21"/>
  <c r="N186" i="21"/>
  <c r="M186" i="21"/>
  <c r="L186" i="21"/>
  <c r="D186" i="21" s="1"/>
  <c r="J186" i="21"/>
  <c r="N185" i="21"/>
  <c r="M185" i="21"/>
  <c r="L185" i="21"/>
  <c r="D185" i="21" s="1"/>
  <c r="J185" i="21"/>
  <c r="N184" i="21"/>
  <c r="M184" i="21"/>
  <c r="L184" i="21"/>
  <c r="D184" i="21" s="1"/>
  <c r="J184" i="21"/>
  <c r="N183" i="21"/>
  <c r="M183" i="21"/>
  <c r="L183" i="21"/>
  <c r="D183" i="21" s="1"/>
  <c r="J183" i="21"/>
  <c r="N182" i="21"/>
  <c r="M182" i="21"/>
  <c r="L182" i="21"/>
  <c r="D182" i="21" s="1"/>
  <c r="J182" i="21"/>
  <c r="N181" i="21"/>
  <c r="M181" i="21"/>
  <c r="L181" i="21"/>
  <c r="D181" i="21" s="1"/>
  <c r="J181" i="21"/>
  <c r="N180" i="21"/>
  <c r="M180" i="21"/>
  <c r="L180" i="21"/>
  <c r="J180" i="21"/>
  <c r="N179" i="21"/>
  <c r="M179" i="21"/>
  <c r="L179" i="21"/>
  <c r="D179" i="21" s="1"/>
  <c r="I179" i="21"/>
  <c r="J179" i="21" s="1"/>
  <c r="N178" i="21"/>
  <c r="M178" i="21"/>
  <c r="L178" i="21"/>
  <c r="D178" i="21" s="1"/>
  <c r="J178" i="21"/>
  <c r="N177" i="21"/>
  <c r="M177" i="21"/>
  <c r="L177" i="21"/>
  <c r="D177" i="21" s="1"/>
  <c r="J177" i="21"/>
  <c r="N176" i="21"/>
  <c r="M176" i="21"/>
  <c r="L176" i="21"/>
  <c r="D176" i="21" s="1"/>
  <c r="J176" i="21"/>
  <c r="N175" i="21"/>
  <c r="M175" i="21"/>
  <c r="L175" i="21"/>
  <c r="D175" i="21" s="1"/>
  <c r="J175" i="21"/>
  <c r="N174" i="21"/>
  <c r="M174" i="21"/>
  <c r="L174" i="21"/>
  <c r="D174" i="21" s="1"/>
  <c r="J174" i="21"/>
  <c r="N173" i="21"/>
  <c r="M173" i="21"/>
  <c r="L173" i="21"/>
  <c r="D173" i="21" s="1"/>
  <c r="J173" i="21"/>
  <c r="N172" i="21"/>
  <c r="M172" i="21"/>
  <c r="L172" i="21"/>
  <c r="D172" i="21" s="1"/>
  <c r="J172" i="21"/>
  <c r="N171" i="21"/>
  <c r="M171" i="21"/>
  <c r="L171" i="21"/>
  <c r="D171" i="21" s="1"/>
  <c r="J171" i="21"/>
  <c r="N170" i="21"/>
  <c r="M170" i="21"/>
  <c r="L170" i="21"/>
  <c r="D170" i="21" s="1"/>
  <c r="J170" i="21"/>
  <c r="N169" i="21"/>
  <c r="M169" i="21"/>
  <c r="L169" i="21"/>
  <c r="D169" i="21" s="1"/>
  <c r="J169" i="21"/>
  <c r="N168" i="21"/>
  <c r="M168" i="21"/>
  <c r="L168" i="21"/>
  <c r="D168" i="21" s="1"/>
  <c r="J168" i="21"/>
  <c r="N167" i="21"/>
  <c r="M167" i="21"/>
  <c r="L167" i="21"/>
  <c r="D167" i="21" s="1"/>
  <c r="J167" i="21"/>
  <c r="N166" i="21"/>
  <c r="M166" i="21"/>
  <c r="L166" i="21"/>
  <c r="D166" i="21" s="1"/>
  <c r="J166" i="21"/>
  <c r="N165" i="21"/>
  <c r="M165" i="21"/>
  <c r="L165" i="21"/>
  <c r="D165" i="21" s="1"/>
  <c r="J165" i="21"/>
  <c r="N164" i="21"/>
  <c r="M164" i="21"/>
  <c r="L164" i="21"/>
  <c r="D164" i="21" s="1"/>
  <c r="J164" i="21"/>
  <c r="N163" i="21"/>
  <c r="M163" i="21"/>
  <c r="L163" i="21"/>
  <c r="D163" i="21" s="1"/>
  <c r="J163" i="21"/>
  <c r="N162" i="21"/>
  <c r="M162" i="21"/>
  <c r="L162" i="21"/>
  <c r="D162" i="21" s="1"/>
  <c r="J162" i="21"/>
  <c r="N161" i="21"/>
  <c r="M161" i="21"/>
  <c r="L161" i="21"/>
  <c r="D161" i="21" s="1"/>
  <c r="J161" i="21"/>
  <c r="N160" i="21"/>
  <c r="M160" i="21"/>
  <c r="L160" i="21"/>
  <c r="D160" i="21" s="1"/>
  <c r="J160" i="21"/>
  <c r="N159" i="21"/>
  <c r="M159" i="21"/>
  <c r="L159" i="21"/>
  <c r="D159" i="21" s="1"/>
  <c r="J159" i="21"/>
  <c r="N158" i="21"/>
  <c r="M158" i="21"/>
  <c r="L158" i="21"/>
  <c r="D158" i="21" s="1"/>
  <c r="J158" i="21"/>
  <c r="N157" i="21"/>
  <c r="M157" i="21"/>
  <c r="L157" i="21"/>
  <c r="D157" i="21" s="1"/>
  <c r="J157" i="21"/>
  <c r="N156" i="21"/>
  <c r="M156" i="21"/>
  <c r="L156" i="21"/>
  <c r="D156" i="21" s="1"/>
  <c r="J156" i="21"/>
  <c r="N155" i="21"/>
  <c r="M155" i="21"/>
  <c r="L155" i="21"/>
  <c r="D155" i="21" s="1"/>
  <c r="J155" i="21"/>
  <c r="N154" i="21"/>
  <c r="M154" i="21"/>
  <c r="L154" i="21"/>
  <c r="D154" i="21" s="1"/>
  <c r="J154" i="21"/>
  <c r="N153" i="21"/>
  <c r="M153" i="21"/>
  <c r="L153" i="21"/>
  <c r="D153" i="21" s="1"/>
  <c r="J153" i="21"/>
  <c r="N152" i="21"/>
  <c r="M152" i="21"/>
  <c r="L152" i="21"/>
  <c r="D152" i="21" s="1"/>
  <c r="J152" i="21"/>
  <c r="N151" i="21"/>
  <c r="M151" i="21"/>
  <c r="L151" i="21"/>
  <c r="D151" i="21" s="1"/>
  <c r="J151" i="21"/>
  <c r="N150" i="21"/>
  <c r="M150" i="21"/>
  <c r="L150" i="21"/>
  <c r="D150" i="21" s="1"/>
  <c r="J150" i="21"/>
  <c r="N149" i="21"/>
  <c r="M149" i="21"/>
  <c r="L149" i="21"/>
  <c r="D149" i="21" s="1"/>
  <c r="J149" i="21"/>
  <c r="U148" i="21"/>
  <c r="N148" i="21"/>
  <c r="M148" i="21"/>
  <c r="L148" i="21"/>
  <c r="D148" i="21" s="1"/>
  <c r="J148" i="21"/>
  <c r="N147" i="21"/>
  <c r="M147" i="21"/>
  <c r="L147" i="21"/>
  <c r="J147" i="21"/>
  <c r="N146" i="21"/>
  <c r="M146" i="21"/>
  <c r="L146" i="21"/>
  <c r="D146" i="21" s="1"/>
  <c r="J146" i="21"/>
  <c r="N145" i="21"/>
  <c r="M145" i="21"/>
  <c r="L145" i="21"/>
  <c r="D145" i="21" s="1"/>
  <c r="J145" i="21"/>
  <c r="N144" i="21"/>
  <c r="M144" i="21"/>
  <c r="L144" i="21"/>
  <c r="J144" i="21"/>
  <c r="N143" i="21"/>
  <c r="M143" i="21"/>
  <c r="L143" i="21"/>
  <c r="D143" i="21" s="1"/>
  <c r="J143" i="21"/>
  <c r="N142" i="21"/>
  <c r="M142" i="21"/>
  <c r="L142" i="21"/>
  <c r="D142" i="21" s="1"/>
  <c r="J142" i="21"/>
  <c r="N141" i="21"/>
  <c r="M141" i="21"/>
  <c r="L141" i="21"/>
  <c r="J141" i="21"/>
  <c r="N140" i="21"/>
  <c r="M140" i="21"/>
  <c r="L140" i="21"/>
  <c r="D140" i="21" s="1"/>
  <c r="J140" i="21"/>
  <c r="N139" i="21"/>
  <c r="M139" i="21"/>
  <c r="L139" i="21"/>
  <c r="D139" i="21" s="1"/>
  <c r="J139" i="21"/>
  <c r="N138" i="21"/>
  <c r="M138" i="21"/>
  <c r="L138" i="21"/>
  <c r="J138" i="21"/>
  <c r="N137" i="21"/>
  <c r="M137" i="21"/>
  <c r="L137" i="21"/>
  <c r="D137" i="21" s="1"/>
  <c r="J137" i="21"/>
  <c r="N136" i="21"/>
  <c r="M136" i="21"/>
  <c r="L136" i="21"/>
  <c r="D136" i="21" s="1"/>
  <c r="J136" i="21"/>
  <c r="N135" i="21"/>
  <c r="M135" i="21"/>
  <c r="L135" i="21"/>
  <c r="J135" i="21"/>
  <c r="N134" i="21"/>
  <c r="M134" i="21"/>
  <c r="L134" i="21"/>
  <c r="D134" i="21" s="1"/>
  <c r="J134" i="21"/>
  <c r="N133" i="21"/>
  <c r="M133" i="21"/>
  <c r="L133" i="21"/>
  <c r="D133" i="21" s="1"/>
  <c r="J133" i="21"/>
  <c r="N132" i="21"/>
  <c r="M132" i="21"/>
  <c r="L132" i="21"/>
  <c r="J132" i="21"/>
  <c r="N131" i="21"/>
  <c r="M131" i="21"/>
  <c r="L131" i="21"/>
  <c r="D131" i="21" s="1"/>
  <c r="J131" i="21"/>
  <c r="N130" i="21"/>
  <c r="M130" i="21"/>
  <c r="L130" i="21"/>
  <c r="D130" i="21" s="1"/>
  <c r="J130" i="21"/>
  <c r="N129" i="21"/>
  <c r="M129" i="21"/>
  <c r="L129" i="21"/>
  <c r="J129" i="21"/>
  <c r="N128" i="21"/>
  <c r="M128" i="21"/>
  <c r="L128" i="21"/>
  <c r="D128" i="21" s="1"/>
  <c r="J128" i="21"/>
  <c r="N127" i="21"/>
  <c r="M127" i="21"/>
  <c r="L127" i="21"/>
  <c r="D127" i="21" s="1"/>
  <c r="J127" i="21"/>
  <c r="N126" i="21"/>
  <c r="M126" i="21"/>
  <c r="L126" i="21"/>
  <c r="J126" i="21"/>
  <c r="N125" i="21"/>
  <c r="M125" i="21"/>
  <c r="L125" i="21"/>
  <c r="D125" i="21" s="1"/>
  <c r="J125" i="21"/>
  <c r="N124" i="21"/>
  <c r="M124" i="21"/>
  <c r="L124" i="21"/>
  <c r="D124" i="21" s="1"/>
  <c r="J124" i="21"/>
  <c r="N123" i="21"/>
  <c r="M123" i="21"/>
  <c r="L123" i="21"/>
  <c r="J123" i="21"/>
  <c r="N122" i="21"/>
  <c r="M122" i="21"/>
  <c r="L122" i="21"/>
  <c r="D122" i="21" s="1"/>
  <c r="J122" i="21"/>
  <c r="N121" i="21"/>
  <c r="M121" i="21"/>
  <c r="L121" i="21"/>
  <c r="J121" i="21"/>
  <c r="N120" i="21"/>
  <c r="M120" i="21"/>
  <c r="L120" i="21"/>
  <c r="D120" i="21" s="1"/>
  <c r="J120" i="21"/>
  <c r="N119" i="21"/>
  <c r="M119" i="21"/>
  <c r="L119" i="21"/>
  <c r="D119" i="21" s="1"/>
  <c r="J119" i="21"/>
  <c r="N118" i="21"/>
  <c r="M118" i="21"/>
  <c r="L118" i="21"/>
  <c r="D118" i="21" s="1"/>
  <c r="J118" i="21"/>
  <c r="N117" i="21"/>
  <c r="M117" i="21"/>
  <c r="L117" i="21"/>
  <c r="D117" i="21" s="1"/>
  <c r="J117" i="21"/>
  <c r="N116" i="21"/>
  <c r="M116" i="21"/>
  <c r="L116" i="21"/>
  <c r="D116" i="21" s="1"/>
  <c r="J116" i="21"/>
  <c r="N115" i="21"/>
  <c r="M115" i="21"/>
  <c r="L115" i="21"/>
  <c r="D115" i="21" s="1"/>
  <c r="J115" i="21"/>
  <c r="N114" i="21"/>
  <c r="M114" i="21"/>
  <c r="L114" i="21"/>
  <c r="D114" i="21" s="1"/>
  <c r="J114" i="21"/>
  <c r="N113" i="21"/>
  <c r="M113" i="21"/>
  <c r="L113" i="21"/>
  <c r="D113" i="21" s="1"/>
  <c r="J113" i="21"/>
  <c r="N112" i="21"/>
  <c r="M112" i="21"/>
  <c r="L112" i="21"/>
  <c r="D112" i="21" s="1"/>
  <c r="J112" i="21"/>
  <c r="N111" i="21"/>
  <c r="M111" i="21"/>
  <c r="L111" i="21"/>
  <c r="D111" i="21" s="1"/>
  <c r="J111" i="21"/>
  <c r="N110" i="21"/>
  <c r="M110" i="21"/>
  <c r="L110" i="21"/>
  <c r="D110" i="21" s="1"/>
  <c r="J110" i="21"/>
  <c r="N109" i="21"/>
  <c r="M109" i="21"/>
  <c r="L109" i="21"/>
  <c r="J109" i="21"/>
  <c r="N108" i="21"/>
  <c r="M108" i="21"/>
  <c r="L108" i="21"/>
  <c r="D108" i="21" s="1"/>
  <c r="J108" i="21"/>
  <c r="N107" i="21"/>
  <c r="M107" i="21"/>
  <c r="L107" i="21"/>
  <c r="D107" i="21" s="1"/>
  <c r="J107" i="21"/>
  <c r="N106" i="21"/>
  <c r="M106" i="21"/>
  <c r="L106" i="21"/>
  <c r="D106" i="21" s="1"/>
  <c r="J106" i="21"/>
  <c r="N105" i="21"/>
  <c r="M105" i="21"/>
  <c r="L105" i="21"/>
  <c r="D105" i="21" s="1"/>
  <c r="J105" i="21"/>
  <c r="N104" i="21"/>
  <c r="M104" i="21"/>
  <c r="L104" i="21"/>
  <c r="D104" i="21" s="1"/>
  <c r="J104" i="21"/>
  <c r="N103" i="21"/>
  <c r="M103" i="21"/>
  <c r="L103" i="21"/>
  <c r="D103" i="21" s="1"/>
  <c r="J103" i="21"/>
  <c r="N102" i="21"/>
  <c r="M102" i="21"/>
  <c r="L102" i="21"/>
  <c r="D102" i="21" s="1"/>
  <c r="J102" i="21"/>
  <c r="N101" i="21"/>
  <c r="M101" i="21"/>
  <c r="L101" i="21"/>
  <c r="D101" i="21" s="1"/>
  <c r="J101" i="21"/>
  <c r="N100" i="21"/>
  <c r="M100" i="21"/>
  <c r="L100" i="21"/>
  <c r="D100" i="21" s="1"/>
  <c r="J100" i="21"/>
  <c r="N99" i="21"/>
  <c r="M99" i="21"/>
  <c r="L99" i="21"/>
  <c r="D99" i="21" s="1"/>
  <c r="J99" i="21"/>
  <c r="N98" i="21"/>
  <c r="M98" i="21"/>
  <c r="L98" i="21"/>
  <c r="D98" i="21" s="1"/>
  <c r="J98" i="21"/>
  <c r="N97" i="21"/>
  <c r="M97" i="21"/>
  <c r="L97" i="21"/>
  <c r="D97" i="21" s="1"/>
  <c r="J97" i="21"/>
  <c r="N96" i="21"/>
  <c r="M96" i="21"/>
  <c r="L96" i="21"/>
  <c r="D96" i="21" s="1"/>
  <c r="J96" i="21"/>
  <c r="N95" i="21"/>
  <c r="M95" i="21"/>
  <c r="L95" i="21"/>
  <c r="D95" i="21" s="1"/>
  <c r="J95" i="21"/>
  <c r="N94" i="21"/>
  <c r="M94" i="21"/>
  <c r="L94" i="21"/>
  <c r="D94" i="21" s="1"/>
  <c r="J94" i="21"/>
  <c r="N93" i="21"/>
  <c r="M93" i="21"/>
  <c r="L93" i="21"/>
  <c r="D93" i="21" s="1"/>
  <c r="J93" i="21"/>
  <c r="N92" i="21"/>
  <c r="M92" i="21"/>
  <c r="L92" i="21"/>
  <c r="D92" i="21" s="1"/>
  <c r="J92" i="21"/>
  <c r="N91" i="21"/>
  <c r="M91" i="21"/>
  <c r="L91" i="21"/>
  <c r="J91" i="21"/>
  <c r="N90" i="21"/>
  <c r="M90" i="21"/>
  <c r="L90" i="21"/>
  <c r="D90" i="21" s="1"/>
  <c r="J90" i="21"/>
  <c r="N89" i="21"/>
  <c r="M89" i="21"/>
  <c r="L89" i="21"/>
  <c r="D89" i="21" s="1"/>
  <c r="J89" i="21"/>
  <c r="N88" i="21"/>
  <c r="M88" i="21"/>
  <c r="L88" i="21"/>
  <c r="J88" i="21"/>
  <c r="N87" i="21"/>
  <c r="M87" i="21"/>
  <c r="L87" i="21"/>
  <c r="D87" i="21" s="1"/>
  <c r="J87" i="21"/>
  <c r="N86" i="21"/>
  <c r="M86" i="21"/>
  <c r="L86" i="21"/>
  <c r="D86" i="21" s="1"/>
  <c r="J86" i="21"/>
  <c r="N85" i="21"/>
  <c r="M85" i="21"/>
  <c r="L85" i="21"/>
  <c r="J85" i="21"/>
  <c r="N84" i="21"/>
  <c r="M84" i="21"/>
  <c r="L84" i="21"/>
  <c r="D84" i="21" s="1"/>
  <c r="J84" i="21"/>
  <c r="N83" i="21"/>
  <c r="M83" i="21"/>
  <c r="L83" i="21"/>
  <c r="D83" i="21" s="1"/>
  <c r="J83" i="21"/>
  <c r="N82" i="21"/>
  <c r="M82" i="21"/>
  <c r="L82" i="21"/>
  <c r="D82" i="21" s="1"/>
  <c r="J82" i="21"/>
  <c r="N81" i="21"/>
  <c r="M81" i="21"/>
  <c r="L81" i="21"/>
  <c r="D81" i="21" s="1"/>
  <c r="J81" i="21"/>
  <c r="N80" i="21"/>
  <c r="M80" i="21"/>
  <c r="L80" i="21"/>
  <c r="D80" i="21" s="1"/>
  <c r="J80" i="21"/>
  <c r="N79" i="21"/>
  <c r="M79" i="21"/>
  <c r="L79" i="21"/>
  <c r="D79" i="21" s="1"/>
  <c r="J79" i="21"/>
  <c r="N78" i="21"/>
  <c r="M78" i="21"/>
  <c r="L78" i="21"/>
  <c r="D78" i="21" s="1"/>
  <c r="J78" i="21"/>
  <c r="N77" i="21"/>
  <c r="M77" i="21"/>
  <c r="L77" i="21"/>
  <c r="D77" i="21" s="1"/>
  <c r="J77" i="21"/>
  <c r="N76" i="21"/>
  <c r="M76" i="21"/>
  <c r="L76" i="21"/>
  <c r="D76" i="21" s="1"/>
  <c r="J76" i="21"/>
  <c r="N75" i="21"/>
  <c r="M75" i="21"/>
  <c r="L75" i="21"/>
  <c r="D75" i="21" s="1"/>
  <c r="J75" i="21"/>
  <c r="N74" i="21"/>
  <c r="M74" i="21"/>
  <c r="L74" i="21"/>
  <c r="D74" i="21" s="1"/>
  <c r="J74" i="21"/>
  <c r="N73" i="21"/>
  <c r="M73" i="21"/>
  <c r="L73" i="21"/>
  <c r="D73" i="21" s="1"/>
  <c r="J73" i="21"/>
  <c r="N72" i="21"/>
  <c r="M72" i="21"/>
  <c r="L72" i="21"/>
  <c r="D72" i="21" s="1"/>
  <c r="J72" i="21"/>
  <c r="N71" i="21"/>
  <c r="M71" i="21"/>
  <c r="L71" i="21"/>
  <c r="D71" i="21" s="1"/>
  <c r="J71" i="21"/>
  <c r="N70" i="21"/>
  <c r="M70" i="21"/>
  <c r="L70" i="21"/>
  <c r="D70" i="21" s="1"/>
  <c r="J70" i="21"/>
  <c r="N69" i="21"/>
  <c r="M69" i="21"/>
  <c r="L69" i="21"/>
  <c r="D69" i="21" s="1"/>
  <c r="J69" i="21"/>
  <c r="N68" i="21"/>
  <c r="M68" i="21"/>
  <c r="L68" i="21"/>
  <c r="D68" i="21" s="1"/>
  <c r="J68" i="21"/>
  <c r="N67" i="21"/>
  <c r="M67" i="21"/>
  <c r="L67" i="21"/>
  <c r="D67" i="21" s="1"/>
  <c r="J67" i="21"/>
  <c r="N66" i="21"/>
  <c r="M66" i="21"/>
  <c r="L66" i="21"/>
  <c r="D66" i="21" s="1"/>
  <c r="J66" i="21"/>
  <c r="N65" i="21"/>
  <c r="M65" i="21"/>
  <c r="L65" i="21"/>
  <c r="D65" i="21" s="1"/>
  <c r="J65" i="21"/>
  <c r="N64" i="21"/>
  <c r="M64" i="21"/>
  <c r="L64" i="21"/>
  <c r="D64" i="21" s="1"/>
  <c r="J64" i="21"/>
  <c r="N63" i="21"/>
  <c r="M63" i="21"/>
  <c r="L63" i="21"/>
  <c r="D63" i="21" s="1"/>
  <c r="J63" i="21"/>
  <c r="N62" i="21"/>
  <c r="M62" i="21"/>
  <c r="L62" i="21"/>
  <c r="D62" i="21" s="1"/>
  <c r="J62" i="21"/>
  <c r="N61" i="21"/>
  <c r="M61" i="21"/>
  <c r="L61" i="21"/>
  <c r="D61" i="21" s="1"/>
  <c r="J61" i="21"/>
  <c r="N60" i="21"/>
  <c r="M60" i="21"/>
  <c r="L60" i="21"/>
  <c r="D60" i="21" s="1"/>
  <c r="J60" i="21"/>
  <c r="N59" i="21"/>
  <c r="M59" i="21"/>
  <c r="L59" i="21"/>
  <c r="D59" i="21" s="1"/>
  <c r="J59" i="21"/>
  <c r="N58" i="21"/>
  <c r="M58" i="21"/>
  <c r="L58" i="21"/>
  <c r="D58" i="21" s="1"/>
  <c r="J58" i="21"/>
  <c r="N57" i="21"/>
  <c r="M57" i="21"/>
  <c r="L57" i="21"/>
  <c r="D57" i="21" s="1"/>
  <c r="J57" i="21"/>
  <c r="N56" i="21"/>
  <c r="M56" i="21"/>
  <c r="L56" i="21"/>
  <c r="D56" i="21" s="1"/>
  <c r="J56" i="21"/>
  <c r="N55" i="21"/>
  <c r="M55" i="21"/>
  <c r="L55" i="21"/>
  <c r="J55" i="21"/>
  <c r="N54" i="21"/>
  <c r="M54" i="21"/>
  <c r="L54" i="21"/>
  <c r="D54" i="21" s="1"/>
  <c r="J54" i="21"/>
  <c r="N53" i="21"/>
  <c r="M53" i="21"/>
  <c r="L53" i="21"/>
  <c r="D53" i="21" s="1"/>
  <c r="J53" i="21"/>
  <c r="N52" i="21"/>
  <c r="M52" i="21"/>
  <c r="L52" i="21"/>
  <c r="J52" i="21"/>
  <c r="N51" i="21"/>
  <c r="M51" i="21"/>
  <c r="L51" i="21"/>
  <c r="D51" i="21" s="1"/>
  <c r="J51" i="21"/>
  <c r="N50" i="21"/>
  <c r="M50" i="21"/>
  <c r="L50" i="21"/>
  <c r="D50" i="21" s="1"/>
  <c r="J50" i="21"/>
  <c r="N49" i="21"/>
  <c r="M49" i="21"/>
  <c r="L49" i="21"/>
  <c r="D49" i="21" s="1"/>
  <c r="J49" i="21"/>
  <c r="N48" i="21"/>
  <c r="M48" i="21"/>
  <c r="L48" i="21"/>
  <c r="D48" i="21" s="1"/>
  <c r="J48" i="21"/>
  <c r="N47" i="21"/>
  <c r="M47" i="21"/>
  <c r="L47" i="21"/>
  <c r="D47" i="21" s="1"/>
  <c r="J47" i="21"/>
  <c r="N46" i="21"/>
  <c r="M46" i="21"/>
  <c r="L46" i="21"/>
  <c r="D46" i="21" s="1"/>
  <c r="J46" i="21"/>
  <c r="N45" i="21"/>
  <c r="M45" i="21"/>
  <c r="L45" i="21"/>
  <c r="D45" i="21" s="1"/>
  <c r="J45" i="21"/>
  <c r="N44" i="21"/>
  <c r="M44" i="21"/>
  <c r="L44" i="21"/>
  <c r="D44" i="21" s="1"/>
  <c r="J44" i="21"/>
  <c r="N43" i="21"/>
  <c r="M43" i="21"/>
  <c r="L43" i="21"/>
  <c r="J43" i="21"/>
  <c r="N42" i="21"/>
  <c r="M42" i="21"/>
  <c r="L42" i="21"/>
  <c r="D42" i="21" s="1"/>
  <c r="J42" i="21"/>
  <c r="N41" i="21"/>
  <c r="M41" i="21"/>
  <c r="L41" i="21"/>
  <c r="D41" i="21" s="1"/>
  <c r="J41" i="21"/>
  <c r="N40" i="21"/>
  <c r="M40" i="21"/>
  <c r="L40" i="21"/>
  <c r="D40" i="21" s="1"/>
  <c r="J40" i="21"/>
  <c r="N39" i="21"/>
  <c r="M39" i="21"/>
  <c r="L39" i="21"/>
  <c r="D39" i="21" s="1"/>
  <c r="J39" i="21"/>
  <c r="N38" i="21"/>
  <c r="M38" i="21"/>
  <c r="L38" i="21"/>
  <c r="D38" i="21" s="1"/>
  <c r="J38" i="21"/>
  <c r="N37" i="21"/>
  <c r="M37" i="21"/>
  <c r="L37" i="21"/>
  <c r="D37" i="21" s="1"/>
  <c r="J37" i="21"/>
  <c r="N36" i="21"/>
  <c r="M36" i="21"/>
  <c r="L36" i="21"/>
  <c r="D36" i="21" s="1"/>
  <c r="J36" i="21"/>
  <c r="N35" i="21"/>
  <c r="M35" i="21"/>
  <c r="L35" i="21"/>
  <c r="D35" i="21" s="1"/>
  <c r="J35" i="21"/>
  <c r="N34" i="21"/>
  <c r="M34" i="21"/>
  <c r="L34" i="21"/>
  <c r="J34" i="21"/>
  <c r="N33" i="21"/>
  <c r="M33" i="21"/>
  <c r="L33" i="21"/>
  <c r="D33" i="21" s="1"/>
  <c r="J33" i="21"/>
  <c r="N32" i="21"/>
  <c r="M32" i="21"/>
  <c r="L32" i="21"/>
  <c r="D32" i="21" s="1"/>
  <c r="J32" i="21"/>
  <c r="N31" i="21"/>
  <c r="M31" i="21"/>
  <c r="L31" i="21"/>
  <c r="D31" i="21" s="1"/>
  <c r="J31" i="21"/>
  <c r="N30" i="21"/>
  <c r="M30" i="21"/>
  <c r="L30" i="21"/>
  <c r="D30" i="21" s="1"/>
  <c r="J30" i="21"/>
  <c r="N29" i="21"/>
  <c r="M29" i="21"/>
  <c r="L29" i="21"/>
  <c r="D29" i="21" s="1"/>
  <c r="J29" i="21"/>
  <c r="N28" i="21"/>
  <c r="M28" i="21"/>
  <c r="L28" i="21"/>
  <c r="D28" i="21" s="1"/>
  <c r="J28" i="21"/>
  <c r="N27" i="21"/>
  <c r="M27" i="21"/>
  <c r="L27" i="21"/>
  <c r="D27" i="21" s="1"/>
  <c r="J27" i="21"/>
  <c r="N26" i="21"/>
  <c r="M26" i="21"/>
  <c r="L26" i="21"/>
  <c r="D26" i="21" s="1"/>
  <c r="J26" i="21"/>
  <c r="N25" i="21"/>
  <c r="M25" i="21"/>
  <c r="L25" i="21"/>
  <c r="J25" i="21"/>
  <c r="N24" i="21"/>
  <c r="M24" i="21"/>
  <c r="L24" i="21"/>
  <c r="D24" i="21" s="1"/>
  <c r="J24" i="21"/>
  <c r="N23" i="21"/>
  <c r="M23" i="21"/>
  <c r="L23" i="21"/>
  <c r="D23" i="21" s="1"/>
  <c r="J23" i="21"/>
  <c r="N22" i="21"/>
  <c r="M22" i="21"/>
  <c r="L22" i="21"/>
  <c r="D22" i="21" s="1"/>
  <c r="J22" i="21"/>
  <c r="N21" i="21"/>
  <c r="M21" i="21"/>
  <c r="L21" i="21"/>
  <c r="D21" i="21" s="1"/>
  <c r="J21" i="21"/>
  <c r="N20" i="21"/>
  <c r="M20" i="21"/>
  <c r="L20" i="21"/>
  <c r="D20" i="21" s="1"/>
  <c r="J20" i="21"/>
  <c r="N19" i="21"/>
  <c r="M19" i="21"/>
  <c r="L19" i="21"/>
  <c r="J19" i="21"/>
  <c r="N18" i="21"/>
  <c r="M18" i="21"/>
  <c r="L18" i="21"/>
  <c r="D18" i="21" s="1"/>
  <c r="J18" i="21"/>
  <c r="N17" i="21"/>
  <c r="M17" i="21"/>
  <c r="L17" i="21"/>
  <c r="D17" i="21" s="1"/>
  <c r="J17" i="21"/>
  <c r="N16" i="21"/>
  <c r="M16" i="21"/>
  <c r="L16" i="21"/>
  <c r="J16" i="21"/>
  <c r="N15" i="21"/>
  <c r="M15" i="21"/>
  <c r="L15" i="21"/>
  <c r="D15" i="21" s="1"/>
  <c r="J15" i="21"/>
  <c r="N14" i="21"/>
  <c r="M14" i="21"/>
  <c r="L14" i="21"/>
  <c r="D14" i="21" s="1"/>
  <c r="J14" i="21"/>
  <c r="N13" i="21"/>
  <c r="M13" i="21"/>
  <c r="L13" i="21"/>
  <c r="D13" i="21" s="1"/>
  <c r="J13" i="21"/>
  <c r="N12" i="21"/>
  <c r="M12" i="21"/>
  <c r="L12" i="21"/>
  <c r="D12" i="21" s="1"/>
  <c r="J12" i="21"/>
  <c r="N11" i="21"/>
  <c r="M11" i="21"/>
  <c r="L11" i="21"/>
  <c r="D11" i="21" s="1"/>
  <c r="J11" i="21"/>
  <c r="N10" i="21"/>
  <c r="M10" i="21"/>
  <c r="L10" i="21"/>
  <c r="D10" i="21" s="1"/>
  <c r="J10" i="21"/>
  <c r="N9" i="21"/>
  <c r="M9" i="21"/>
  <c r="L9" i="21"/>
  <c r="D9" i="21" s="1"/>
  <c r="J9" i="21"/>
  <c r="N8" i="21"/>
  <c r="M8" i="21"/>
  <c r="L8" i="21"/>
  <c r="D8" i="21" s="1"/>
  <c r="J8" i="21"/>
  <c r="N7" i="21"/>
  <c r="M7" i="21"/>
  <c r="L7" i="21"/>
  <c r="J7" i="21"/>
  <c r="N6" i="21"/>
  <c r="M6" i="21"/>
  <c r="L6" i="21"/>
  <c r="D6" i="21" s="1"/>
  <c r="J6" i="21"/>
  <c r="N5" i="21"/>
  <c r="M5" i="21"/>
  <c r="L5" i="21"/>
  <c r="D5" i="21" s="1"/>
  <c r="J5" i="21"/>
  <c r="N4" i="21"/>
  <c r="M4" i="21"/>
  <c r="L4" i="21"/>
  <c r="D4" i="21" s="1"/>
  <c r="J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V195" i="21" l="1"/>
  <c r="V201" i="21"/>
  <c r="V207" i="21"/>
  <c r="U768" i="21"/>
  <c r="S787" i="21" s="1"/>
  <c r="J768" i="21"/>
  <c r="V152" i="21"/>
  <c r="V158" i="21"/>
  <c r="V164" i="21"/>
  <c r="V170" i="21"/>
  <c r="V176" i="21"/>
  <c r="V182" i="21"/>
  <c r="V188" i="21"/>
  <c r="V232" i="21"/>
  <c r="V287" i="21"/>
  <c r="V293" i="21"/>
  <c r="V339" i="21"/>
  <c r="V345" i="21"/>
  <c r="V426" i="21"/>
  <c r="V266" i="21"/>
  <c r="V272" i="21"/>
  <c r="V278" i="21"/>
  <c r="V284" i="21"/>
  <c r="V290" i="21"/>
  <c r="V296" i="21"/>
  <c r="V204" i="21"/>
  <c r="V216" i="21"/>
  <c r="V255" i="21"/>
  <c r="V352" i="21"/>
  <c r="V358" i="21"/>
  <c r="V364" i="21"/>
  <c r="V370" i="21"/>
  <c r="V376" i="21"/>
  <c r="V382" i="21"/>
  <c r="V388" i="21"/>
  <c r="V394" i="21"/>
  <c r="V433" i="21"/>
  <c r="V439" i="21"/>
  <c r="V445" i="21"/>
  <c r="V451" i="21"/>
  <c r="V457" i="21"/>
  <c r="V463" i="21"/>
  <c r="V469" i="21"/>
  <c r="V475" i="21"/>
  <c r="V481" i="21"/>
  <c r="V487" i="21"/>
  <c r="V493" i="21"/>
  <c r="V499" i="21"/>
  <c r="V505" i="21"/>
  <c r="V511" i="21"/>
  <c r="V517" i="21"/>
  <c r="V523" i="21"/>
  <c r="V529" i="21"/>
  <c r="V210" i="21"/>
  <c r="V243" i="21"/>
  <c r="V249" i="21"/>
  <c r="V261" i="21"/>
  <c r="V590" i="21"/>
  <c r="V203" i="21"/>
  <c r="V209" i="21"/>
  <c r="V215" i="21"/>
  <c r="V221" i="21"/>
  <c r="V242" i="21"/>
  <c r="V248" i="21"/>
  <c r="V254" i="21"/>
  <c r="V260" i="21"/>
  <c r="V589" i="21"/>
  <c r="V598" i="21"/>
  <c r="V359" i="21"/>
  <c r="V365" i="21"/>
  <c r="V389" i="21"/>
  <c r="V428" i="21"/>
  <c r="V434" i="21"/>
  <c r="V440" i="21"/>
  <c r="V446" i="21"/>
  <c r="V452" i="21"/>
  <c r="V458" i="21"/>
  <c r="V464" i="21"/>
  <c r="V470" i="21"/>
  <c r="V476" i="21"/>
  <c r="V482" i="21"/>
  <c r="V488" i="21"/>
  <c r="V494" i="21"/>
  <c r="V500" i="21"/>
  <c r="V506" i="21"/>
  <c r="V512" i="21"/>
  <c r="V518" i="21"/>
  <c r="V524" i="21"/>
  <c r="V153" i="21"/>
  <c r="V159" i="21"/>
  <c r="V165" i="21"/>
  <c r="V171" i="21"/>
  <c r="V177" i="21"/>
  <c r="V183" i="21"/>
  <c r="V189" i="21"/>
  <c r="V227" i="21"/>
  <c r="V233" i="21"/>
  <c r="V264" i="21"/>
  <c r="V270" i="21"/>
  <c r="V276" i="21"/>
  <c r="V282" i="21"/>
  <c r="V288" i="21"/>
  <c r="V294" i="21"/>
  <c r="V300" i="21"/>
  <c r="V306" i="21"/>
  <c r="V312" i="21"/>
  <c r="V318" i="21"/>
  <c r="V324" i="21"/>
  <c r="V330" i="21"/>
  <c r="V399" i="21"/>
  <c r="V405" i="21"/>
  <c r="V411" i="21"/>
  <c r="V417" i="21"/>
  <c r="V423" i="21"/>
  <c r="V534" i="21"/>
  <c r="V582" i="21"/>
  <c r="V645" i="21"/>
  <c r="V350" i="21"/>
  <c r="V356" i="21"/>
  <c r="V362" i="21"/>
  <c r="V368" i="21"/>
  <c r="V374" i="21"/>
  <c r="V380" i="21"/>
  <c r="V386" i="21"/>
  <c r="V392" i="21"/>
  <c r="V431" i="21"/>
  <c r="V437" i="21"/>
  <c r="V443" i="21"/>
  <c r="V449" i="21"/>
  <c r="V455" i="21"/>
  <c r="V461" i="21"/>
  <c r="V467" i="21"/>
  <c r="V473" i="21"/>
  <c r="V479" i="21"/>
  <c r="V485" i="21"/>
  <c r="V491" i="21"/>
  <c r="V497" i="21"/>
  <c r="V503" i="21"/>
  <c r="V509" i="21"/>
  <c r="V515" i="21"/>
  <c r="V521" i="21"/>
  <c r="V527" i="21"/>
  <c r="V150" i="21"/>
  <c r="V156" i="21"/>
  <c r="V162" i="21"/>
  <c r="V168" i="21"/>
  <c r="V174" i="21"/>
  <c r="V180" i="21"/>
  <c r="V186" i="21"/>
  <c r="V230" i="21"/>
  <c r="V236" i="21"/>
  <c r="V267" i="21"/>
  <c r="V273" i="21"/>
  <c r="V279" i="21"/>
  <c r="V285" i="21"/>
  <c r="V291" i="21"/>
  <c r="V538" i="21"/>
  <c r="V192" i="21"/>
  <c r="V198" i="21"/>
  <c r="V297" i="21"/>
  <c r="V303" i="21"/>
  <c r="V309" i="21"/>
  <c r="V315" i="21"/>
  <c r="V321" i="21"/>
  <c r="V327" i="21"/>
  <c r="V333" i="21"/>
  <c r="V396" i="21"/>
  <c r="V402" i="21"/>
  <c r="V408" i="21"/>
  <c r="V414" i="21"/>
  <c r="V420" i="21"/>
  <c r="V531" i="21"/>
  <c r="V223" i="21"/>
  <c r="V157" i="21"/>
  <c r="V163" i="21"/>
  <c r="V169" i="21"/>
  <c r="V175" i="21"/>
  <c r="V213" i="21"/>
  <c r="V240" i="21"/>
  <c r="V252" i="21"/>
  <c r="V258" i="21"/>
  <c r="V268" i="21"/>
  <c r="V280" i="21"/>
  <c r="V292" i="21"/>
  <c r="V596" i="21"/>
  <c r="V151" i="21"/>
  <c r="V181" i="21"/>
  <c r="V187" i="21"/>
  <c r="V219" i="21"/>
  <c r="V231" i="21"/>
  <c r="V246" i="21"/>
  <c r="V274" i="21"/>
  <c r="V286" i="21"/>
  <c r="V602" i="21"/>
  <c r="V674" i="21"/>
  <c r="V6" i="21"/>
  <c r="V9" i="21"/>
  <c r="V12" i="21"/>
  <c r="V15" i="21"/>
  <c r="V18" i="21"/>
  <c r="V21" i="21"/>
  <c r="V24" i="21"/>
  <c r="V27" i="21"/>
  <c r="V30" i="21"/>
  <c r="V33" i="21"/>
  <c r="V36" i="21"/>
  <c r="V39" i="21"/>
  <c r="V42" i="21"/>
  <c r="V45" i="21"/>
  <c r="V48" i="21"/>
  <c r="V51" i="21"/>
  <c r="V54" i="21"/>
  <c r="V57" i="21"/>
  <c r="V60" i="21"/>
  <c r="V63" i="21"/>
  <c r="V66" i="21"/>
  <c r="V69" i="21"/>
  <c r="V72" i="21"/>
  <c r="V75" i="21"/>
  <c r="V78" i="21"/>
  <c r="V81" i="21"/>
  <c r="V84" i="21"/>
  <c r="V87" i="21"/>
  <c r="V90" i="21"/>
  <c r="V93" i="21"/>
  <c r="V96" i="21"/>
  <c r="V99" i="21"/>
  <c r="V102" i="21"/>
  <c r="V105" i="21"/>
  <c r="V108" i="21"/>
  <c r="V111" i="21"/>
  <c r="V114" i="21"/>
  <c r="V117" i="21"/>
  <c r="V120" i="21"/>
  <c r="V123" i="21"/>
  <c r="V126" i="21"/>
  <c r="V129" i="21"/>
  <c r="V132" i="21"/>
  <c r="V135" i="21"/>
  <c r="V138" i="21"/>
  <c r="V141" i="21"/>
  <c r="V144" i="21"/>
  <c r="V147" i="21"/>
  <c r="V337" i="21"/>
  <c r="V340" i="21"/>
  <c r="V343" i="21"/>
  <c r="V346" i="21"/>
  <c r="V537" i="21"/>
  <c r="V585" i="21"/>
  <c r="V600" i="21"/>
  <c r="V351" i="21"/>
  <c r="V357" i="21"/>
  <c r="V363" i="21"/>
  <c r="V369" i="21"/>
  <c r="V375" i="21"/>
  <c r="V381" i="21"/>
  <c r="V387" i="21"/>
  <c r="V393" i="21"/>
  <c r="V432" i="21"/>
  <c r="V438" i="21"/>
  <c r="V444" i="21"/>
  <c r="V450" i="21"/>
  <c r="V456" i="21"/>
  <c r="V462" i="21"/>
  <c r="V468" i="21"/>
  <c r="V474" i="21"/>
  <c r="V480" i="21"/>
  <c r="V486" i="21"/>
  <c r="V492" i="21"/>
  <c r="V498" i="21"/>
  <c r="V504" i="21"/>
  <c r="V510" i="21"/>
  <c r="V516" i="21"/>
  <c r="V522" i="21"/>
  <c r="V528" i="21"/>
  <c r="W764" i="21"/>
  <c r="V241" i="21"/>
  <c r="V247" i="21"/>
  <c r="V253" i="21"/>
  <c r="V259" i="21"/>
  <c r="V28" i="21"/>
  <c r="V34" i="21"/>
  <c r="V40" i="21"/>
  <c r="V100" i="21"/>
  <c r="V106" i="21"/>
  <c r="V112" i="21"/>
  <c r="V338" i="21"/>
  <c r="V344" i="21"/>
  <c r="V154" i="21"/>
  <c r="V160" i="21"/>
  <c r="V166" i="21"/>
  <c r="V172" i="21"/>
  <c r="V178" i="21"/>
  <c r="V184" i="21"/>
  <c r="V190" i="21"/>
  <c r="V234" i="21"/>
  <c r="V265" i="21"/>
  <c r="V271" i="21"/>
  <c r="V277" i="21"/>
  <c r="V283" i="21"/>
  <c r="V289" i="21"/>
  <c r="V295" i="21"/>
  <c r="V587" i="21"/>
  <c r="P758" i="21"/>
  <c r="P764" i="21"/>
  <c r="V301" i="21"/>
  <c r="V307" i="21"/>
  <c r="V313" i="21"/>
  <c r="V319" i="21"/>
  <c r="V325" i="21"/>
  <c r="V331" i="21"/>
  <c r="V400" i="21"/>
  <c r="V406" i="21"/>
  <c r="V412" i="21"/>
  <c r="V418" i="21"/>
  <c r="V424" i="21"/>
  <c r="V535" i="21"/>
  <c r="V317" i="21"/>
  <c r="V323" i="21"/>
  <c r="V329" i="21"/>
  <c r="V398" i="21"/>
  <c r="V404" i="21"/>
  <c r="V410" i="21"/>
  <c r="V416" i="21"/>
  <c r="V422" i="21"/>
  <c r="V533" i="21"/>
  <c r="W763" i="21"/>
  <c r="V525" i="21"/>
  <c r="V225" i="21"/>
  <c r="V194" i="21"/>
  <c r="V200" i="21"/>
  <c r="V349" i="21"/>
  <c r="V355" i="21"/>
  <c r="V361" i="21"/>
  <c r="V367" i="21"/>
  <c r="V373" i="21"/>
  <c r="V379" i="21"/>
  <c r="V385" i="21"/>
  <c r="V391" i="21"/>
  <c r="V430" i="21"/>
  <c r="V436" i="21"/>
  <c r="V442" i="21"/>
  <c r="V448" i="21"/>
  <c r="V454" i="21"/>
  <c r="V460" i="21"/>
  <c r="V466" i="21"/>
  <c r="V472" i="21"/>
  <c r="V478" i="21"/>
  <c r="V484" i="21"/>
  <c r="V490" i="21"/>
  <c r="V496" i="21"/>
  <c r="V502" i="21"/>
  <c r="V508" i="21"/>
  <c r="V514" i="21"/>
  <c r="V520" i="21"/>
  <c r="V526" i="21"/>
  <c r="V206" i="21"/>
  <c r="V212" i="21"/>
  <c r="V218" i="21"/>
  <c r="V239" i="21"/>
  <c r="V245" i="21"/>
  <c r="V251" i="21"/>
  <c r="V257" i="21"/>
  <c r="V595" i="21"/>
  <c r="V8" i="21"/>
  <c r="V14" i="21"/>
  <c r="V20" i="21"/>
  <c r="V26" i="21"/>
  <c r="V32" i="21"/>
  <c r="V38" i="21"/>
  <c r="V44" i="21"/>
  <c r="V50" i="21"/>
  <c r="V56" i="21"/>
  <c r="V62" i="21"/>
  <c r="V68" i="21"/>
  <c r="V74" i="21"/>
  <c r="V80" i="21"/>
  <c r="V86" i="21"/>
  <c r="V92" i="21"/>
  <c r="V98" i="21"/>
  <c r="V104" i="21"/>
  <c r="V110" i="21"/>
  <c r="V116" i="21"/>
  <c r="V122" i="21"/>
  <c r="V128" i="21"/>
  <c r="V134" i="21"/>
  <c r="V140" i="21"/>
  <c r="V146" i="21"/>
  <c r="V263" i="21"/>
  <c r="V336" i="21"/>
  <c r="V342" i="21"/>
  <c r="V298" i="21"/>
  <c r="V304" i="21"/>
  <c r="V310" i="21"/>
  <c r="V316" i="21"/>
  <c r="V322" i="21"/>
  <c r="V328" i="21"/>
  <c r="V397" i="21"/>
  <c r="V403" i="21"/>
  <c r="V409" i="21"/>
  <c r="V415" i="21"/>
  <c r="V421" i="21"/>
  <c r="V532" i="21"/>
  <c r="V353" i="21"/>
  <c r="V193" i="21"/>
  <c r="V199" i="21"/>
  <c r="V224" i="21"/>
  <c r="P760" i="21"/>
  <c r="V348" i="21"/>
  <c r="V354" i="21"/>
  <c r="V360" i="21"/>
  <c r="V366" i="21"/>
  <c r="V372" i="21"/>
  <c r="V378" i="21"/>
  <c r="V384" i="21"/>
  <c r="V390" i="21"/>
  <c r="V429" i="21"/>
  <c r="V435" i="21"/>
  <c r="V441" i="21"/>
  <c r="V447" i="21"/>
  <c r="V453" i="21"/>
  <c r="V459" i="21"/>
  <c r="V465" i="21"/>
  <c r="V471" i="21"/>
  <c r="V477" i="21"/>
  <c r="V483" i="21"/>
  <c r="V489" i="21"/>
  <c r="V495" i="21"/>
  <c r="V501" i="21"/>
  <c r="V507" i="21"/>
  <c r="V513" i="21"/>
  <c r="V519" i="21"/>
  <c r="V597" i="21"/>
  <c r="V148" i="21"/>
  <c r="V142" i="21"/>
  <c r="V136" i="21"/>
  <c r="V76" i="21"/>
  <c r="V70" i="21"/>
  <c r="V64" i="21"/>
  <c r="V4" i="21"/>
  <c r="V205" i="21"/>
  <c r="V211" i="21"/>
  <c r="V217" i="21"/>
  <c r="V238" i="21"/>
  <c r="V244" i="21"/>
  <c r="V250" i="21"/>
  <c r="V256" i="21"/>
  <c r="V262" i="21"/>
  <c r="V591" i="21"/>
  <c r="P699" i="21"/>
  <c r="R699" i="21" s="1"/>
  <c r="V7" i="21"/>
  <c r="V13" i="21"/>
  <c r="V19" i="21"/>
  <c r="V25" i="21"/>
  <c r="V31" i="21"/>
  <c r="V37" i="21"/>
  <c r="V43" i="21"/>
  <c r="V49" i="21"/>
  <c r="V55" i="21"/>
  <c r="V61" i="21"/>
  <c r="V67" i="21"/>
  <c r="V73" i="21"/>
  <c r="V79" i="21"/>
  <c r="V85" i="21"/>
  <c r="V91" i="21"/>
  <c r="V97" i="21"/>
  <c r="V103" i="21"/>
  <c r="V109" i="21"/>
  <c r="V115" i="21"/>
  <c r="V121" i="21"/>
  <c r="V127" i="21"/>
  <c r="V133" i="21"/>
  <c r="V139" i="21"/>
  <c r="V145" i="21"/>
  <c r="V281" i="21"/>
  <c r="P656" i="21"/>
  <c r="R656" i="21" s="1"/>
  <c r="W431" i="21"/>
  <c r="W437" i="21"/>
  <c r="W470" i="21"/>
  <c r="W488" i="21"/>
  <c r="W572" i="21"/>
  <c r="W698" i="21"/>
  <c r="W755" i="21"/>
  <c r="W759" i="21"/>
  <c r="V11" i="21"/>
  <c r="V23" i="21"/>
  <c r="V47" i="21"/>
  <c r="V59" i="21"/>
  <c r="V65" i="21"/>
  <c r="V71" i="21"/>
  <c r="V83" i="21"/>
  <c r="V95" i="21"/>
  <c r="V101" i="21"/>
  <c r="V113" i="21"/>
  <c r="V125" i="21"/>
  <c r="V143" i="21"/>
  <c r="W169" i="21"/>
  <c r="V149" i="21"/>
  <c r="V155" i="21"/>
  <c r="V161" i="21"/>
  <c r="V167" i="21"/>
  <c r="V173" i="21"/>
  <c r="V179" i="21"/>
  <c r="V185" i="21"/>
  <c r="V191" i="21"/>
  <c r="V197" i="21"/>
  <c r="V208" i="21"/>
  <c r="V214" i="21"/>
  <c r="V220" i="21"/>
  <c r="V226" i="21"/>
  <c r="V269" i="21"/>
  <c r="V275" i="21"/>
  <c r="W322" i="21"/>
  <c r="W352" i="21"/>
  <c r="W364" i="21"/>
  <c r="W440" i="21"/>
  <c r="V5" i="21"/>
  <c r="V17" i="21"/>
  <c r="V29" i="21"/>
  <c r="V35" i="21"/>
  <c r="V41" i="21"/>
  <c r="V53" i="21"/>
  <c r="V77" i="21"/>
  <c r="V89" i="21"/>
  <c r="V107" i="21"/>
  <c r="V119" i="21"/>
  <c r="V131" i="21"/>
  <c r="V137" i="21"/>
  <c r="W172" i="21"/>
  <c r="V10" i="21"/>
  <c r="V16" i="21"/>
  <c r="V22" i="21"/>
  <c r="V46" i="21"/>
  <c r="V52" i="21"/>
  <c r="V58" i="21"/>
  <c r="V82" i="21"/>
  <c r="V88" i="21"/>
  <c r="V94" i="21"/>
  <c r="V118" i="21"/>
  <c r="V124" i="21"/>
  <c r="V130" i="21"/>
  <c r="V196" i="21"/>
  <c r="V299" i="21"/>
  <c r="V305" i="21"/>
  <c r="V311" i="21"/>
  <c r="V335" i="21"/>
  <c r="V341" i="21"/>
  <c r="V371" i="21"/>
  <c r="V377" i="21"/>
  <c r="V383" i="21"/>
  <c r="V407" i="21"/>
  <c r="V413" i="21"/>
  <c r="V419" i="21"/>
  <c r="W676" i="21"/>
  <c r="W682" i="21"/>
  <c r="W700" i="21"/>
  <c r="W712" i="21"/>
  <c r="W721" i="21"/>
  <c r="W762" i="21"/>
  <c r="W170" i="21"/>
  <c r="W348" i="21"/>
  <c r="P757" i="21"/>
  <c r="W758" i="21"/>
  <c r="W179" i="21"/>
  <c r="W699" i="21"/>
  <c r="P755" i="21"/>
  <c r="W756" i="21"/>
  <c r="P763" i="21"/>
  <c r="P586" i="21"/>
  <c r="P756" i="21"/>
  <c r="W761" i="21"/>
  <c r="W264" i="21"/>
  <c r="W267" i="21"/>
  <c r="W294" i="21"/>
  <c r="P552" i="21"/>
  <c r="R552" i="21" s="1"/>
  <c r="P636" i="21"/>
  <c r="R636" i="21" s="1"/>
  <c r="W760" i="21"/>
  <c r="W303" i="21"/>
  <c r="W351" i="21"/>
  <c r="P762" i="21"/>
  <c r="W37" i="21"/>
  <c r="W74" i="21"/>
  <c r="W757" i="21"/>
  <c r="P761" i="21"/>
  <c r="W125" i="21"/>
  <c r="W612" i="21"/>
  <c r="W633" i="21"/>
  <c r="W636" i="21"/>
  <c r="P759" i="21"/>
  <c r="W366" i="21"/>
  <c r="W372" i="21"/>
  <c r="W378" i="21"/>
  <c r="W384" i="21"/>
  <c r="W390" i="21"/>
  <c r="W439" i="21"/>
  <c r="W587" i="21"/>
  <c r="W150" i="21"/>
  <c r="W365" i="21"/>
  <c r="W620" i="21"/>
  <c r="W635" i="21"/>
  <c r="W231" i="21"/>
  <c r="W240" i="21"/>
  <c r="W243" i="21"/>
  <c r="W368" i="21"/>
  <c r="W474" i="21"/>
  <c r="W489" i="21"/>
  <c r="W510" i="21"/>
  <c r="W516" i="21"/>
  <c r="W519" i="21"/>
  <c r="W525" i="21"/>
  <c r="W528" i="21"/>
  <c r="W531" i="21"/>
  <c r="P554" i="21"/>
  <c r="R554" i="21" s="1"/>
  <c r="P566" i="21"/>
  <c r="R566" i="21" s="1"/>
  <c r="P584" i="21"/>
  <c r="R584" i="21" s="1"/>
  <c r="P606" i="21"/>
  <c r="R606" i="21" s="1"/>
  <c r="P621" i="21"/>
  <c r="P658" i="21"/>
  <c r="P673" i="21"/>
  <c r="R673" i="21" s="1"/>
  <c r="P676" i="21"/>
  <c r="R676" i="21" s="1"/>
  <c r="W100" i="21"/>
  <c r="W247" i="21"/>
  <c r="W7" i="21"/>
  <c r="P651" i="21"/>
  <c r="R651" i="21" s="1"/>
  <c r="P732" i="21"/>
  <c r="R732" i="21" s="1"/>
  <c r="W401" i="21"/>
  <c r="W456" i="21"/>
  <c r="W462" i="21"/>
  <c r="W465" i="21"/>
  <c r="W524" i="21"/>
  <c r="W527" i="21"/>
  <c r="W533" i="21"/>
  <c r="W552" i="21"/>
  <c r="W94" i="21"/>
  <c r="W109" i="21"/>
  <c r="W143" i="21"/>
  <c r="W198" i="21"/>
  <c r="W212" i="21"/>
  <c r="W221" i="21"/>
  <c r="W255" i="21"/>
  <c r="W261" i="21"/>
  <c r="W265" i="21"/>
  <c r="W274" i="21"/>
  <c r="W286" i="21"/>
  <c r="W320" i="21"/>
  <c r="W338" i="21"/>
  <c r="W347" i="21"/>
  <c r="W360" i="21"/>
  <c r="W370" i="21"/>
  <c r="W391" i="21"/>
  <c r="W428" i="21"/>
  <c r="P550" i="21"/>
  <c r="W573" i="21"/>
  <c r="W576" i="21"/>
  <c r="W582" i="21"/>
  <c r="W585" i="21"/>
  <c r="P655" i="21"/>
  <c r="R655" i="21" s="1"/>
  <c r="P701" i="21"/>
  <c r="R701" i="21" s="1"/>
  <c r="P713" i="21"/>
  <c r="R713" i="21" s="1"/>
  <c r="W739" i="21"/>
  <c r="W742" i="21"/>
  <c r="W751" i="21"/>
  <c r="W13" i="21"/>
  <c r="W19" i="21"/>
  <c r="W97" i="21"/>
  <c r="W350" i="21"/>
  <c r="W369" i="21"/>
  <c r="W446" i="21"/>
  <c r="W471" i="21"/>
  <c r="W532" i="21"/>
  <c r="W551" i="21"/>
  <c r="W640" i="21"/>
  <c r="W663" i="21"/>
  <c r="W669" i="21"/>
  <c r="W81" i="21"/>
  <c r="W177" i="21"/>
  <c r="W226" i="21"/>
  <c r="W337" i="21"/>
  <c r="W575" i="21"/>
  <c r="W735" i="21"/>
  <c r="P570" i="21"/>
  <c r="R570" i="21" s="1"/>
  <c r="P576" i="21"/>
  <c r="R576" i="21" s="1"/>
  <c r="P634" i="21"/>
  <c r="W645" i="21"/>
  <c r="W649" i="21"/>
  <c r="W655" i="21"/>
  <c r="W701" i="21"/>
  <c r="W707" i="21"/>
  <c r="W713" i="21"/>
  <c r="W722" i="21"/>
  <c r="W4" i="21"/>
  <c r="W28" i="21"/>
  <c r="W35" i="21"/>
  <c r="W46" i="21"/>
  <c r="W47" i="21"/>
  <c r="W58" i="21"/>
  <c r="W10" i="21"/>
  <c r="W61" i="21"/>
  <c r="W26" i="21"/>
  <c r="W64" i="21"/>
  <c r="W67" i="21"/>
  <c r="W70" i="21"/>
  <c r="W103" i="21"/>
  <c r="W106" i="21"/>
  <c r="W112" i="21"/>
  <c r="W122" i="21"/>
  <c r="W142" i="21"/>
  <c r="W168" i="21"/>
  <c r="W178" i="21"/>
  <c r="W197" i="21"/>
  <c r="P222" i="21"/>
  <c r="W246" i="21"/>
  <c r="W309" i="21"/>
  <c r="W349" i="21"/>
  <c r="W363" i="21"/>
  <c r="W367" i="21"/>
  <c r="W400" i="21"/>
  <c r="W407" i="21"/>
  <c r="W429" i="21"/>
  <c r="W455" i="21"/>
  <c r="W461" i="21"/>
  <c r="W464" i="21"/>
  <c r="W473" i="21"/>
  <c r="W555" i="21"/>
  <c r="W562" i="21"/>
  <c r="W571" i="21"/>
  <c r="W574" i="21"/>
  <c r="W584" i="21"/>
  <c r="W610" i="21"/>
  <c r="W641" i="21"/>
  <c r="W665" i="21"/>
  <c r="W690" i="21"/>
  <c r="W714" i="21"/>
  <c r="W82" i="21"/>
  <c r="W145" i="21"/>
  <c r="W245" i="21"/>
  <c r="W249" i="21"/>
  <c r="W252" i="21"/>
  <c r="W266" i="21"/>
  <c r="W295" i="21"/>
  <c r="W321" i="21"/>
  <c r="W327" i="21"/>
  <c r="W339" i="21"/>
  <c r="W353" i="21"/>
  <c r="W371" i="21"/>
  <c r="W380" i="21"/>
  <c r="W386" i="21"/>
  <c r="W393" i="21"/>
  <c r="W432" i="21"/>
  <c r="W438" i="21"/>
  <c r="W467" i="21"/>
  <c r="W509" i="21"/>
  <c r="W515" i="21"/>
  <c r="W518" i="21"/>
  <c r="W550" i="21"/>
  <c r="W557" i="21"/>
  <c r="W561" i="21"/>
  <c r="P572" i="21"/>
  <c r="R572" i="21" s="1"/>
  <c r="W583" i="21"/>
  <c r="P614" i="21"/>
  <c r="R614" i="21" s="1"/>
  <c r="W634" i="21"/>
  <c r="W651" i="21"/>
  <c r="W683" i="21"/>
  <c r="W553" i="21"/>
  <c r="P578" i="21"/>
  <c r="R578" i="21" s="1"/>
  <c r="W661" i="21"/>
  <c r="W736" i="21"/>
  <c r="W114" i="21"/>
  <c r="W124" i="21"/>
  <c r="W244" i="21"/>
  <c r="P574" i="21"/>
  <c r="P641" i="21"/>
  <c r="R641" i="21" s="1"/>
  <c r="P668" i="21"/>
  <c r="R668" i="21" s="1"/>
  <c r="P743" i="21"/>
  <c r="R743" i="21" s="1"/>
  <c r="W16" i="21"/>
  <c r="W375" i="21"/>
  <c r="W52" i="21"/>
  <c r="W192" i="21"/>
  <c r="W258" i="21"/>
  <c r="D480" i="21"/>
  <c r="W480" i="21"/>
  <c r="W22" i="21"/>
  <c r="W71" i="21"/>
  <c r="W110" i="21"/>
  <c r="W357" i="21"/>
  <c r="D748" i="21"/>
  <c r="W748" i="21"/>
  <c r="W21" i="21"/>
  <c r="W139" i="21"/>
  <c r="W292" i="21"/>
  <c r="W389" i="21"/>
  <c r="W60" i="21"/>
  <c r="W63" i="21"/>
  <c r="W68" i="21"/>
  <c r="W78" i="21"/>
  <c r="W79" i="21"/>
  <c r="W96" i="21"/>
  <c r="W99" i="21"/>
  <c r="W104" i="21"/>
  <c r="W107" i="21"/>
  <c r="W117" i="21"/>
  <c r="W118" i="21"/>
  <c r="W130" i="21"/>
  <c r="W189" i="21"/>
  <c r="W200" i="21"/>
  <c r="W209" i="21"/>
  <c r="W251" i="21"/>
  <c r="W259" i="21"/>
  <c r="W277" i="21"/>
  <c r="W283" i="21"/>
  <c r="W290" i="21"/>
  <c r="W346" i="21"/>
  <c r="W409" i="21"/>
  <c r="W23" i="21"/>
  <c r="W140" i="21"/>
  <c r="W241" i="21"/>
  <c r="W383" i="21"/>
  <c r="W410" i="21"/>
  <c r="W8" i="21"/>
  <c r="W25" i="21"/>
  <c r="W30" i="21"/>
  <c r="W31" i="21"/>
  <c r="W50" i="21"/>
  <c r="W65" i="21"/>
  <c r="W101" i="21"/>
  <c r="D109" i="21"/>
  <c r="W137" i="21"/>
  <c r="W154" i="21"/>
  <c r="W155" i="21"/>
  <c r="W157" i="21"/>
  <c r="W158" i="21"/>
  <c r="W159" i="21"/>
  <c r="W181" i="21"/>
  <c r="W182" i="21"/>
  <c r="W183" i="21"/>
  <c r="W186" i="21"/>
  <c r="W248" i="21"/>
  <c r="W250" i="21"/>
  <c r="W269" i="21"/>
  <c r="W276" i="21"/>
  <c r="W345" i="21"/>
  <c r="W361" i="21"/>
  <c r="W381" i="21"/>
  <c r="W419" i="21"/>
  <c r="D419" i="21"/>
  <c r="W731" i="21"/>
  <c r="D731" i="21"/>
  <c r="W20" i="21"/>
  <c r="W11" i="21"/>
  <c r="W14" i="21"/>
  <c r="D19" i="21"/>
  <c r="W40" i="21"/>
  <c r="W56" i="21"/>
  <c r="W73" i="21"/>
  <c r="W76" i="21"/>
  <c r="W92" i="21"/>
  <c r="W115" i="21"/>
  <c r="W127" i="21"/>
  <c r="W151" i="21"/>
  <c r="W152" i="21"/>
  <c r="W254" i="21"/>
  <c r="D258" i="21"/>
  <c r="D375" i="21"/>
  <c r="P730" i="21"/>
  <c r="W427" i="21"/>
  <c r="W485" i="21"/>
  <c r="W546" i="21"/>
  <c r="W560" i="21"/>
  <c r="W570" i="21"/>
  <c r="P580" i="21"/>
  <c r="R580" i="21" s="1"/>
  <c r="W604" i="21"/>
  <c r="W632" i="21"/>
  <c r="W647" i="21"/>
  <c r="P684" i="21"/>
  <c r="R684" i="21" s="1"/>
  <c r="W689" i="21"/>
  <c r="P707" i="21"/>
  <c r="R707" i="21" s="1"/>
  <c r="W720" i="21"/>
  <c r="P723" i="21"/>
  <c r="R723" i="21" s="1"/>
  <c r="W741" i="21"/>
  <c r="W745" i="21"/>
  <c r="W749" i="21"/>
  <c r="W301" i="21"/>
  <c r="W307" i="21"/>
  <c r="W313" i="21"/>
  <c r="W319" i="21"/>
  <c r="W325" i="21"/>
  <c r="W336" i="21"/>
  <c r="W343" i="21"/>
  <c r="W358" i="21"/>
  <c r="W379" i="21"/>
  <c r="W382" i="21"/>
  <c r="W385" i="21"/>
  <c r="W387" i="21"/>
  <c r="W388" i="21"/>
  <c r="W408" i="21"/>
  <c r="W433" i="21"/>
  <c r="W483" i="21"/>
  <c r="W494" i="21"/>
  <c r="W523" i="21"/>
  <c r="W545" i="21"/>
  <c r="P558" i="21"/>
  <c r="R558" i="21" s="1"/>
  <c r="W577" i="21"/>
  <c r="W581" i="21"/>
  <c r="W593" i="21"/>
  <c r="W631" i="21"/>
  <c r="P635" i="21"/>
  <c r="R635" i="21" s="1"/>
  <c r="W659" i="21"/>
  <c r="W662" i="21"/>
  <c r="W666" i="21"/>
  <c r="W673" i="21"/>
  <c r="W677" i="21"/>
  <c r="W684" i="21"/>
  <c r="W688" i="21"/>
  <c r="W711" i="21"/>
  <c r="W716" i="21"/>
  <c r="W744" i="21"/>
  <c r="W306" i="21"/>
  <c r="W312" i="21"/>
  <c r="W324" i="21"/>
  <c r="W355" i="21"/>
  <c r="W376" i="21"/>
  <c r="W476" i="21"/>
  <c r="W482" i="21"/>
  <c r="W534" i="21"/>
  <c r="P592" i="21"/>
  <c r="R592" i="21" s="1"/>
  <c r="W602" i="21"/>
  <c r="W613" i="21"/>
  <c r="P622" i="21"/>
  <c r="W644" i="21"/>
  <c r="W652" i="21"/>
  <c r="P663" i="21"/>
  <c r="R663" i="21" s="1"/>
  <c r="W675" i="21"/>
  <c r="P709" i="21"/>
  <c r="R709" i="21" s="1"/>
  <c r="P712" i="21"/>
  <c r="R712" i="21" s="1"/>
  <c r="W715" i="21"/>
  <c r="P721" i="21"/>
  <c r="R721" i="21" s="1"/>
  <c r="P725" i="21"/>
  <c r="R725" i="21" s="1"/>
  <c r="W740" i="21"/>
  <c r="W743" i="21"/>
  <c r="W752" i="21"/>
  <c r="W340" i="21"/>
  <c r="W354" i="21"/>
  <c r="W373" i="21"/>
  <c r="P608" i="21"/>
  <c r="R608" i="21" s="1"/>
  <c r="P632" i="21"/>
  <c r="R632" i="21" s="1"/>
  <c r="P643" i="21"/>
  <c r="R643" i="21" s="1"/>
  <c r="P717" i="21"/>
  <c r="P731" i="21"/>
  <c r="R731" i="21" s="1"/>
  <c r="W229" i="21"/>
  <c r="D229" i="21"/>
  <c r="W133" i="21"/>
  <c r="D228" i="21"/>
  <c r="W228" i="21"/>
  <c r="W218" i="21"/>
  <c r="W454" i="21"/>
  <c r="D454" i="21"/>
  <c r="W88" i="21"/>
  <c r="D88" i="21"/>
  <c r="W55" i="21"/>
  <c r="D55" i="21"/>
  <c r="W85" i="21"/>
  <c r="D85" i="21"/>
  <c r="W91" i="21"/>
  <c r="D91" i="21"/>
  <c r="W203" i="21"/>
  <c r="W514" i="21"/>
  <c r="D514" i="21"/>
  <c r="D234" i="21"/>
  <c r="W234" i="21"/>
  <c r="W49" i="21"/>
  <c r="W136" i="21"/>
  <c r="W206" i="21"/>
  <c r="D206" i="21"/>
  <c r="W232" i="21"/>
  <c r="D398" i="21"/>
  <c r="W398" i="21"/>
  <c r="W499" i="21"/>
  <c r="D499" i="21"/>
  <c r="W328" i="21"/>
  <c r="D328" i="21"/>
  <c r="D453" i="21"/>
  <c r="W453" i="21"/>
  <c r="D668" i="21"/>
  <c r="W668" i="21"/>
  <c r="W29" i="21"/>
  <c r="W32" i="21"/>
  <c r="W39" i="21"/>
  <c r="W44" i="21"/>
  <c r="W53" i="21"/>
  <c r="W77" i="21"/>
  <c r="W80" i="21"/>
  <c r="W87" i="21"/>
  <c r="W113" i="21"/>
  <c r="W116" i="21"/>
  <c r="W128" i="21"/>
  <c r="W148" i="21"/>
  <c r="W160" i="21"/>
  <c r="W161" i="21"/>
  <c r="W163" i="21"/>
  <c r="W190" i="21"/>
  <c r="W194" i="21"/>
  <c r="W199" i="21"/>
  <c r="W205" i="21"/>
  <c r="W216" i="21"/>
  <c r="W220" i="21"/>
  <c r="W224" i="21"/>
  <c r="W230" i="21"/>
  <c r="W263" i="21"/>
  <c r="W272" i="21"/>
  <c r="W275" i="21"/>
  <c r="W298" i="21"/>
  <c r="W416" i="21"/>
  <c r="W425" i="21"/>
  <c r="W445" i="21"/>
  <c r="W460" i="21"/>
  <c r="D460" i="21"/>
  <c r="W601" i="21"/>
  <c r="D601" i="21"/>
  <c r="W609" i="21"/>
  <c r="D609" i="21"/>
  <c r="D444" i="21"/>
  <c r="W444" i="21"/>
  <c r="P623" i="21"/>
  <c r="R623" i="21" s="1"/>
  <c r="W38" i="21"/>
  <c r="W41" i="21"/>
  <c r="W83" i="21"/>
  <c r="W86" i="21"/>
  <c r="W89" i="21"/>
  <c r="W119" i="21"/>
  <c r="W131" i="21"/>
  <c r="W134" i="21"/>
  <c r="W164" i="21"/>
  <c r="W166" i="21"/>
  <c r="W167" i="21"/>
  <c r="W204" i="21"/>
  <c r="W207" i="21"/>
  <c r="W211" i="21"/>
  <c r="W219" i="21"/>
  <c r="W222" i="21"/>
  <c r="W227" i="21"/>
  <c r="W233" i="21"/>
  <c r="W235" i="21"/>
  <c r="W262" i="21"/>
  <c r="W270" i="21"/>
  <c r="W281" i="21"/>
  <c r="W304" i="21"/>
  <c r="W310" i="21"/>
  <c r="W316" i="21"/>
  <c r="W498" i="21"/>
  <c r="W579" i="21"/>
  <c r="D579" i="21"/>
  <c r="W591" i="21"/>
  <c r="D591" i="21"/>
  <c r="W595" i="21"/>
  <c r="D595" i="21"/>
  <c r="P681" i="21"/>
  <c r="P729" i="21"/>
  <c r="W729" i="21"/>
  <c r="D729" i="21"/>
  <c r="W34" i="21"/>
  <c r="W210" i="21"/>
  <c r="W213" i="21"/>
  <c r="W331" i="21"/>
  <c r="D331" i="21"/>
  <c r="D362" i="21"/>
  <c r="W362" i="21"/>
  <c r="W508" i="21"/>
  <c r="D508" i="21"/>
  <c r="W537" i="21"/>
  <c r="D537" i="21"/>
  <c r="W48" i="21"/>
  <c r="W5" i="21"/>
  <c r="W12" i="21"/>
  <c r="W17" i="21"/>
  <c r="W43" i="21"/>
  <c r="W59" i="21"/>
  <c r="W62" i="21"/>
  <c r="W69" i="21"/>
  <c r="W95" i="21"/>
  <c r="W98" i="21"/>
  <c r="W105" i="21"/>
  <c r="W121" i="21"/>
  <c r="W146" i="21"/>
  <c r="W149" i="21"/>
  <c r="W173" i="21"/>
  <c r="W175" i="21"/>
  <c r="W176" i="21"/>
  <c r="D192" i="21"/>
  <c r="W195" i="21"/>
  <c r="D200" i="21"/>
  <c r="W238" i="21"/>
  <c r="W253" i="21"/>
  <c r="W256" i="21"/>
  <c r="D330" i="21"/>
  <c r="W330" i="21"/>
  <c r="P425" i="21"/>
  <c r="W490" i="21"/>
  <c r="D490" i="21"/>
  <c r="D507" i="21"/>
  <c r="W507" i="21"/>
  <c r="W285" i="21"/>
  <c r="W293" i="21"/>
  <c r="W296" i="21"/>
  <c r="W299" i="21"/>
  <c r="W302" i="21"/>
  <c r="W305" i="21"/>
  <c r="W308" i="21"/>
  <c r="W317" i="21"/>
  <c r="W323" i="21"/>
  <c r="W326" i="21"/>
  <c r="W334" i="21"/>
  <c r="W426" i="21"/>
  <c r="W435" i="21"/>
  <c r="W443" i="21"/>
  <c r="W449" i="21"/>
  <c r="W452" i="21"/>
  <c r="W469" i="21"/>
  <c r="W491" i="21"/>
  <c r="W492" i="21"/>
  <c r="W497" i="21"/>
  <c r="W503" i="21"/>
  <c r="W506" i="21"/>
  <c r="P530" i="21"/>
  <c r="R530" i="21" s="1"/>
  <c r="P556" i="21"/>
  <c r="R556" i="21" s="1"/>
  <c r="P594" i="21"/>
  <c r="R594" i="21" s="1"/>
  <c r="P599" i="21"/>
  <c r="R599" i="21" s="1"/>
  <c r="W622" i="21"/>
  <c r="D622" i="21"/>
  <c r="P625" i="21"/>
  <c r="R625" i="21" s="1"/>
  <c r="P660" i="21"/>
  <c r="R660" i="21" s="1"/>
  <c r="P667" i="21"/>
  <c r="R667" i="21" s="1"/>
  <c r="P708" i="21"/>
  <c r="R708" i="21" s="1"/>
  <c r="W725" i="21"/>
  <c r="D725" i="21"/>
  <c r="W284" i="21"/>
  <c r="W287" i="21"/>
  <c r="W311" i="21"/>
  <c r="W314" i="21"/>
  <c r="W329" i="21"/>
  <c r="W332" i="21"/>
  <c r="W396" i="21"/>
  <c r="W405" i="21"/>
  <c r="W414" i="21"/>
  <c r="W423" i="21"/>
  <c r="W434" i="21"/>
  <c r="W441" i="21"/>
  <c r="W447" i="21"/>
  <c r="W458" i="21"/>
  <c r="W463" i="21"/>
  <c r="W500" i="21"/>
  <c r="W501" i="21"/>
  <c r="W512" i="21"/>
  <c r="W616" i="21"/>
  <c r="W667" i="21"/>
  <c r="D667" i="21"/>
  <c r="P682" i="21"/>
  <c r="D696" i="21"/>
  <c r="W696" i="21"/>
  <c r="W708" i="21"/>
  <c r="D708" i="21"/>
  <c r="W278" i="21"/>
  <c r="W418" i="21"/>
  <c r="W472" i="21"/>
  <c r="W481" i="21"/>
  <c r="W487" i="21"/>
  <c r="P551" i="21"/>
  <c r="R551" i="21" s="1"/>
  <c r="P695" i="21"/>
  <c r="R695" i="21" s="1"/>
  <c r="D730" i="21"/>
  <c r="W730" i="21"/>
  <c r="P334" i="21"/>
  <c r="R334" i="21" s="1"/>
  <c r="W394" i="21"/>
  <c r="W399" i="21"/>
  <c r="W402" i="21"/>
  <c r="W411" i="21"/>
  <c r="W417" i="21"/>
  <c r="W420" i="21"/>
  <c r="W430" i="21"/>
  <c r="W479" i="21"/>
  <c r="W496" i="21"/>
  <c r="D539" i="21"/>
  <c r="P564" i="21"/>
  <c r="R564" i="21" s="1"/>
  <c r="P613" i="21"/>
  <c r="R613" i="21" s="1"/>
  <c r="W615" i="21"/>
  <c r="W617" i="21"/>
  <c r="D617" i="21"/>
  <c r="W648" i="21"/>
  <c r="P653" i="21"/>
  <c r="R653" i="21" s="1"/>
  <c r="W746" i="21"/>
  <c r="W517" i="21"/>
  <c r="W535" i="21"/>
  <c r="W544" i="21"/>
  <c r="W548" i="21"/>
  <c r="W558" i="21"/>
  <c r="P560" i="21"/>
  <c r="R560" i="21" s="1"/>
  <c r="W566" i="21"/>
  <c r="W568" i="21"/>
  <c r="W580" i="21"/>
  <c r="W594" i="21"/>
  <c r="W599" i="21"/>
  <c r="W608" i="21"/>
  <c r="P610" i="21"/>
  <c r="W619" i="21"/>
  <c r="W621" i="21"/>
  <c r="W625" i="21"/>
  <c r="W639" i="21"/>
  <c r="P647" i="21"/>
  <c r="R647" i="21" s="1"/>
  <c r="P649" i="21"/>
  <c r="R649" i="21" s="1"/>
  <c r="W653" i="21"/>
  <c r="W660" i="21"/>
  <c r="P662" i="21"/>
  <c r="R662" i="21" s="1"/>
  <c r="W671" i="21"/>
  <c r="P677" i="21"/>
  <c r="R677" i="21" s="1"/>
  <c r="P678" i="21"/>
  <c r="R678" i="21" s="1"/>
  <c r="W687" i="21"/>
  <c r="W693" i="21"/>
  <c r="W697" i="21"/>
  <c r="W704" i="21"/>
  <c r="P715" i="21"/>
  <c r="R715" i="21" s="1"/>
  <c r="W719" i="21"/>
  <c r="P726" i="21"/>
  <c r="R726" i="21" s="1"/>
  <c r="W738" i="21"/>
  <c r="W521" i="21"/>
  <c r="W526" i="21"/>
  <c r="W538" i="21"/>
  <c r="W543" i="21"/>
  <c r="W564" i="21"/>
  <c r="W567" i="21"/>
  <c r="W578" i="21"/>
  <c r="W588" i="21"/>
  <c r="W596" i="21"/>
  <c r="P617" i="21"/>
  <c r="R617" i="21" s="1"/>
  <c r="W628" i="21"/>
  <c r="W630" i="21"/>
  <c r="W638" i="21"/>
  <c r="W656" i="21"/>
  <c r="W670" i="21"/>
  <c r="W686" i="21"/>
  <c r="W692" i="21"/>
  <c r="W695" i="21"/>
  <c r="W703" i="21"/>
  <c r="W718" i="21"/>
  <c r="W724" i="21"/>
  <c r="W737" i="21"/>
  <c r="P740" i="21"/>
  <c r="R740" i="21" s="1"/>
  <c r="W530" i="21"/>
  <c r="W554" i="21"/>
  <c r="W556" i="21"/>
  <c r="W586" i="21"/>
  <c r="W589" i="21"/>
  <c r="W592" i="21"/>
  <c r="W606" i="21"/>
  <c r="W614" i="21"/>
  <c r="P620" i="21"/>
  <c r="R620" i="21" s="1"/>
  <c r="W623" i="21"/>
  <c r="W642" i="21"/>
  <c r="W643" i="21"/>
  <c r="W658" i="21"/>
  <c r="P661" i="21"/>
  <c r="R661" i="21" s="1"/>
  <c r="W681" i="21"/>
  <c r="W691" i="21"/>
  <c r="W702" i="21"/>
  <c r="W717" i="21"/>
  <c r="W723" i="21"/>
  <c r="P741" i="21"/>
  <c r="P744" i="21"/>
  <c r="R744" i="21" s="1"/>
  <c r="W569" i="21"/>
  <c r="P601" i="21"/>
  <c r="R601" i="21" s="1"/>
  <c r="W603" i="21"/>
  <c r="W650" i="21"/>
  <c r="P693" i="21"/>
  <c r="P704" i="21"/>
  <c r="R704" i="21" s="1"/>
  <c r="P745" i="21"/>
  <c r="R745" i="21" s="1"/>
  <c r="W529" i="21"/>
  <c r="D529" i="21"/>
  <c r="W141" i="21"/>
  <c r="D141" i="21"/>
  <c r="W156" i="21"/>
  <c r="W174" i="21"/>
  <c r="W180" i="21"/>
  <c r="D180" i="21"/>
  <c r="W184" i="21"/>
  <c r="W223" i="21"/>
  <c r="D223" i="21"/>
  <c r="D315" i="21"/>
  <c r="W315" i="21"/>
  <c r="W342" i="21"/>
  <c r="D342" i="21"/>
  <c r="D359" i="21"/>
  <c r="W359" i="21"/>
  <c r="W215" i="21"/>
  <c r="D215" i="21"/>
  <c r="P427" i="21"/>
  <c r="R427" i="21" s="1"/>
  <c r="W475" i="21"/>
  <c r="D475" i="21"/>
  <c r="D477" i="21"/>
  <c r="W477" i="21"/>
  <c r="P691" i="21"/>
  <c r="R691" i="21" s="1"/>
  <c r="P736" i="21"/>
  <c r="R736" i="21" s="1"/>
  <c r="W123" i="21"/>
  <c r="D123" i="21"/>
  <c r="W165" i="21"/>
  <c r="W237" i="21"/>
  <c r="D237" i="21"/>
  <c r="W6" i="21"/>
  <c r="W15" i="21"/>
  <c r="W24" i="21"/>
  <c r="W33" i="21"/>
  <c r="W42" i="21"/>
  <c r="W51" i="21"/>
  <c r="W66" i="21"/>
  <c r="W84" i="21"/>
  <c r="W102" i="21"/>
  <c r="W120" i="21"/>
  <c r="W126" i="21"/>
  <c r="D126" i="21"/>
  <c r="W144" i="21"/>
  <c r="D144" i="21"/>
  <c r="W193" i="21"/>
  <c r="D193" i="21"/>
  <c r="W208" i="21"/>
  <c r="D333" i="21"/>
  <c r="W333" i="21"/>
  <c r="D356" i="21"/>
  <c r="W356" i="21"/>
  <c r="D377" i="21"/>
  <c r="W377" i="21"/>
  <c r="P395" i="21"/>
  <c r="R395" i="21" s="1"/>
  <c r="W404" i="21"/>
  <c r="D404" i="21"/>
  <c r="W413" i="21"/>
  <c r="D413" i="21"/>
  <c r="W422" i="21"/>
  <c r="D422" i="21"/>
  <c r="W451" i="21"/>
  <c r="D451" i="21"/>
  <c r="W505" i="21"/>
  <c r="D505" i="21"/>
  <c r="D549" i="21"/>
  <c r="W549" i="21"/>
  <c r="W138" i="21"/>
  <c r="D138" i="21"/>
  <c r="W129" i="21"/>
  <c r="D129" i="21"/>
  <c r="W448" i="21"/>
  <c r="D448" i="21"/>
  <c r="D450" i="21"/>
  <c r="W450" i="21"/>
  <c r="W502" i="21"/>
  <c r="D502" i="21"/>
  <c r="D504" i="21"/>
  <c r="W504" i="21"/>
  <c r="P548" i="21"/>
  <c r="R548" i="21" s="1"/>
  <c r="P568" i="21"/>
  <c r="R568" i="21" s="1"/>
  <c r="W607" i="21"/>
  <c r="D607" i="21"/>
  <c r="D297" i="21"/>
  <c r="W297" i="21"/>
  <c r="D318" i="21"/>
  <c r="W318" i="21"/>
  <c r="D395" i="21"/>
  <c r="W395" i="21"/>
  <c r="D7" i="21"/>
  <c r="W9" i="21"/>
  <c r="D16" i="21"/>
  <c r="W18" i="21"/>
  <c r="D25" i="21"/>
  <c r="W27" i="21"/>
  <c r="D34" i="21"/>
  <c r="W36" i="21"/>
  <c r="D43" i="21"/>
  <c r="W45" i="21"/>
  <c r="D52" i="21"/>
  <c r="W54" i="21"/>
  <c r="W72" i="21"/>
  <c r="W90" i="21"/>
  <c r="W108" i="21"/>
  <c r="D121" i="21"/>
  <c r="W132" i="21"/>
  <c r="D132" i="21"/>
  <c r="W187" i="21"/>
  <c r="D187" i="21"/>
  <c r="W202" i="21"/>
  <c r="D202" i="21"/>
  <c r="D239" i="21"/>
  <c r="W239" i="21"/>
  <c r="D260" i="21"/>
  <c r="W260" i="21"/>
  <c r="D271" i="21"/>
  <c r="W271" i="21"/>
  <c r="W280" i="21"/>
  <c r="D280" i="21"/>
  <c r="W289" i="21"/>
  <c r="D289" i="21"/>
  <c r="D392" i="21"/>
  <c r="W392" i="21"/>
  <c r="P547" i="21"/>
  <c r="R547" i="21" s="1"/>
  <c r="P565" i="21"/>
  <c r="R565" i="21" s="1"/>
  <c r="P605" i="21"/>
  <c r="R605" i="21" s="1"/>
  <c r="P628" i="21"/>
  <c r="R628" i="21" s="1"/>
  <c r="W637" i="21"/>
  <c r="D637" i="21"/>
  <c r="W147" i="21"/>
  <c r="D147" i="21"/>
  <c r="D242" i="21"/>
  <c r="W242" i="21"/>
  <c r="D374" i="21"/>
  <c r="W374" i="21"/>
  <c r="W57" i="21"/>
  <c r="W75" i="21"/>
  <c r="W93" i="21"/>
  <c r="W111" i="21"/>
  <c r="W135" i="21"/>
  <c r="D135" i="21"/>
  <c r="W153" i="21"/>
  <c r="W162" i="21"/>
  <c r="W171" i="21"/>
  <c r="W191" i="21"/>
  <c r="W196" i="21"/>
  <c r="D257" i="21"/>
  <c r="W257" i="21"/>
  <c r="D268" i="21"/>
  <c r="W268" i="21"/>
  <c r="D300" i="21"/>
  <c r="W300" i="21"/>
  <c r="W478" i="21"/>
  <c r="D478" i="21"/>
  <c r="W214" i="21"/>
  <c r="W236" i="21"/>
  <c r="W279" i="21"/>
  <c r="W288" i="21"/>
  <c r="W341" i="21"/>
  <c r="W403" i="21"/>
  <c r="W412" i="21"/>
  <c r="W421" i="21"/>
  <c r="W457" i="21"/>
  <c r="D457" i="21"/>
  <c r="D459" i="21"/>
  <c r="W459" i="21"/>
  <c r="W484" i="21"/>
  <c r="D484" i="21"/>
  <c r="D486" i="21"/>
  <c r="W486" i="21"/>
  <c r="W511" i="21"/>
  <c r="D511" i="21"/>
  <c r="D513" i="21"/>
  <c r="W513" i="21"/>
  <c r="D547" i="21"/>
  <c r="W547" i="21"/>
  <c r="D565" i="21"/>
  <c r="W565" i="21"/>
  <c r="D605" i="21"/>
  <c r="W605" i="21"/>
  <c r="P646" i="21"/>
  <c r="P648" i="21"/>
  <c r="R648" i="21" s="1"/>
  <c r="W201" i="21"/>
  <c r="P546" i="21"/>
  <c r="R546" i="21" s="1"/>
  <c r="W563" i="21"/>
  <c r="D563" i="21"/>
  <c r="D611" i="21"/>
  <c r="P611" i="21"/>
  <c r="R611" i="21" s="1"/>
  <c r="W611" i="21"/>
  <c r="W188" i="21"/>
  <c r="W217" i="21"/>
  <c r="W225" i="21"/>
  <c r="W273" i="21"/>
  <c r="W282" i="21"/>
  <c r="W291" i="21"/>
  <c r="W335" i="21"/>
  <c r="W344" i="21"/>
  <c r="W397" i="21"/>
  <c r="W406" i="21"/>
  <c r="W415" i="21"/>
  <c r="W424" i="21"/>
  <c r="W436" i="21"/>
  <c r="D436" i="21"/>
  <c r="W466" i="21"/>
  <c r="D466" i="21"/>
  <c r="D468" i="21"/>
  <c r="W468" i="21"/>
  <c r="W493" i="21"/>
  <c r="D493" i="21"/>
  <c r="D495" i="21"/>
  <c r="W495" i="21"/>
  <c r="W520" i="21"/>
  <c r="D520" i="21"/>
  <c r="D522" i="21"/>
  <c r="W522" i="21"/>
  <c r="D536" i="21"/>
  <c r="W536" i="21"/>
  <c r="P562" i="21"/>
  <c r="P696" i="21"/>
  <c r="R696" i="21" s="1"/>
  <c r="P697" i="21"/>
  <c r="R697" i="21" s="1"/>
  <c r="W559" i="21"/>
  <c r="D627" i="21"/>
  <c r="P627" i="21"/>
  <c r="R627" i="21" s="1"/>
  <c r="W627" i="21"/>
  <c r="W185" i="21"/>
  <c r="P237" i="21"/>
  <c r="R237" i="21" s="1"/>
  <c r="W442" i="21"/>
  <c r="D442" i="21"/>
  <c r="P549" i="21"/>
  <c r="D598" i="21"/>
  <c r="W598" i="21"/>
  <c r="D600" i="21"/>
  <c r="W600" i="21"/>
  <c r="P228" i="21"/>
  <c r="R228" i="21" s="1"/>
  <c r="P347" i="21"/>
  <c r="R347" i="21" s="1"/>
  <c r="D430" i="21"/>
  <c r="P544" i="21"/>
  <c r="R544" i="21" s="1"/>
  <c r="P553" i="21"/>
  <c r="R553" i="21" s="1"/>
  <c r="V553" i="21" s="1"/>
  <c r="D557" i="21"/>
  <c r="P571" i="21"/>
  <c r="R571" i="21" s="1"/>
  <c r="D577" i="21"/>
  <c r="P583" i="21"/>
  <c r="R583" i="21" s="1"/>
  <c r="D593" i="21"/>
  <c r="W597" i="21"/>
  <c r="P626" i="21"/>
  <c r="R626" i="21" s="1"/>
  <c r="P672" i="21"/>
  <c r="R672" i="21" s="1"/>
  <c r="W705" i="21"/>
  <c r="D705" i="21"/>
  <c r="D734" i="21"/>
  <c r="W734" i="21"/>
  <c r="P734" i="21"/>
  <c r="R734" i="21" s="1"/>
  <c r="P543" i="21"/>
  <c r="R543" i="21" s="1"/>
  <c r="P573" i="21"/>
  <c r="P575" i="21"/>
  <c r="R575" i="21" s="1"/>
  <c r="P581" i="21"/>
  <c r="R581" i="21" s="1"/>
  <c r="D590" i="21"/>
  <c r="W590" i="21"/>
  <c r="P624" i="21"/>
  <c r="R624" i="21" s="1"/>
  <c r="P639" i="21"/>
  <c r="R639" i="21" s="1"/>
  <c r="P640" i="21"/>
  <c r="R640" i="21" s="1"/>
  <c r="W664" i="21"/>
  <c r="P664" i="21"/>
  <c r="R664" i="21" s="1"/>
  <c r="D664" i="21"/>
  <c r="P689" i="21"/>
  <c r="R689" i="21" s="1"/>
  <c r="P719" i="21"/>
  <c r="R719" i="21" s="1"/>
  <c r="P545" i="21"/>
  <c r="R545" i="21" s="1"/>
  <c r="P559" i="21"/>
  <c r="R559" i="21" s="1"/>
  <c r="W624" i="21"/>
  <c r="D624" i="21"/>
  <c r="P630" i="21"/>
  <c r="R630" i="21" s="1"/>
  <c r="P671" i="21"/>
  <c r="R671" i="21" s="1"/>
  <c r="W679" i="21"/>
  <c r="D679" i="21"/>
  <c r="P679" i="21"/>
  <c r="R679" i="21" s="1"/>
  <c r="P698" i="21"/>
  <c r="R698" i="21" s="1"/>
  <c r="P557" i="21"/>
  <c r="R557" i="21" s="1"/>
  <c r="P563" i="21"/>
  <c r="R563" i="21" s="1"/>
  <c r="P569" i="21"/>
  <c r="R569" i="21" s="1"/>
  <c r="P577" i="21"/>
  <c r="R577" i="21" s="1"/>
  <c r="P593" i="21"/>
  <c r="R593" i="21" s="1"/>
  <c r="P607" i="21"/>
  <c r="R607" i="21" s="1"/>
  <c r="W618" i="21"/>
  <c r="W654" i="21"/>
  <c r="D654" i="21"/>
  <c r="D672" i="21"/>
  <c r="W672" i="21"/>
  <c r="W710" i="21"/>
  <c r="D710" i="21"/>
  <c r="P710" i="21"/>
  <c r="R710" i="21" s="1"/>
  <c r="W727" i="21"/>
  <c r="D727" i="21"/>
  <c r="P727" i="21"/>
  <c r="R727" i="21" s="1"/>
  <c r="P735" i="21"/>
  <c r="R735" i="21" s="1"/>
  <c r="P748" i="21"/>
  <c r="R748" i="21" s="1"/>
  <c r="P749" i="21"/>
  <c r="R749" i="21" s="1"/>
  <c r="W750" i="21"/>
  <c r="D750" i="21"/>
  <c r="P750" i="21"/>
  <c r="R750" i="21" s="1"/>
  <c r="P555" i="21"/>
  <c r="R555" i="21" s="1"/>
  <c r="P561" i="21"/>
  <c r="P567" i="21"/>
  <c r="R567" i="21" s="1"/>
  <c r="P579" i="21"/>
  <c r="R579" i="21" s="1"/>
  <c r="P588" i="21"/>
  <c r="R588" i="21" s="1"/>
  <c r="P603" i="21"/>
  <c r="R603" i="21" s="1"/>
  <c r="P609" i="21"/>
  <c r="D616" i="21"/>
  <c r="P616" i="21"/>
  <c r="R616" i="21" s="1"/>
  <c r="P619" i="21"/>
  <c r="R619" i="21" s="1"/>
  <c r="D646" i="21"/>
  <c r="W646" i="21"/>
  <c r="W685" i="21"/>
  <c r="P706" i="21"/>
  <c r="W706" i="21"/>
  <c r="D706" i="21"/>
  <c r="P738" i="21"/>
  <c r="R738" i="21" s="1"/>
  <c r="D612" i="21"/>
  <c r="P612" i="21"/>
  <c r="R612" i="21" s="1"/>
  <c r="D615" i="21"/>
  <c r="P615" i="21"/>
  <c r="R615" i="21" s="1"/>
  <c r="W626" i="21"/>
  <c r="W629" i="21"/>
  <c r="D657" i="21"/>
  <c r="W657" i="21"/>
  <c r="P657" i="21"/>
  <c r="P705" i="21"/>
  <c r="P737" i="21"/>
  <c r="R737" i="21" s="1"/>
  <c r="P633" i="21"/>
  <c r="P642" i="21"/>
  <c r="R642" i="21" s="1"/>
  <c r="D644" i="21"/>
  <c r="P650" i="21"/>
  <c r="R650" i="21" s="1"/>
  <c r="D652" i="21"/>
  <c r="D666" i="21"/>
  <c r="P666" i="21"/>
  <c r="R666" i="21" s="1"/>
  <c r="D675" i="21"/>
  <c r="P687" i="21"/>
  <c r="R687" i="21" s="1"/>
  <c r="W733" i="21"/>
  <c r="D733" i="21"/>
  <c r="P733" i="21"/>
  <c r="R733" i="21" s="1"/>
  <c r="P746" i="21"/>
  <c r="R746" i="21" s="1"/>
  <c r="W747" i="21"/>
  <c r="D747" i="21"/>
  <c r="P747" i="21"/>
  <c r="R747" i="21" s="1"/>
  <c r="P644" i="21"/>
  <c r="R644" i="21" s="1"/>
  <c r="P652" i="21"/>
  <c r="R652" i="21" s="1"/>
  <c r="P659" i="21"/>
  <c r="R659" i="21" s="1"/>
  <c r="D665" i="21"/>
  <c r="P665" i="21"/>
  <c r="R665" i="21" s="1"/>
  <c r="P675" i="21"/>
  <c r="R675" i="21" s="1"/>
  <c r="D680" i="21"/>
  <c r="W680" i="21"/>
  <c r="P680" i="21"/>
  <c r="R680" i="21" s="1"/>
  <c r="P686" i="21"/>
  <c r="R686" i="21" s="1"/>
  <c r="W694" i="21"/>
  <c r="P694" i="21"/>
  <c r="D694" i="21"/>
  <c r="P711" i="21"/>
  <c r="R711" i="21" s="1"/>
  <c r="D728" i="21"/>
  <c r="W728" i="21"/>
  <c r="P728" i="21"/>
  <c r="R728" i="21" s="1"/>
  <c r="P752" i="21"/>
  <c r="R752" i="21" s="1"/>
  <c r="P618" i="21"/>
  <c r="R618" i="21" s="1"/>
  <c r="P629" i="21"/>
  <c r="R629" i="21" s="1"/>
  <c r="P637" i="21"/>
  <c r="R637" i="21" s="1"/>
  <c r="P654" i="21"/>
  <c r="R654" i="21" s="1"/>
  <c r="P751" i="21"/>
  <c r="R751" i="21" s="1"/>
  <c r="P631" i="21"/>
  <c r="R631" i="21" s="1"/>
  <c r="P638" i="21"/>
  <c r="R638" i="21" s="1"/>
  <c r="D656" i="21"/>
  <c r="P669" i="21"/>
  <c r="W678" i="21"/>
  <c r="P683" i="21"/>
  <c r="R683" i="21" s="1"/>
  <c r="P700" i="21"/>
  <c r="R700" i="21" s="1"/>
  <c r="W709" i="21"/>
  <c r="W726" i="21"/>
  <c r="W732" i="21"/>
  <c r="P742" i="21"/>
  <c r="W674" i="21"/>
  <c r="P702" i="21"/>
  <c r="R702" i="21" s="1"/>
  <c r="P670" i="21"/>
  <c r="P685" i="21"/>
  <c r="R685" i="21" s="1"/>
  <c r="P703" i="21"/>
  <c r="R703" i="21" s="1"/>
  <c r="P688" i="21"/>
  <c r="R688" i="21" s="1"/>
  <c r="P690" i="21"/>
  <c r="R690" i="21" s="1"/>
  <c r="P692" i="21"/>
  <c r="R692" i="21" s="1"/>
  <c r="P714" i="21"/>
  <c r="R714" i="21" s="1"/>
  <c r="P716" i="21"/>
  <c r="R716" i="21" s="1"/>
  <c r="P718" i="21"/>
  <c r="P720" i="21"/>
  <c r="R720" i="21" s="1"/>
  <c r="P722" i="21"/>
  <c r="R722" i="21" s="1"/>
  <c r="P724" i="21"/>
  <c r="R724" i="21" s="1"/>
  <c r="P739" i="21"/>
  <c r="R739" i="21" s="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P768" i="21" l="1"/>
  <c r="R759" i="21"/>
  <c r="V759" i="21" s="1"/>
  <c r="R761" i="21"/>
  <c r="V761" i="21" s="1"/>
  <c r="R756" i="21"/>
  <c r="V756" i="21" s="1"/>
  <c r="R755" i="21"/>
  <c r="R760" i="21"/>
  <c r="V760" i="21" s="1"/>
  <c r="R762" i="21"/>
  <c r="V762" i="21" s="1"/>
  <c r="R763" i="21"/>
  <c r="V763" i="21" s="1"/>
  <c r="R757" i="21"/>
  <c r="V757" i="21" s="1"/>
  <c r="R764" i="21"/>
  <c r="V764" i="21" s="1"/>
  <c r="R222" i="21"/>
  <c r="R758" i="21"/>
  <c r="V758" i="21" s="1"/>
  <c r="V659" i="21"/>
  <c r="V678" i="21"/>
  <c r="V581" i="21"/>
  <c r="V673" i="21"/>
  <c r="V603" i="21"/>
  <c r="V643" i="21"/>
  <c r="V547" i="21"/>
  <c r="V662" i="21"/>
  <c r="V642" i="21"/>
  <c r="V688" i="21"/>
  <c r="V663" i="21"/>
  <c r="V719" i="21"/>
  <c r="V636" i="21"/>
  <c r="V751" i="21"/>
  <c r="V637" i="21"/>
  <c r="V628" i="21"/>
  <c r="V651" i="21"/>
  <c r="V716" i="21"/>
  <c r="V563" i="21"/>
  <c r="V552" i="21"/>
  <c r="V737" i="21"/>
  <c r="V699" i="21"/>
  <c r="V606" i="21"/>
  <c r="V715" i="21"/>
  <c r="V607" i="21"/>
  <c r="V616" i="21"/>
  <c r="V334" i="21"/>
  <c r="V701" i="21"/>
  <c r="V647" i="21"/>
  <c r="V560" i="21"/>
  <c r="V608" i="21"/>
  <c r="V750" i="21"/>
  <c r="V594" i="21"/>
  <c r="V709" i="21"/>
  <c r="V601" i="21"/>
  <c r="V556" i="21"/>
  <c r="V237" i="21"/>
  <c r="V683" i="21"/>
  <c r="V629" i="21"/>
  <c r="V545" i="21"/>
  <c r="V714" i="21"/>
  <c r="V558" i="21"/>
  <c r="V679" i="21"/>
  <c r="V559" i="21"/>
  <c r="V544" i="21"/>
  <c r="V680" i="21"/>
  <c r="V611" i="21"/>
  <c r="V542" i="21"/>
  <c r="R657" i="21"/>
  <c r="V657" i="21" s="1"/>
  <c r="V700" i="21"/>
  <c r="R609" i="21"/>
  <c r="V609" i="21" s="1"/>
  <c r="R730" i="21"/>
  <c r="V730" i="21" s="1"/>
  <c r="V708" i="21"/>
  <c r="V745" i="21"/>
  <c r="V734" i="21"/>
  <c r="V626" i="21"/>
  <c r="R693" i="21"/>
  <c r="V693" i="21" s="1"/>
  <c r="R741" i="21"/>
  <c r="V741" i="21" s="1"/>
  <c r="R610" i="21"/>
  <c r="V610" i="21" s="1"/>
  <c r="R425" i="21"/>
  <c r="R622" i="21"/>
  <c r="V622" i="21" s="1"/>
  <c r="V738" i="21"/>
  <c r="V702" i="21"/>
  <c r="V666" i="21"/>
  <c r="V630" i="21"/>
  <c r="V588" i="21"/>
  <c r="V546" i="21"/>
  <c r="V739" i="21"/>
  <c r="V703" i="21"/>
  <c r="V667" i="21"/>
  <c r="V631" i="21"/>
  <c r="V583" i="21"/>
  <c r="V541" i="21"/>
  <c r="V735" i="21"/>
  <c r="V748" i="21"/>
  <c r="V676" i="21"/>
  <c r="V604" i="21"/>
  <c r="V627" i="21"/>
  <c r="V687" i="21"/>
  <c r="V749" i="21"/>
  <c r="V731" i="21"/>
  <c r="V713" i="21"/>
  <c r="V695" i="21"/>
  <c r="V677" i="21"/>
  <c r="V656" i="21"/>
  <c r="V641" i="21"/>
  <c r="V623" i="21"/>
  <c r="V605" i="21"/>
  <c r="V575" i="21"/>
  <c r="V557" i="21"/>
  <c r="V539" i="21"/>
  <c r="R561" i="21"/>
  <c r="V561" i="21" s="1"/>
  <c r="V752" i="21"/>
  <c r="V698" i="21"/>
  <c r="V644" i="21"/>
  <c r="R742" i="21"/>
  <c r="V742" i="21" s="1"/>
  <c r="R718" i="21"/>
  <c r="V718" i="21" s="1"/>
  <c r="R669" i="21"/>
  <c r="V669" i="21" s="1"/>
  <c r="R633" i="21"/>
  <c r="V633" i="21" s="1"/>
  <c r="R658" i="21"/>
  <c r="V658" i="21" s="1"/>
  <c r="V732" i="21"/>
  <c r="V696" i="21"/>
  <c r="V660" i="21"/>
  <c r="V624" i="21"/>
  <c r="V576" i="21"/>
  <c r="V540" i="21"/>
  <c r="V733" i="21"/>
  <c r="V697" i="21"/>
  <c r="V661" i="21"/>
  <c r="V625" i="21"/>
  <c r="V577" i="21"/>
  <c r="V723" i="21"/>
  <c r="V736" i="21"/>
  <c r="V664" i="21"/>
  <c r="V592" i="21"/>
  <c r="V228" i="21"/>
  <c r="V615" i="21"/>
  <c r="V579" i="21"/>
  <c r="V746" i="21"/>
  <c r="V728" i="21"/>
  <c r="V710" i="21"/>
  <c r="V692" i="21"/>
  <c r="V671" i="21"/>
  <c r="V638" i="21"/>
  <c r="V620" i="21"/>
  <c r="V599" i="21"/>
  <c r="V572" i="21"/>
  <c r="V554" i="21"/>
  <c r="R694" i="21"/>
  <c r="V694" i="21" s="1"/>
  <c r="R574" i="21"/>
  <c r="V574" i="21" s="1"/>
  <c r="R682" i="21"/>
  <c r="V682" i="21" s="1"/>
  <c r="R717" i="21"/>
  <c r="V717" i="21" s="1"/>
  <c r="V744" i="21"/>
  <c r="V672" i="21"/>
  <c r="V578" i="21"/>
  <c r="R562" i="21"/>
  <c r="V562" i="21" s="1"/>
  <c r="R634" i="21"/>
  <c r="V634" i="21" s="1"/>
  <c r="R621" i="21"/>
  <c r="V621" i="21" s="1"/>
  <c r="R586" i="21"/>
  <c r="V586" i="21" s="1"/>
  <c r="V347" i="21"/>
  <c r="V726" i="21"/>
  <c r="V690" i="21"/>
  <c r="V654" i="21"/>
  <c r="V618" i="21"/>
  <c r="V570" i="21"/>
  <c r="V727" i="21"/>
  <c r="V691" i="21"/>
  <c r="V655" i="21"/>
  <c r="V619" i="21"/>
  <c r="V571" i="21"/>
  <c r="V675" i="21"/>
  <c r="V724" i="21"/>
  <c r="V652" i="21"/>
  <c r="V580" i="21"/>
  <c r="V747" i="21"/>
  <c r="V567" i="21"/>
  <c r="V555" i="21"/>
  <c r="V743" i="21"/>
  <c r="V725" i="21"/>
  <c r="V707" i="21"/>
  <c r="V689" i="21"/>
  <c r="V668" i="21"/>
  <c r="V653" i="21"/>
  <c r="V635" i="21"/>
  <c r="V617" i="21"/>
  <c r="V593" i="21"/>
  <c r="V569" i="21"/>
  <c r="V551" i="21"/>
  <c r="V530" i="21"/>
  <c r="R706" i="21"/>
  <c r="V706" i="21" s="1"/>
  <c r="R681" i="21"/>
  <c r="V681" i="21" s="1"/>
  <c r="R670" i="21"/>
  <c r="V670" i="21" s="1"/>
  <c r="R705" i="21"/>
  <c r="V705" i="21" s="1"/>
  <c r="R573" i="21"/>
  <c r="V573" i="21" s="1"/>
  <c r="R549" i="21"/>
  <c r="V549" i="21" s="1"/>
  <c r="R646" i="21"/>
  <c r="V646" i="21" s="1"/>
  <c r="R729" i="21"/>
  <c r="V729" i="21" s="1"/>
  <c r="R550" i="21"/>
  <c r="V550" i="21" s="1"/>
  <c r="V720" i="21"/>
  <c r="V684" i="21"/>
  <c r="V648" i="21"/>
  <c r="V612" i="21"/>
  <c r="V564" i="21"/>
  <c r="V721" i="21"/>
  <c r="V685" i="21"/>
  <c r="V649" i="21"/>
  <c r="V613" i="21"/>
  <c r="V565" i="21"/>
  <c r="V639" i="21"/>
  <c r="V712" i="21"/>
  <c r="V640" i="21"/>
  <c r="V568" i="21"/>
  <c r="V711" i="21"/>
  <c r="V427" i="21"/>
  <c r="V543" i="21"/>
  <c r="V740" i="21"/>
  <c r="V722" i="21"/>
  <c r="V704" i="21"/>
  <c r="V686" i="21"/>
  <c r="V665" i="21"/>
  <c r="V650" i="21"/>
  <c r="V632" i="21"/>
  <c r="V614" i="21"/>
  <c r="V584" i="21"/>
  <c r="V566" i="21"/>
  <c r="V548" i="21"/>
  <c r="V395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V222" i="21" l="1"/>
  <c r="R768" i="21"/>
  <c r="V755" i="21"/>
  <c r="V425" i="2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V768" i="21" l="1"/>
  <c r="P222" i="20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<sst xmlns="http://schemas.openxmlformats.org/spreadsheetml/2006/main" count="11364" uniqueCount="666">
  <si>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</si>
  <si>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</si>
  <si>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</si>
  <si>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</si>
  <si>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</si>
  <si>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</si>
  <si>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</si>
  <si>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</si>
  <si>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</si>
  <si>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</si>
  <si>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</si>
  <si>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</si>
  <si>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</si>
  <si>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</si>
  <si>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</si>
  <si>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</si>
  <si>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</si>
  <si>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</si>
  <si>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</si>
  <si>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</si>
  <si>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</si>
  <si>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</si>
  <si>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</si>
  <si>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</si>
  <si>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</si>
  <si>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</si>
  <si>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</si>
  <si>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</si>
  <si>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</si>
  <si>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</si>
  <si>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</si>
  <si>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</si>
  <si>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</si>
  <si>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</si>
  <si>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</si>
  <si>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</si>
  <si>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</si>
  <si>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</si>
  <si>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</si>
  <si>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</si>
  <si>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</si>
  <si>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</si>
  <si>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</si>
  <si>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</si>
  <si>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</si>
  <si>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</si>
  <si>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</si>
  <si>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</si>
  <si>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</si>
  <si>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</si>
  <si>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</si>
  <si>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</si>
  <si>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</si>
  <si>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</si>
  <si>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</si>
  <si>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</si>
  <si>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</si>
  <si>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</si>
  <si>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</si>
  <si>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</si>
  <si>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</si>
  <si>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</si>
  <si>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</si>
  <si>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</si>
  <si>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</si>
  <si>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</si>
  <si>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</si>
  <si>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</si>
  <si>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</si>
  <si>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</si>
  <si>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</si>
  <si>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</si>
  <si>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</si>
  <si>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</si>
  <si>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</si>
  <si>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</si>
  <si>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</si>
  <si>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</si>
  <si>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</si>
  <si>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</si>
  <si>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</si>
  <si>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</si>
  <si>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</si>
  <si>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</si>
  <si>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</si>
  <si>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</si>
  <si>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</si>
  <si>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</si>
  <si>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</si>
  <si>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</si>
  <si>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</si>
  <si>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</si>
  <si>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</si>
  <si>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</si>
  <si>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</si>
  <si>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</si>
  <si>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</si>
  <si>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</si>
  <si>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</si>
  <si>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</si>
  <si>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</si>
  <si>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</si>
  <si>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</si>
  <si>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</si>
  <si>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</si>
  <si>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</si>
  <si>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</si>
  <si>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</si>
  <si>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</si>
  <si>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</si>
  <si>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</si>
  <si>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</si>
  <si>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</si>
  <si>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</si>
  <si>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</si>
  <si>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</si>
  <si>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</si>
  <si>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</si>
  <si>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</si>
  <si>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</si>
  <si>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</si>
  <si>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</si>
  <si>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</si>
  <si>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</si>
  <si>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</si>
  <si>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</si>
  <si>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</si>
  <si>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</si>
  <si>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</si>
  <si>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</si>
  <si>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</si>
  <si>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</si>
  <si>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</si>
  <si>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</si>
  <si>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</si>
  <si>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</si>
  <si>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</si>
  <si>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</si>
  <si>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</si>
  <si>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</si>
  <si>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</si>
  <si>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</si>
  <si>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</si>
  <si>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</si>
  <si>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</si>
  <si>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</si>
  <si>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</si>
  <si>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</si>
  <si>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</si>
  <si>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</si>
  <si>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</si>
  <si>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</si>
  <si>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</si>
  <si>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</si>
  <si>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</si>
  <si>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</si>
  <si>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</si>
  <si>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</si>
  <si>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</si>
  <si>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</si>
  <si>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</si>
  <si>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</si>
  <si>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</si>
  <si>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</si>
  <si>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</si>
  <si>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</si>
  <si>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</si>
  <si>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</si>
  <si>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</si>
  <si>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</si>
  <si>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</si>
  <si>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</si>
  <si>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</si>
  <si>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</si>
  <si>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</si>
  <si>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</si>
  <si>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</si>
  <si>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</si>
  <si>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</si>
  <si>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</si>
  <si>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</si>
  <si>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</si>
  <si>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</si>
  <si>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</si>
  <si>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</si>
  <si>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</si>
  <si>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</si>
  <si>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</si>
  <si>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</si>
  <si>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</si>
  <si>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</si>
  <si>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</si>
  <si>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</si>
  <si>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</si>
  <si>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</si>
  <si>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</si>
  <si>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</si>
  <si>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</si>
  <si>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</si>
  <si>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</si>
  <si>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</si>
  <si>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</si>
  <si>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</si>
  <si>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</si>
  <si>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</si>
  <si>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</si>
  <si>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</si>
  <si>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</si>
  <si>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</si>
  <si>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</si>
  <si>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</si>
  <si>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</si>
  <si>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</si>
  <si>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</si>
  <si>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</si>
  <si>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</si>
  <si>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</si>
  <si>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</si>
  <si>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</si>
  <si>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</si>
  <si>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</si>
  <si>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</si>
  <si>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</si>
  <si>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</si>
  <si>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</si>
  <si>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</si>
  <si>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</si>
  <si>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</si>
  <si>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</si>
  <si>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</si>
  <si>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</si>
  <si>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</si>
  <si>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</si>
  <si>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</si>
  <si>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</si>
  <si>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</si>
  <si>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</si>
  <si>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</si>
  <si>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</si>
  <si>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</si>
  <si>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</si>
  <si>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</si>
  <si>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</si>
  <si>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</si>
  <si>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</si>
  <si>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</si>
  <si>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</si>
  <si>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</si>
  <si>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</si>
  <si>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</si>
  <si>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</si>
  <si>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</si>
  <si>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</si>
  <si>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</si>
  <si>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</si>
  <si>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</si>
  <si>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</si>
  <si>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</si>
  <si>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</si>
  <si>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</si>
  <si>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</si>
  <si>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</si>
  <si>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</si>
  <si>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</si>
  <si>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</si>
  <si>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</si>
  <si>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</si>
  <si>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</si>
  <si>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</si>
  <si>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</si>
  <si>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</si>
  <si>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</si>
  <si>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</si>
  <si>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</si>
  <si>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</si>
  <si>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</si>
  <si>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</si>
  <si>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</si>
  <si>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</si>
  <si>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</si>
  <si>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</si>
  <si>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</si>
  <si>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</si>
  <si>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</si>
  <si>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</si>
  <si>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</si>
  <si>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</si>
  <si>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</si>
  <si>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</si>
  <si>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</si>
  <si>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</si>
  <si>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</si>
  <si>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</si>
  <si>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</si>
  <si>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</si>
  <si>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</si>
  <si>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</si>
  <si>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</si>
  <si>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</si>
  <si>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</si>
  <si>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</si>
  <si>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</si>
  <si>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</si>
  <si>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</si>
  <si>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</si>
  <si>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</si>
  <si>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</si>
  <si>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</si>
  <si>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</si>
  <si>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</si>
  <si>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</si>
  <si>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</si>
  <si>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</si>
  <si>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</si>
  <si>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</si>
  <si>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</si>
  <si>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</si>
  <si>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</si>
  <si>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</si>
  <si>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</si>
  <si>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</si>
  <si>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</si>
  <si>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</si>
  <si>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</si>
  <si>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</si>
  <si>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</si>
  <si>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</si>
  <si>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</si>
  <si>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</si>
  <si>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</si>
  <si>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</si>
  <si>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</si>
  <si>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</si>
  <si>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</si>
  <si>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</si>
  <si>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</si>
  <si>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</si>
  <si>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</si>
  <si>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</si>
  <si>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</si>
  <si>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</si>
  <si>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</si>
  <si>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</si>
  <si>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</si>
  <si>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</si>
  <si>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</si>
  <si>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</si>
  <si>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</si>
  <si>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</si>
  <si>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</si>
  <si>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</si>
  <si>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</si>
  <si>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</si>
  <si>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</si>
  <si>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</si>
  <si>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</si>
  <si>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</si>
  <si>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</si>
  <si>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</si>
  <si>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</si>
  <si>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</si>
  <si>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</si>
  <si>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</si>
  <si>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</si>
  <si>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</si>
  <si>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</si>
  <si>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</si>
  <si>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</si>
  <si>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</si>
  <si>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</si>
  <si>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</si>
  <si>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</si>
  <si>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</si>
  <si>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</si>
  <si>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</si>
  <si>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</si>
  <si>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</si>
  <si>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</si>
  <si>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</si>
  <si>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</si>
  <si>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</si>
  <si>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</si>
  <si>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</si>
  <si>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</si>
  <si>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</si>
  <si>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</si>
  <si>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</si>
  <si>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</si>
  <si>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</si>
  <si>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</si>
  <si>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</si>
  <si>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</si>
  <si>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</si>
  <si>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</si>
  <si>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</si>
  <si>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</si>
  <si>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</si>
  <si>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</si>
  <si>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</si>
  <si>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</si>
  <si>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</si>
  <si>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</si>
  <si>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</si>
  <si>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</si>
  <si>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</si>
  <si>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</si>
  <si>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</si>
  <si>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</si>
  <si>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</si>
  <si>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</si>
  <si>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</si>
  <si>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</si>
  <si>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</si>
  <si>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</si>
  <si>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</si>
  <si>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</si>
  <si>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</si>
  <si>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</si>
  <si>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</si>
  <si>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</si>
  <si>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</si>
  <si>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</si>
  <si>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</si>
  <si>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</si>
  <si>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</si>
  <si>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</si>
  <si>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</si>
  <si>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</si>
  <si>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</si>
  <si>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</si>
  <si>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</si>
  <si>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</si>
  <si>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</si>
  <si>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</si>
  <si>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</si>
  <si>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</si>
  <si>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</si>
  <si>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</si>
  <si>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</si>
  <si>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</si>
  <si>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</si>
  <si>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</si>
  <si>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</si>
  <si>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</si>
  <si>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</si>
  <si>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</si>
  <si>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</si>
  <si>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</si>
  <si>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</si>
  <si>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</si>
  <si>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</si>
  <si>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</si>
  <si>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</si>
  <si>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</si>
  <si>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</si>
  <si>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</si>
  <si>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</si>
  <si>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</si>
  <si>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</si>
  <si>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</si>
  <si>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</si>
  <si>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</si>
  <si>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</si>
  <si>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</si>
  <si>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</si>
  <si>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</si>
  <si>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</si>
  <si>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</si>
  <si>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</si>
  <si>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</si>
  <si>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</si>
  <si>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</si>
  <si>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</si>
  <si>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</si>
  <si>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</si>
  <si>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</si>
  <si>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</si>
  <si>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</si>
  <si>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</si>
  <si>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</si>
  <si>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</si>
  <si>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</si>
  <si>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</si>
  <si>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</si>
  <si>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</si>
  <si>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</si>
  <si>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</si>
  <si>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</si>
  <si>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</si>
  <si>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</si>
  <si>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</si>
  <si>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</si>
  <si>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</si>
  <si>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</si>
  <si>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</si>
  <si>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</si>
  <si>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</si>
  <si>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</si>
  <si>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</si>
  <si>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</si>
  <si>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</si>
  <si>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</si>
  <si>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</si>
  <si>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</si>
  <si>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</si>
  <si>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</si>
  <si>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</si>
  <si>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</si>
  <si>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</si>
  <si>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</si>
  <si>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</si>
  <si>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</si>
  <si>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</si>
  <si>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</si>
  <si>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</si>
  <si>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</si>
  <si>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</si>
  <si>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</si>
  <si>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</si>
  <si>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</si>
  <si>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</si>
  <si>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</si>
  <si>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</si>
  <si>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</si>
  <si>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</si>
  <si>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</si>
  <si>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</si>
  <si>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</si>
  <si>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</si>
  <si>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</si>
  <si>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</si>
  <si>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</si>
  <si>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</si>
  <si>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</si>
  <si>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</si>
  <si>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</si>
  <si>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</si>
  <si>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</si>
  <si>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</si>
  <si>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</si>
  <si>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</si>
  <si>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</si>
  <si>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</si>
  <si>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</si>
  <si>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</si>
  <si>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</si>
  <si>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</si>
  <si>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</si>
  <si>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</si>
  <si>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</si>
  <si>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</si>
  <si>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</si>
  <si>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</si>
  <si>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</si>
  <si>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</si>
  <si>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</si>
  <si>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</si>
  <si>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</si>
  <si>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</si>
  <si>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</si>
  <si>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</si>
  <si>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</si>
  <si>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</si>
  <si>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</si>
  <si>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</si>
  <si>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</si>
  <si>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</si>
  <si>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</si>
  <si>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</si>
  <si>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</si>
  <si>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</si>
  <si>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</si>
  <si>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</si>
  <si>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</si>
  <si>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</si>
  <si>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</si>
  <si>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</si>
  <si>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</si>
  <si>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</si>
  <si>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</si>
  <si>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</si>
  <si>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</si>
  <si>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</si>
  <si>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</si>
  <si>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</si>
  <si>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</si>
  <si>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</si>
  <si>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</si>
  <si>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</si>
  <si>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</si>
  <si>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</si>
  <si>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</si>
  <si>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</si>
  <si>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</si>
  <si>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</si>
  <si>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</si>
  <si>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</si>
  <si>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</si>
  <si>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</si>
  <si>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</si>
  <si>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</si>
  <si>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</si>
  <si>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</si>
  <si>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</si>
  <si>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</si>
  <si>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</si>
  <si>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</si>
  <si>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</si>
  <si>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</si>
  <si>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</si>
  <si>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</si>
  <si>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</si>
  <si>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</si>
  <si>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</si>
  <si>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</si>
  <si>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</si>
  <si>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</si>
  <si>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</si>
  <si>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</si>
  <si>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</si>
  <si>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</si>
  <si>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</si>
  <si>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</si>
  <si>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</si>
  <si>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</si>
  <si>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</si>
  <si>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</si>
  <si>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</si>
  <si>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</si>
  <si>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</si>
  <si>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</si>
  <si>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</si>
  <si>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</si>
  <si>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</si>
  <si>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</si>
  <si>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</si>
  <si>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</si>
  <si>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</si>
  <si>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</si>
  <si>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Drone DJI Mavic - SISDOC 010353/2022</t>
  </si>
  <si>
    <t>Notebooks HP Probook - SISDOC 012465/2022</t>
  </si>
  <si>
    <t>Sisdoc</t>
  </si>
  <si>
    <t>012528/2022</t>
  </si>
  <si>
    <t>Cafeteira Elétrica em Inox, marca Monarcha</t>
  </si>
  <si>
    <t>012798/2022</t>
  </si>
  <si>
    <t xml:space="preserve">Cortina Coleção Pinpoint Blackout Branca - 3º andar Sede </t>
  </si>
  <si>
    <t>012796/2022</t>
  </si>
  <si>
    <t>Cortina Coleção Pinpoint Blackout Branca - 3º andar Sede</t>
  </si>
  <si>
    <t>012632/2022</t>
  </si>
  <si>
    <t>Sede - BH - Execução de reforma</t>
  </si>
  <si>
    <t>Delegacia Regional de Uberaba - Execução de reforma</t>
  </si>
  <si>
    <t>Delegacia Regional de Juiz de Fora - Execução de reforma</t>
  </si>
  <si>
    <t>Delegacia Regional de Montes Claros - Execução de reforma</t>
  </si>
  <si>
    <t>Delegacia Regional de Três Corações - Execução de reforma</t>
  </si>
  <si>
    <t>Delegacia Regional de Patos de Minas - Execução de reforma</t>
  </si>
  <si>
    <t>Delegacia Regional de Diamantia - Execução de reforma</t>
  </si>
  <si>
    <t>Depreciação da Acumulada - Mês Anterior</t>
  </si>
  <si>
    <t xml:space="preserve">Depreciação da Acumulada </t>
  </si>
  <si>
    <t>014949/2022</t>
  </si>
  <si>
    <t>Desktop + Monitor HP 405-G6 R3 8GB W10P 68V94LP Prodesk</t>
  </si>
  <si>
    <t>015720/2022</t>
  </si>
  <si>
    <t>Sistema de Segurança (Sensor Infravermelho e Câmera wi-fi, central de alarme e controle</t>
  </si>
  <si>
    <t>014819/2022</t>
  </si>
  <si>
    <t>Cadeira de Escritório para a Delegacia de Três Corações</t>
  </si>
  <si>
    <t>SIM</t>
  </si>
  <si>
    <t xml:space="preserve">SIM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</si>
</sst>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165" fontId="2" fillId="0" borderId="4" xfId="4" applyNumberFormat="1" applyFont="1" applyFill="1" applyBorder="1" applyAlignment="1" applyProtection="1">
      <alignment horizontal="center" vertical="center" wrapText="1"/>
    </xf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38" fontId="2" fillId="0" borderId="2" xfId="0" quotePrefix="1" applyNumberFormat="1" applyFont="1" applyBorder="1" applyAlignment="1">
      <alignment horizontal="center" wrapText="1"/>
    </xf>
    <xf numFmtId="167" fontId="2" fillId="0" borderId="3" xfId="0" applyNumberFormat="1" applyFont="1" applyBorder="1" applyAlignment="1">
      <alignment horizontal="right"/>
    </xf>
    <xf numFmtId="167" fontId="2" fillId="0" borderId="11" xfId="0" applyNumberFormat="1" applyFont="1" applyBorder="1" applyAlignment="1">
      <alignment horizontal="right"/>
    </xf>
    <xf numFmtId="43" fontId="2" fillId="0" borderId="3" xfId="2" applyNumberFormat="1" applyFont="1" applyFill="1" applyBorder="1" applyAlignment="1">
      <alignment wrapText="1"/>
    </xf>
    <xf numFmtId="167" fontId="2" fillId="0" borderId="28" xfId="0" applyNumberFormat="1" applyFont="1" applyBorder="1" applyAlignment="1">
      <alignment horizontal="right"/>
    </xf>
    <xf numFmtId="167" fontId="2" fillId="0" borderId="29" xfId="0" applyNumberFormat="1" applyFont="1" applyBorder="1" applyAlignment="1">
      <alignment horizontal="right"/>
    </xf>
    <xf numFmtId="167" fontId="2" fillId="0" borderId="10" xfId="0" applyNumberFormat="1" applyFont="1" applyBorder="1" applyAlignment="1">
      <alignment horizontal="right"/>
    </xf>
    <xf numFmtId="167" fontId="2" fillId="0" borderId="15" xfId="0" applyNumberFormat="1" applyFont="1" applyBorder="1" applyAlignment="1">
      <alignment horizontal="right"/>
    </xf>
    <xf numFmtId="167" fontId="2" fillId="0" borderId="30" xfId="0" applyNumberFormat="1" applyFont="1" applyBorder="1" applyAlignment="1">
      <alignment horizontal="right"/>
    </xf>
    <xf numFmtId="167" fontId="2" fillId="0" borderId="31" xfId="0" applyNumberFormat="1" applyFont="1" applyBorder="1" applyAlignment="1">
      <alignment horizontal="right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18"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07.2022.xlsx]Planilha2!Tabela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07.2022.xlsx]Planilha1!Tabela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769</xdr:row>
      <xdr:rowOff>59531</xdr:rowOff>
    </xdr:from>
    <xdr:to>
      <xdr:col>13</xdr:col>
      <xdr:colOff>392906</xdr:colOff>
      <xdr:row>794</xdr:row>
      <xdr:rowOff>11906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4A36443-0AB4-89B7-A671-C2862F695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28754187"/>
          <a:ext cx="12144375" cy="471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39.495159953702" createdVersion="8" refreshedVersion="8" minRefreshableVersion="3" recordCount="764" xr:uid="{224703B0-7BDE-4D34-8A02-052323C24294}">
  <cacheSource type="worksheet">
    <worksheetSource ref="B3:W767" sheet="Cálculo Jul2022"/>
  </cacheSource>
  <cacheFields count="22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7-19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2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emiMixedTypes="0" containsString="0" containsNumber="1" minValue="-6690770.9800000004" maxValue="24219.7"/>
    </cacheField>
    <cacheField name="Depreciação da Acumulada " numFmtId="167">
      <sharedItems containsSemiMixedTypes="0" containsString="0" containsNumber="1" minValue="-6690770.9800000004" maxValue="24219.7"/>
    </cacheField>
    <cacheField name="Data da Baixa" numFmtId="0">
      <sharedItems containsNonDate="0" containsDate="1" containsString="0" containsBlank="1" minDate="2022-01-31T00:00:00" maxDate="2022-06-21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55" maxValue="890"/>
    </cacheField>
    <cacheField name="Valor Contábil" numFmtId="43">
      <sharedItems containsSemiMixedTypes="0" containsString="0" containsNumber="1" minValue="0" maxValue="495893.50959999964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4">
  <r>
    <x v="0"/>
    <x v="0"/>
    <n v="10"/>
    <m/>
    <s v="Diversas Placas"/>
    <d v="1979-01-01T00:00:00"/>
    <n v="1"/>
    <n v="288.01"/>
    <n v="288.01"/>
    <n v="10"/>
    <n v="120"/>
    <n v="43"/>
    <n v="522"/>
    <n v="0"/>
    <n v="0"/>
    <n v="-288.01"/>
    <n v="-288.01"/>
    <m/>
    <m/>
    <m/>
    <n v="0"/>
    <s v="SIM"/>
  </r>
  <r>
    <x v="0"/>
    <x v="1"/>
    <n v="10"/>
    <m/>
    <s v="Máquina de Escrever "/>
    <d v="1979-08-02T00:00:00"/>
    <n v="1"/>
    <n v="62.5"/>
    <n v="62.5"/>
    <n v="10"/>
    <n v="120"/>
    <n v="42"/>
    <n v="515"/>
    <n v="0"/>
    <n v="0"/>
    <n v="-62.5"/>
    <n v="-62.5"/>
    <m/>
    <m/>
    <m/>
    <n v="0"/>
    <s v="SIM"/>
  </r>
  <r>
    <x v="0"/>
    <x v="2"/>
    <n v="10"/>
    <m/>
    <s v="Armário de Aço "/>
    <d v="1980-09-22T00:00:00"/>
    <n v="1"/>
    <n v="71.900000000000006"/>
    <n v="71.900000000000006"/>
    <n v="10"/>
    <n v="120"/>
    <n v="41"/>
    <n v="502"/>
    <n v="0"/>
    <n v="0"/>
    <n v="-71.900000000000006"/>
    <n v="-71.900000000000006"/>
    <m/>
    <m/>
    <m/>
    <n v="0"/>
    <s v="SIM"/>
  </r>
  <r>
    <x v="0"/>
    <x v="1"/>
    <n v="10"/>
    <m/>
    <s v="Calculadora "/>
    <d v="1981-01-21T00:00:00"/>
    <n v="1"/>
    <n v="322.10000000000002"/>
    <n v="322.10000000000002"/>
    <n v="10"/>
    <n v="120"/>
    <n v="41"/>
    <n v="498"/>
    <n v="0"/>
    <n v="0"/>
    <n v="-322.10000000000002"/>
    <n v="-322.10000000000002"/>
    <m/>
    <m/>
    <m/>
    <n v="0"/>
    <s v="SIM"/>
  </r>
  <r>
    <x v="0"/>
    <x v="1"/>
    <n v="10"/>
    <m/>
    <s v="Fogão "/>
    <d v="1981-07-29T00:00:00"/>
    <n v="1"/>
    <n v="30"/>
    <n v="30"/>
    <n v="10"/>
    <n v="120"/>
    <n v="41"/>
    <n v="492"/>
    <n v="0"/>
    <n v="0"/>
    <n v="-30"/>
    <n v="-30"/>
    <m/>
    <m/>
    <m/>
    <n v="0"/>
    <s v="SIM"/>
  </r>
  <r>
    <x v="0"/>
    <x v="2"/>
    <n v="10"/>
    <m/>
    <s v="Estante "/>
    <d v="1981-10-01T00:00:00"/>
    <n v="3"/>
    <n v="236.42"/>
    <n v="709.26"/>
    <n v="10"/>
    <n v="120"/>
    <n v="40"/>
    <n v="489"/>
    <n v="0"/>
    <n v="0"/>
    <n v="-709.26"/>
    <n v="-709.26"/>
    <m/>
    <m/>
    <m/>
    <n v="0"/>
    <s v="SIM"/>
  </r>
  <r>
    <x v="0"/>
    <x v="1"/>
    <n v="10"/>
    <m/>
    <s v="Máquina de Escrever "/>
    <d v="1982-04-29T00:00:00"/>
    <n v="1"/>
    <n v="525.38"/>
    <n v="525.38"/>
    <n v="10"/>
    <n v="120"/>
    <n v="40"/>
    <n v="483"/>
    <n v="0"/>
    <n v="0"/>
    <n v="-525.38"/>
    <n v="-525.38"/>
    <m/>
    <m/>
    <m/>
    <n v="0"/>
    <s v="SIM"/>
  </r>
  <r>
    <x v="0"/>
    <x v="2"/>
    <n v="10"/>
    <m/>
    <s v="Poltrona Giratória "/>
    <d v="1982-11-29T00:00:00"/>
    <n v="1"/>
    <n v="130.80000000000001"/>
    <n v="130.80000000000001"/>
    <n v="10"/>
    <n v="120"/>
    <n v="39"/>
    <n v="476"/>
    <n v="0"/>
    <n v="0"/>
    <n v="-130.80000000000001"/>
    <n v="-130.80000000000001"/>
    <m/>
    <m/>
    <m/>
    <n v="0"/>
    <s v="SIM"/>
  </r>
  <r>
    <x v="0"/>
    <x v="2"/>
    <n v="10"/>
    <m/>
    <s v="Poltrona Fixa "/>
    <d v="1982-11-29T00:00:00"/>
    <n v="1"/>
    <n v="85.7"/>
    <n v="85.7"/>
    <n v="10"/>
    <n v="120"/>
    <n v="39"/>
    <n v="476"/>
    <n v="0"/>
    <n v="0"/>
    <n v="-85.7"/>
    <n v="-85.7"/>
    <m/>
    <m/>
    <m/>
    <n v="0"/>
    <s v="SIM"/>
  </r>
  <r>
    <x v="0"/>
    <x v="2"/>
    <n v="10"/>
    <m/>
    <s v="Sofá de 2 Lugares "/>
    <d v="1982-11-29T00:00:00"/>
    <n v="1"/>
    <n v="302"/>
    <n v="302"/>
    <n v="10"/>
    <n v="120"/>
    <n v="39"/>
    <n v="476"/>
    <n v="0"/>
    <n v="0"/>
    <n v="-302"/>
    <n v="-302"/>
    <m/>
    <m/>
    <m/>
    <n v="0"/>
    <s v="SIM"/>
  </r>
  <r>
    <x v="0"/>
    <x v="2"/>
    <n v="10"/>
    <m/>
    <s v="Poltrona  P.321.52"/>
    <d v="1982-12-03T00:00:00"/>
    <n v="3"/>
    <n v="110"/>
    <n v="330"/>
    <n v="10"/>
    <n v="120"/>
    <n v="39"/>
    <n v="475"/>
    <n v="0"/>
    <n v="0"/>
    <n v="-330"/>
    <n v="-330"/>
    <m/>
    <m/>
    <m/>
    <n v="0"/>
    <s v="SIM"/>
  </r>
  <r>
    <x v="0"/>
    <x v="2"/>
    <n v="10"/>
    <m/>
    <s v="Poltrona"/>
    <d v="1982-12-03T00:00:00"/>
    <n v="6"/>
    <n v="65.39"/>
    <n v="392.34000000000003"/>
    <n v="10"/>
    <n v="120"/>
    <n v="39"/>
    <n v="475"/>
    <n v="0"/>
    <n v="0"/>
    <n v="-392.34000000000003"/>
    <n v="-392.34000000000003"/>
    <m/>
    <m/>
    <m/>
    <n v="0"/>
    <s v="SIM"/>
  </r>
  <r>
    <x v="0"/>
    <x v="2"/>
    <n v="10"/>
    <m/>
    <s v="Mesa Lateral PM-73.01"/>
    <d v="1982-12-03T00:00:00"/>
    <n v="1"/>
    <n v="13.5"/>
    <n v="13.5"/>
    <n v="10"/>
    <n v="120"/>
    <n v="39"/>
    <n v="475"/>
    <n v="0"/>
    <n v="0"/>
    <n v="-13.5"/>
    <n v="-13.5"/>
    <m/>
    <m/>
    <m/>
    <n v="0"/>
    <s v="SIM"/>
  </r>
  <r>
    <x v="0"/>
    <x v="2"/>
    <n v="10"/>
    <m/>
    <s v="Armário"/>
    <d v="1982-12-03T00:00:00"/>
    <n v="1"/>
    <n v="39.46"/>
    <n v="39.46"/>
    <n v="10"/>
    <n v="120"/>
    <n v="39"/>
    <n v="475"/>
    <n v="0"/>
    <n v="0"/>
    <n v="-39.46"/>
    <n v="-39.46"/>
    <m/>
    <m/>
    <m/>
    <n v="0"/>
    <s v="SIM"/>
  </r>
  <r>
    <x v="0"/>
    <x v="2"/>
    <n v="10"/>
    <m/>
    <s v="Poltrona P.340.51"/>
    <d v="1982-12-03T00:00:00"/>
    <n v="1"/>
    <n v="130.65"/>
    <n v="130.65"/>
    <n v="10"/>
    <n v="120"/>
    <n v="39"/>
    <n v="475"/>
    <n v="0"/>
    <n v="0"/>
    <n v="-130.65"/>
    <n v="-130.65"/>
    <m/>
    <m/>
    <m/>
    <n v="0"/>
    <s v="SIM"/>
  </r>
  <r>
    <x v="0"/>
    <x v="2"/>
    <n v="10"/>
    <m/>
    <s v="Poltrona Giratória "/>
    <d v="1983-04-04T00:00:00"/>
    <n v="3"/>
    <n v="52.97"/>
    <n v="158.91"/>
    <n v="10"/>
    <n v="120"/>
    <n v="39"/>
    <n v="471"/>
    <n v="0"/>
    <n v="0"/>
    <n v="-158.91"/>
    <n v="-158.91"/>
    <m/>
    <m/>
    <m/>
    <n v="0"/>
    <s v="SIM"/>
  </r>
  <r>
    <x v="0"/>
    <x v="2"/>
    <n v="10"/>
    <m/>
    <s v="Estante Especial Armaco"/>
    <d v="1983-04-25T00:00:00"/>
    <n v="1"/>
    <n v="124.86"/>
    <n v="124.86"/>
    <n v="10"/>
    <n v="120"/>
    <n v="39"/>
    <n v="471"/>
    <n v="0"/>
    <n v="0"/>
    <n v="-124.86"/>
    <n v="-124.86"/>
    <m/>
    <m/>
    <m/>
    <n v="0"/>
    <s v="SIM"/>
  </r>
  <r>
    <x v="0"/>
    <x v="2"/>
    <n v="10"/>
    <m/>
    <s v="Sofá 3 Lugares "/>
    <d v="1983-12-28T00:00:00"/>
    <n v="1"/>
    <n v="450"/>
    <n v="450"/>
    <n v="10"/>
    <n v="120"/>
    <n v="38"/>
    <n v="463"/>
    <n v="0"/>
    <n v="0"/>
    <n v="-450"/>
    <n v="-450"/>
    <m/>
    <m/>
    <m/>
    <n v="0"/>
    <s v="SIM"/>
  </r>
  <r>
    <x v="0"/>
    <x v="2"/>
    <n v="10"/>
    <m/>
    <s v="Mesa Lateral "/>
    <d v="1983-12-28T00:00:00"/>
    <n v="2"/>
    <n v="105"/>
    <n v="210"/>
    <n v="10"/>
    <n v="120"/>
    <n v="38"/>
    <n v="463"/>
    <n v="0"/>
    <n v="0"/>
    <n v="-210"/>
    <n v="-210"/>
    <m/>
    <m/>
    <m/>
    <n v="0"/>
    <s v="SIM"/>
  </r>
  <r>
    <x v="0"/>
    <x v="2"/>
    <n v="10"/>
    <m/>
    <s v="Sofá 2 Lugares "/>
    <d v="1983-12-28T00:00:00"/>
    <n v="2"/>
    <n v="389"/>
    <n v="778"/>
    <n v="10"/>
    <n v="120"/>
    <n v="38"/>
    <n v="463"/>
    <n v="0"/>
    <n v="0"/>
    <n v="-778"/>
    <n v="-778"/>
    <m/>
    <m/>
    <m/>
    <n v="0"/>
    <s v="SIM"/>
  </r>
  <r>
    <x v="0"/>
    <x v="2"/>
    <n v="10"/>
    <m/>
    <s v="Sofá 3 Lugares "/>
    <d v="1983-12-28T00:00:00"/>
    <n v="1"/>
    <n v="458"/>
    <n v="458"/>
    <n v="10"/>
    <n v="120"/>
    <n v="38"/>
    <n v="463"/>
    <n v="0"/>
    <n v="0"/>
    <n v="-458"/>
    <n v="-458"/>
    <m/>
    <m/>
    <m/>
    <n v="0"/>
    <s v="SIM"/>
  </r>
  <r>
    <x v="0"/>
    <x v="2"/>
    <n v="10"/>
    <m/>
    <s v="Poltrona Lafer "/>
    <d v="1983-12-28T00:00:00"/>
    <n v="1"/>
    <n v="295"/>
    <n v="295"/>
    <n v="10"/>
    <n v="120"/>
    <n v="38"/>
    <n v="463"/>
    <n v="0"/>
    <n v="0"/>
    <n v="-295"/>
    <n v="-295"/>
    <m/>
    <m/>
    <m/>
    <n v="0"/>
    <s v="SIM"/>
  </r>
  <r>
    <x v="0"/>
    <x v="2"/>
    <n v="10"/>
    <m/>
    <s v="Cadeira Fixa "/>
    <d v="1984-01-30T00:00:00"/>
    <n v="2"/>
    <n v="120"/>
    <n v="240"/>
    <n v="10"/>
    <n v="120"/>
    <n v="38"/>
    <n v="462"/>
    <n v="0"/>
    <n v="0"/>
    <n v="-240"/>
    <n v="-240"/>
    <m/>
    <m/>
    <m/>
    <n v="0"/>
    <s v="SIM"/>
  </r>
  <r>
    <x v="0"/>
    <x v="2"/>
    <n v="10"/>
    <m/>
    <s v="Cadeira Giratória"/>
    <d v="1984-07-12T00:00:00"/>
    <n v="1"/>
    <n v="270"/>
    <n v="270"/>
    <n v="10"/>
    <n v="120"/>
    <n v="38"/>
    <n v="456"/>
    <n v="0"/>
    <n v="0"/>
    <n v="-270"/>
    <n v="-270"/>
    <m/>
    <m/>
    <m/>
    <n v="0"/>
    <s v="SIM"/>
  </r>
  <r>
    <x v="0"/>
    <x v="1"/>
    <n v="10"/>
    <m/>
    <s v="Calculadora Eletrônica  "/>
    <d v="1984-09-20T00:00:00"/>
    <n v="1"/>
    <n v="486"/>
    <n v="486"/>
    <n v="10"/>
    <n v="120"/>
    <n v="37"/>
    <n v="454"/>
    <n v="0"/>
    <n v="0"/>
    <n v="-486"/>
    <n v="-486"/>
    <m/>
    <m/>
    <m/>
    <n v="0"/>
    <s v="SIM"/>
  </r>
  <r>
    <x v="0"/>
    <x v="1"/>
    <n v="10"/>
    <m/>
    <s v="Máquina Eletrônica de Escrever "/>
    <d v="1986-03-30T00:00:00"/>
    <n v="1"/>
    <n v="1550.76"/>
    <n v="1550.76"/>
    <n v="10"/>
    <n v="120"/>
    <n v="36"/>
    <n v="436"/>
    <n v="0"/>
    <n v="0"/>
    <n v="-1550.76"/>
    <n v="-1550.76"/>
    <m/>
    <m/>
    <m/>
    <n v="0"/>
    <s v="SIM"/>
  </r>
  <r>
    <x v="0"/>
    <x v="2"/>
    <n v="10"/>
    <m/>
    <s v="Cadeira "/>
    <d v="1986-05-31T00:00:00"/>
    <n v="2"/>
    <n v="199"/>
    <n v="398"/>
    <n v="10"/>
    <n v="120"/>
    <n v="36"/>
    <n v="434"/>
    <n v="0"/>
    <n v="0"/>
    <n v="-398"/>
    <n v="-398"/>
    <m/>
    <m/>
    <m/>
    <n v="0"/>
    <s v="SIM"/>
  </r>
  <r>
    <x v="0"/>
    <x v="2"/>
    <n v="10"/>
    <m/>
    <s v="Cadeira "/>
    <d v="1986-05-31T00:00:00"/>
    <n v="2"/>
    <n v="249.2"/>
    <n v="498.4"/>
    <n v="10"/>
    <n v="120"/>
    <n v="36"/>
    <n v="434"/>
    <n v="0"/>
    <n v="0"/>
    <n v="-498.4"/>
    <n v="-498.4"/>
    <m/>
    <m/>
    <m/>
    <n v="0"/>
    <s v="SIM"/>
  </r>
  <r>
    <x v="0"/>
    <x v="2"/>
    <n v="10"/>
    <m/>
    <s v="Poltrona "/>
    <d v="1986-05-31T00:00:00"/>
    <n v="1"/>
    <n v="304.7"/>
    <n v="304.7"/>
    <n v="10"/>
    <n v="120"/>
    <n v="36"/>
    <n v="434"/>
    <n v="0"/>
    <n v="0"/>
    <n v="-304.7"/>
    <n v="-304.7"/>
    <m/>
    <m/>
    <m/>
    <n v="0"/>
    <s v="SIM"/>
  </r>
  <r>
    <x v="0"/>
    <x v="1"/>
    <n v="10"/>
    <m/>
    <s v="Calculadora Sharp"/>
    <d v="1986-06-30T00:00:00"/>
    <n v="1"/>
    <n v="486"/>
    <n v="486"/>
    <n v="10"/>
    <n v="120"/>
    <n v="36"/>
    <n v="433"/>
    <n v="0"/>
    <n v="0"/>
    <n v="-486"/>
    <n v="-486"/>
    <m/>
    <m/>
    <m/>
    <n v="0"/>
    <s v="SIM"/>
  </r>
  <r>
    <x v="0"/>
    <x v="1"/>
    <n v="10"/>
    <m/>
    <s v="Circulador de Ar Arno"/>
    <d v="1986-10-30T00:00:00"/>
    <n v="1"/>
    <n v="95"/>
    <n v="95"/>
    <n v="10"/>
    <n v="120"/>
    <n v="35"/>
    <n v="429"/>
    <n v="0"/>
    <n v="0"/>
    <n v="-95"/>
    <n v="-95"/>
    <m/>
    <m/>
    <m/>
    <n v="0"/>
    <s v="SIM"/>
  </r>
  <r>
    <x v="0"/>
    <x v="2"/>
    <n v="10"/>
    <m/>
    <s v="Mesa Plastilux"/>
    <d v="1986-12-31T00:00:00"/>
    <n v="1"/>
    <n v="31"/>
    <n v="31"/>
    <n v="10"/>
    <n v="120"/>
    <n v="35"/>
    <n v="427"/>
    <n v="0"/>
    <n v="0"/>
    <n v="-31"/>
    <n v="-31"/>
    <m/>
    <m/>
    <m/>
    <n v="0"/>
    <s v="SIM"/>
  </r>
  <r>
    <x v="0"/>
    <x v="1"/>
    <n v="10"/>
    <m/>
    <s v="Circulador de Ar "/>
    <d v="1987-04-30T00:00:00"/>
    <n v="1"/>
    <n v="89"/>
    <n v="89"/>
    <n v="10"/>
    <n v="120"/>
    <n v="35"/>
    <n v="423"/>
    <n v="0"/>
    <n v="0"/>
    <n v="-89"/>
    <n v="-89"/>
    <m/>
    <m/>
    <m/>
    <n v="0"/>
    <s v="SIM"/>
  </r>
  <r>
    <x v="0"/>
    <x v="1"/>
    <n v="10"/>
    <m/>
    <s v="Aparelho Condicionador de Ar "/>
    <d v="1988-06-30T00:00:00"/>
    <n v="1"/>
    <n v="89"/>
    <n v="89"/>
    <n v="10"/>
    <n v="120"/>
    <n v="34"/>
    <n v="409"/>
    <n v="0"/>
    <n v="0"/>
    <n v="-89"/>
    <n v="-89"/>
    <m/>
    <m/>
    <m/>
    <n v="0"/>
    <s v="SIM"/>
  </r>
  <r>
    <x v="0"/>
    <x v="2"/>
    <n v="10"/>
    <m/>
    <s v="Cofre "/>
    <d v="1988-08-30T00:00:00"/>
    <n v="3"/>
    <n v="36"/>
    <n v="108"/>
    <n v="10"/>
    <n v="120"/>
    <n v="33"/>
    <n v="407"/>
    <n v="0"/>
    <n v="0"/>
    <n v="-108"/>
    <n v="-108"/>
    <m/>
    <m/>
    <m/>
    <n v="0"/>
    <s v="SIM"/>
  </r>
  <r>
    <x v="0"/>
    <x v="1"/>
    <n v="10"/>
    <m/>
    <s v="Calculadora Eletrônica "/>
    <d v="1988-12-30T00:00:00"/>
    <n v="1"/>
    <n v="486"/>
    <n v="486"/>
    <n v="10"/>
    <n v="120"/>
    <n v="33"/>
    <n v="403"/>
    <n v="0"/>
    <n v="0"/>
    <n v="-486"/>
    <n v="-486"/>
    <m/>
    <m/>
    <m/>
    <n v="0"/>
    <s v="SIM"/>
  </r>
  <r>
    <x v="0"/>
    <x v="2"/>
    <n v="10"/>
    <m/>
    <s v="Banco 3 Lugares "/>
    <d v="1988-12-30T00:00:00"/>
    <n v="1"/>
    <n v="67.2"/>
    <n v="67.2"/>
    <n v="10"/>
    <n v="120"/>
    <n v="33"/>
    <n v="403"/>
    <n v="0"/>
    <n v="0"/>
    <n v="-67.2"/>
    <n v="-67.2"/>
    <m/>
    <m/>
    <m/>
    <n v="0"/>
    <s v="SIM"/>
  </r>
  <r>
    <x v="0"/>
    <x v="1"/>
    <n v="10"/>
    <m/>
    <s v="Calculadora Sharp "/>
    <d v="1989-05-31T00:00:00"/>
    <n v="1"/>
    <n v="298"/>
    <n v="298"/>
    <n v="10"/>
    <n v="120"/>
    <n v="33"/>
    <n v="398"/>
    <n v="0"/>
    <n v="0"/>
    <n v="-298"/>
    <n v="-298"/>
    <m/>
    <m/>
    <m/>
    <n v="0"/>
    <s v="SIM"/>
  </r>
  <r>
    <x v="0"/>
    <x v="2"/>
    <n v="10"/>
    <m/>
    <s v="Cofre de Aço "/>
    <d v="1989-05-31T00:00:00"/>
    <n v="1"/>
    <n v="188"/>
    <n v="188"/>
    <n v="10"/>
    <n v="120"/>
    <n v="33"/>
    <n v="398"/>
    <n v="0"/>
    <n v="0"/>
    <n v="-188"/>
    <n v="-188"/>
    <m/>
    <m/>
    <m/>
    <n v="0"/>
    <s v="SIM"/>
  </r>
  <r>
    <x v="0"/>
    <x v="1"/>
    <n v="10"/>
    <m/>
    <s v="Refrigerador Consul 80 Litros"/>
    <d v="1989-06-30T00:00:00"/>
    <n v="1"/>
    <n v="259"/>
    <n v="259"/>
    <n v="10"/>
    <n v="120"/>
    <n v="33"/>
    <n v="397"/>
    <n v="0"/>
    <n v="0"/>
    <n v="-259"/>
    <n v="-259"/>
    <m/>
    <m/>
    <m/>
    <n v="0"/>
    <s v="SIM"/>
  </r>
  <r>
    <x v="0"/>
    <x v="2"/>
    <n v="10"/>
    <m/>
    <s v="Estante Porta Revista"/>
    <d v="1989-09-30T00:00:00"/>
    <n v="1"/>
    <n v="138.28"/>
    <n v="138.28"/>
    <n v="10"/>
    <n v="120"/>
    <n v="32"/>
    <n v="394"/>
    <n v="0"/>
    <n v="0"/>
    <n v="-138.28"/>
    <n v="-138.28"/>
    <m/>
    <m/>
    <m/>
    <n v="0"/>
    <s v="SIM"/>
  </r>
  <r>
    <x v="0"/>
    <x v="1"/>
    <n v="10"/>
    <m/>
    <s v="Máquina de Escrever"/>
    <d v="1990-12-30T00:00:00"/>
    <n v="2"/>
    <n v="1150"/>
    <n v="2300"/>
    <n v="10"/>
    <n v="120"/>
    <n v="31"/>
    <n v="379"/>
    <n v="0"/>
    <n v="0"/>
    <n v="-2300"/>
    <n v="-2300"/>
    <m/>
    <m/>
    <m/>
    <n v="0"/>
    <s v="SIM"/>
  </r>
  <r>
    <x v="0"/>
    <x v="1"/>
    <n v="10"/>
    <m/>
    <s v="Projetor de Slides"/>
    <d v="1990-12-30T00:00:00"/>
    <n v="1"/>
    <n v="475"/>
    <n v="475"/>
    <n v="10"/>
    <n v="120"/>
    <n v="31"/>
    <n v="379"/>
    <n v="0"/>
    <n v="0"/>
    <n v="-475"/>
    <n v="-475"/>
    <m/>
    <m/>
    <m/>
    <n v="0"/>
    <s v="SIM"/>
  </r>
  <r>
    <x v="0"/>
    <x v="1"/>
    <n v="10"/>
    <m/>
    <s v="Retro-Projetor "/>
    <d v="1990-12-30T00:00:00"/>
    <n v="1"/>
    <n v="375"/>
    <n v="375"/>
    <n v="10"/>
    <n v="120"/>
    <n v="31"/>
    <n v="379"/>
    <n v="0"/>
    <n v="0"/>
    <n v="-375"/>
    <n v="-375"/>
    <m/>
    <m/>
    <m/>
    <n v="0"/>
    <s v="SIM"/>
  </r>
  <r>
    <x v="1"/>
    <x v="3"/>
    <n v="4"/>
    <m/>
    <s v="Edifício da Av. do Contorno, n756"/>
    <d v="1991-01-07T00:00:00"/>
    <n v="1"/>
    <n v="511131.45"/>
    <n v="511131.45"/>
    <n v="25"/>
    <n v="300"/>
    <n v="31"/>
    <n v="378"/>
    <n v="0"/>
    <n v="0"/>
    <n v="-511131.45"/>
    <n v="-511131.45"/>
    <m/>
    <m/>
    <m/>
    <n v="0"/>
    <s v="SIM"/>
  </r>
  <r>
    <x v="0"/>
    <x v="1"/>
    <n v="10"/>
    <m/>
    <s v="Calculadora Eletrônica "/>
    <d v="1991-04-30T00:00:00"/>
    <n v="1"/>
    <n v="130"/>
    <n v="130"/>
    <n v="10"/>
    <n v="120"/>
    <n v="31"/>
    <n v="375"/>
    <n v="0"/>
    <n v="0"/>
    <n v="-130"/>
    <n v="-130"/>
    <m/>
    <m/>
    <m/>
    <n v="0"/>
    <s v="SIM"/>
  </r>
  <r>
    <x v="0"/>
    <x v="1"/>
    <n v="10"/>
    <m/>
    <s v="Fac Simile"/>
    <d v="1991-04-30T00:00:00"/>
    <n v="3"/>
    <n v="710"/>
    <n v="2130"/>
    <n v="10"/>
    <n v="120"/>
    <n v="31"/>
    <n v="375"/>
    <n v="0"/>
    <n v="0"/>
    <n v="-2130"/>
    <n v="-2130"/>
    <m/>
    <m/>
    <m/>
    <n v="0"/>
    <s v="SIM"/>
  </r>
  <r>
    <x v="0"/>
    <x v="1"/>
    <n v="10"/>
    <m/>
    <s v="Geladeira Consul"/>
    <d v="1991-06-30T00:00:00"/>
    <n v="1"/>
    <n v="359"/>
    <n v="359"/>
    <n v="10"/>
    <n v="120"/>
    <n v="31"/>
    <n v="373"/>
    <n v="0"/>
    <n v="0"/>
    <n v="-359"/>
    <n v="-359"/>
    <m/>
    <m/>
    <m/>
    <n v="0"/>
    <s v="SIM"/>
  </r>
  <r>
    <x v="0"/>
    <x v="1"/>
    <n v="10"/>
    <m/>
    <s v="Máquina de Escrever Eletronica "/>
    <d v="1991-06-30T00:00:00"/>
    <n v="1"/>
    <n v="1150"/>
    <n v="1150"/>
    <n v="10"/>
    <n v="120"/>
    <n v="31"/>
    <n v="373"/>
    <n v="0"/>
    <n v="0"/>
    <n v="-1150"/>
    <n v="-1150"/>
    <m/>
    <m/>
    <m/>
    <n v="0"/>
    <s v="SIM"/>
  </r>
  <r>
    <x v="1"/>
    <x v="3"/>
    <n v="4"/>
    <m/>
    <s v="Salas 508 e 509 "/>
    <d v="1991-07-03T00:00:00"/>
    <n v="1"/>
    <n v="950708.62"/>
    <n v="950708.62"/>
    <n v="25"/>
    <n v="300"/>
    <n v="31"/>
    <n v="372"/>
    <n v="0"/>
    <n v="0"/>
    <n v="-950708.62"/>
    <n v="-950708.62"/>
    <m/>
    <m/>
    <m/>
    <n v="0"/>
    <s v="SIM"/>
  </r>
  <r>
    <x v="0"/>
    <x v="1"/>
    <n v="10"/>
    <m/>
    <s v="Filmadora Gradiente"/>
    <d v="1991-08-30T00:00:00"/>
    <n v="1"/>
    <n v="1540"/>
    <n v="1540"/>
    <n v="10"/>
    <n v="120"/>
    <n v="30"/>
    <n v="371"/>
    <n v="0"/>
    <n v="0"/>
    <n v="-1540"/>
    <n v="-1540"/>
    <m/>
    <m/>
    <m/>
    <n v="0"/>
    <s v="SIM"/>
  </r>
  <r>
    <x v="0"/>
    <x v="2"/>
    <n v="10"/>
    <m/>
    <s v="Cadeira Giratória "/>
    <d v="1991-09-30T00:00:00"/>
    <n v="2"/>
    <n v="17"/>
    <n v="34"/>
    <n v="10"/>
    <n v="120"/>
    <n v="30"/>
    <n v="370"/>
    <n v="0"/>
    <n v="0"/>
    <n v="-34"/>
    <n v="-34"/>
    <m/>
    <m/>
    <m/>
    <n v="0"/>
    <s v="SIM"/>
  </r>
  <r>
    <x v="0"/>
    <x v="2"/>
    <n v="10"/>
    <m/>
    <s v="Mesa p/Datilografia "/>
    <d v="1991-09-30T00:00:00"/>
    <n v="1"/>
    <n v="15.38"/>
    <n v="15.38"/>
    <n v="10"/>
    <n v="120"/>
    <n v="30"/>
    <n v="370"/>
    <n v="0"/>
    <n v="0"/>
    <n v="-15.38"/>
    <n v="-15.38"/>
    <m/>
    <m/>
    <m/>
    <n v="0"/>
    <s v="SIM"/>
  </r>
  <r>
    <x v="0"/>
    <x v="2"/>
    <n v="10"/>
    <m/>
    <s v="Armário"/>
    <d v="1991-09-30T00:00:00"/>
    <n v="1"/>
    <n v="48"/>
    <n v="48"/>
    <n v="10"/>
    <n v="120"/>
    <n v="30"/>
    <n v="370"/>
    <n v="0"/>
    <n v="0"/>
    <n v="-48"/>
    <n v="-48"/>
    <m/>
    <m/>
    <m/>
    <n v="0"/>
    <s v="SIM"/>
  </r>
  <r>
    <x v="0"/>
    <x v="2"/>
    <n v="10"/>
    <m/>
    <s v="Cadeira Fixa 755"/>
    <d v="1991-09-30T00:00:00"/>
    <n v="2"/>
    <n v="12.3"/>
    <n v="24.6"/>
    <n v="10"/>
    <n v="120"/>
    <n v="30"/>
    <n v="370"/>
    <n v="0"/>
    <n v="0"/>
    <n v="-24.6"/>
    <n v="-24.6"/>
    <m/>
    <m/>
    <m/>
    <n v="0"/>
    <s v="SIM"/>
  </r>
  <r>
    <x v="0"/>
    <x v="2"/>
    <n v="10"/>
    <m/>
    <s v="Armário "/>
    <d v="1991-09-30T00:00:00"/>
    <n v="1"/>
    <n v="41.5"/>
    <n v="41.5"/>
    <n v="10"/>
    <n v="120"/>
    <n v="30"/>
    <n v="370"/>
    <n v="0"/>
    <n v="0"/>
    <n v="-41.5"/>
    <n v="-41.5"/>
    <m/>
    <m/>
    <m/>
    <n v="0"/>
    <s v="SIM"/>
  </r>
  <r>
    <x v="0"/>
    <x v="2"/>
    <n v="10"/>
    <m/>
    <s v="Mesa  "/>
    <d v="1991-09-30T00:00:00"/>
    <n v="2"/>
    <n v="63.54"/>
    <n v="127.08"/>
    <n v="10"/>
    <n v="120"/>
    <n v="30"/>
    <n v="370"/>
    <n v="0"/>
    <n v="0"/>
    <n v="-127.08"/>
    <n v="-127.08"/>
    <m/>
    <m/>
    <m/>
    <n v="0"/>
    <s v="SIM"/>
  </r>
  <r>
    <x v="1"/>
    <x v="3"/>
    <n v="4"/>
    <m/>
    <s v="Sala 911"/>
    <d v="1991-10-10T00:00:00"/>
    <n v="1"/>
    <n v="25042.14"/>
    <n v="25042.14"/>
    <n v="25"/>
    <n v="300"/>
    <n v="30"/>
    <n v="369"/>
    <n v="0"/>
    <n v="0"/>
    <n v="-25042.14"/>
    <n v="-25042.14"/>
    <m/>
    <m/>
    <m/>
    <n v="0"/>
    <s v="SIM"/>
  </r>
  <r>
    <x v="0"/>
    <x v="1"/>
    <n v="10"/>
    <m/>
    <s v="Refrigerador Prosdócimo "/>
    <d v="1991-10-30T00:00:00"/>
    <n v="1"/>
    <n v="129"/>
    <n v="129"/>
    <n v="10"/>
    <n v="120"/>
    <n v="30"/>
    <n v="369"/>
    <n v="0"/>
    <n v="0"/>
    <n v="-129"/>
    <n v="-129"/>
    <m/>
    <m/>
    <m/>
    <n v="0"/>
    <s v="SIM"/>
  </r>
  <r>
    <x v="0"/>
    <x v="2"/>
    <n v="10"/>
    <m/>
    <s v="Sofá dois Lugares "/>
    <d v="1991-10-30T00:00:00"/>
    <n v="1"/>
    <n v="59.6"/>
    <n v="59.6"/>
    <n v="10"/>
    <n v="120"/>
    <n v="30"/>
    <n v="369"/>
    <n v="0"/>
    <n v="0"/>
    <n v="-59.6"/>
    <n v="-59.6"/>
    <m/>
    <m/>
    <m/>
    <n v="0"/>
    <s v="SIM"/>
  </r>
  <r>
    <x v="0"/>
    <x v="2"/>
    <n v="10"/>
    <m/>
    <s v="Sofá 3 Lugares "/>
    <d v="1991-10-30T00:00:00"/>
    <n v="1"/>
    <n v="89.4"/>
    <n v="89.4"/>
    <n v="10"/>
    <n v="120"/>
    <n v="30"/>
    <n v="369"/>
    <n v="0"/>
    <n v="0"/>
    <n v="-89.4"/>
    <n v="-89.4"/>
    <m/>
    <m/>
    <m/>
    <n v="0"/>
    <s v="SIM"/>
  </r>
  <r>
    <x v="0"/>
    <x v="1"/>
    <n v="10"/>
    <m/>
    <s v="Máquina Dobradoura "/>
    <d v="1991-11-30T00:00:00"/>
    <n v="1"/>
    <n v="315"/>
    <n v="315"/>
    <n v="10"/>
    <n v="120"/>
    <n v="30"/>
    <n v="368"/>
    <n v="0"/>
    <n v="0"/>
    <n v="-315"/>
    <n v="-315"/>
    <m/>
    <m/>
    <m/>
    <n v="0"/>
    <s v="SIM"/>
  </r>
  <r>
    <x v="0"/>
    <x v="1"/>
    <n v="10"/>
    <m/>
    <s v="Máquina de Escrever "/>
    <d v="1991-12-30T00:00:00"/>
    <n v="1"/>
    <n v="1250"/>
    <n v="1250"/>
    <n v="10"/>
    <n v="120"/>
    <n v="30"/>
    <n v="367"/>
    <n v="0"/>
    <n v="0"/>
    <n v="-1250"/>
    <n v="-1250"/>
    <m/>
    <m/>
    <m/>
    <n v="0"/>
    <s v="SIM"/>
  </r>
  <r>
    <x v="0"/>
    <x v="2"/>
    <n v="10"/>
    <m/>
    <s v="Estante "/>
    <d v="1991-12-30T00:00:00"/>
    <n v="7"/>
    <n v="132"/>
    <n v="924"/>
    <n v="10"/>
    <n v="120"/>
    <n v="30"/>
    <n v="367"/>
    <n v="0"/>
    <n v="0"/>
    <n v="-924"/>
    <n v="-924"/>
    <m/>
    <m/>
    <m/>
    <n v="0"/>
    <s v="SIM"/>
  </r>
  <r>
    <x v="0"/>
    <x v="2"/>
    <n v="10"/>
    <m/>
    <s v="Cofre"/>
    <d v="1992-02-28T00:00:00"/>
    <n v="2"/>
    <n v="165"/>
    <n v="330"/>
    <n v="10"/>
    <n v="120"/>
    <n v="30"/>
    <n v="365"/>
    <n v="0"/>
    <n v="0"/>
    <n v="-330"/>
    <n v="-330"/>
    <m/>
    <m/>
    <m/>
    <n v="0"/>
    <s v="SIM"/>
  </r>
  <r>
    <x v="0"/>
    <x v="2"/>
    <n v="10"/>
    <m/>
    <s v="Cadeira "/>
    <d v="1992-07-30T00:00:00"/>
    <n v="59"/>
    <n v="170"/>
    <n v="10030"/>
    <n v="10"/>
    <n v="120"/>
    <n v="30"/>
    <n v="360"/>
    <n v="0"/>
    <n v="0"/>
    <n v="-10030"/>
    <n v="-10030"/>
    <m/>
    <m/>
    <m/>
    <n v="0"/>
    <s v="SIM"/>
  </r>
  <r>
    <x v="0"/>
    <x v="2"/>
    <n v="10"/>
    <m/>
    <s v="Mesa "/>
    <d v="1992-07-30T00:00:00"/>
    <n v="2"/>
    <n v="173"/>
    <n v="346"/>
    <n v="10"/>
    <n v="120"/>
    <n v="30"/>
    <n v="360"/>
    <n v="0"/>
    <n v="0"/>
    <n v="-346"/>
    <n v="-346"/>
    <m/>
    <m/>
    <m/>
    <n v="0"/>
    <s v="SIM"/>
  </r>
  <r>
    <x v="0"/>
    <x v="2"/>
    <n v="10"/>
    <m/>
    <s v="Poltrona "/>
    <d v="1992-07-30T00:00:00"/>
    <n v="6"/>
    <n v="185"/>
    <n v="1110"/>
    <n v="10"/>
    <n v="120"/>
    <n v="30"/>
    <n v="360"/>
    <n v="0"/>
    <n v="0"/>
    <n v="-1110"/>
    <n v="-1110"/>
    <m/>
    <m/>
    <m/>
    <n v="0"/>
    <s v="SIM"/>
  </r>
  <r>
    <x v="0"/>
    <x v="2"/>
    <n v="10"/>
    <m/>
    <s v="Armário "/>
    <d v="1992-07-30T00:00:00"/>
    <n v="1"/>
    <n v="387"/>
    <n v="387"/>
    <n v="10"/>
    <n v="120"/>
    <n v="30"/>
    <n v="360"/>
    <n v="0"/>
    <n v="0"/>
    <n v="-387"/>
    <n v="-387"/>
    <m/>
    <m/>
    <m/>
    <n v="0"/>
    <s v="SIM"/>
  </r>
  <r>
    <x v="0"/>
    <x v="2"/>
    <n v="10"/>
    <m/>
    <s v="Mesa para Máquina MA-NM"/>
    <d v="1992-07-30T00:00:00"/>
    <n v="1"/>
    <n v="104"/>
    <n v="104"/>
    <n v="10"/>
    <n v="120"/>
    <n v="30"/>
    <n v="360"/>
    <n v="0"/>
    <n v="0"/>
    <n v="-104"/>
    <n v="-104"/>
    <m/>
    <m/>
    <m/>
    <n v="0"/>
    <s v="SIM"/>
  </r>
  <r>
    <x v="0"/>
    <x v="2"/>
    <n v="10"/>
    <m/>
    <s v="Mesa p/ Telefone "/>
    <d v="1992-07-30T00:00:00"/>
    <n v="1"/>
    <n v="55"/>
    <n v="55"/>
    <n v="10"/>
    <n v="120"/>
    <n v="30"/>
    <n v="360"/>
    <n v="0"/>
    <n v="0"/>
    <n v="-55"/>
    <n v="-55"/>
    <m/>
    <m/>
    <m/>
    <n v="0"/>
    <s v="SIM"/>
  </r>
  <r>
    <x v="0"/>
    <x v="2"/>
    <n v="10"/>
    <m/>
    <s v="Armário "/>
    <d v="1992-07-30T00:00:00"/>
    <n v="1"/>
    <n v="215"/>
    <n v="215"/>
    <n v="10"/>
    <n v="120"/>
    <n v="30"/>
    <n v="360"/>
    <n v="0"/>
    <n v="0"/>
    <n v="-215"/>
    <n v="-215"/>
    <m/>
    <m/>
    <m/>
    <n v="0"/>
    <s v="SIM"/>
  </r>
  <r>
    <x v="0"/>
    <x v="2"/>
    <n v="10"/>
    <m/>
    <s v="Mesa de Reunião MAR-200"/>
    <d v="1992-07-30T00:00:00"/>
    <n v="1"/>
    <n v="237"/>
    <n v="237"/>
    <n v="10"/>
    <n v="120"/>
    <n v="30"/>
    <n v="360"/>
    <n v="0"/>
    <n v="0"/>
    <n v="-237"/>
    <n v="-237"/>
    <m/>
    <m/>
    <m/>
    <n v="0"/>
    <s v="SIM"/>
  </r>
  <r>
    <x v="0"/>
    <x v="2"/>
    <n v="10"/>
    <m/>
    <s v="Poltrona J.Nikawa 758"/>
    <d v="1992-07-30T00:00:00"/>
    <n v="1"/>
    <n v="332"/>
    <n v="332"/>
    <n v="10"/>
    <n v="120"/>
    <n v="30"/>
    <n v="360"/>
    <n v="0"/>
    <n v="0"/>
    <n v="-332"/>
    <n v="-332"/>
    <m/>
    <m/>
    <m/>
    <n v="0"/>
    <s v="SIM"/>
  </r>
  <r>
    <x v="0"/>
    <x v="1"/>
    <n v="10"/>
    <m/>
    <s v="Sistema Central de Ar Condicionado "/>
    <d v="1992-08-31T00:00:00"/>
    <n v="1"/>
    <n v="81454"/>
    <n v="81454"/>
    <n v="10"/>
    <n v="120"/>
    <n v="29"/>
    <n v="359"/>
    <n v="0"/>
    <n v="0"/>
    <n v="-81454"/>
    <n v="-81454"/>
    <m/>
    <m/>
    <m/>
    <n v="0"/>
    <s v="SIM"/>
  </r>
  <r>
    <x v="0"/>
    <x v="2"/>
    <n v="10"/>
    <m/>
    <s v="Armário Itatiaia "/>
    <d v="1992-10-30T00:00:00"/>
    <n v="1"/>
    <n v="239"/>
    <n v="239"/>
    <n v="10"/>
    <n v="120"/>
    <n v="29"/>
    <n v="357"/>
    <n v="0"/>
    <n v="0"/>
    <n v="-239"/>
    <n v="-239"/>
    <m/>
    <m/>
    <m/>
    <n v="0"/>
    <s v="SIM"/>
  </r>
  <r>
    <x v="0"/>
    <x v="2"/>
    <n v="10"/>
    <m/>
    <s v="Poltrona Opera-Auditório"/>
    <d v="1992-12-30T00:00:00"/>
    <n v="114"/>
    <n v="228"/>
    <n v="25992"/>
    <n v="10"/>
    <n v="120"/>
    <n v="29"/>
    <n v="355"/>
    <n v="0"/>
    <n v="0"/>
    <n v="-25992"/>
    <n v="-25992"/>
    <m/>
    <m/>
    <m/>
    <n v="0"/>
    <s v="SIM"/>
  </r>
  <r>
    <x v="1"/>
    <x v="3"/>
    <n v="4"/>
    <m/>
    <s v="Auditório Granada"/>
    <d v="1993-01-01T00:00:00"/>
    <n v="1"/>
    <n v="130659.13"/>
    <n v="130659.13"/>
    <n v="25"/>
    <n v="300"/>
    <n v="29"/>
    <n v="354"/>
    <n v="0"/>
    <n v="0"/>
    <n v="-130659.13"/>
    <n v="-130659.13"/>
    <m/>
    <m/>
    <m/>
    <n v="0"/>
    <s v="SIM"/>
  </r>
  <r>
    <x v="0"/>
    <x v="2"/>
    <n v="10"/>
    <m/>
    <s v="Cadeira Giratória s/ Braço"/>
    <d v="1993-02-28T00:00:00"/>
    <n v="1"/>
    <n v="32.5"/>
    <n v="32.5"/>
    <n v="10"/>
    <n v="120"/>
    <n v="29"/>
    <n v="353"/>
    <n v="0"/>
    <n v="0"/>
    <n v="-32.5"/>
    <n v="-32.5"/>
    <m/>
    <m/>
    <m/>
    <n v="0"/>
    <s v="SIM"/>
  </r>
  <r>
    <x v="0"/>
    <x v="1"/>
    <n v="10"/>
    <m/>
    <s v="Sistema de Audio-Video c/Equipamentos Diversos"/>
    <d v="1993-04-30T00:00:00"/>
    <n v="1"/>
    <n v="31732"/>
    <n v="31732"/>
    <n v="10"/>
    <n v="120"/>
    <n v="29"/>
    <n v="351"/>
    <n v="0"/>
    <n v="0"/>
    <n v="-31732"/>
    <n v="-31732"/>
    <m/>
    <m/>
    <m/>
    <n v="0"/>
    <s v="SIM"/>
  </r>
  <r>
    <x v="0"/>
    <x v="1"/>
    <n v="10"/>
    <m/>
    <s v="Máquina de Escrever "/>
    <d v="1993-06-30T00:00:00"/>
    <n v="1"/>
    <n v="1200"/>
    <n v="1200"/>
    <n v="10"/>
    <n v="120"/>
    <n v="29"/>
    <n v="349"/>
    <n v="0"/>
    <n v="0"/>
    <n v="-1200"/>
    <n v="-1200"/>
    <m/>
    <m/>
    <m/>
    <n v="0"/>
    <s v="SIM"/>
  </r>
  <r>
    <x v="0"/>
    <x v="1"/>
    <n v="10"/>
    <m/>
    <s v="Fax Transceptor de Fac Simile"/>
    <d v="1994-02-28T00:00:00"/>
    <n v="1"/>
    <n v="662.54"/>
    <n v="662.54"/>
    <n v="10"/>
    <n v="120"/>
    <n v="28"/>
    <n v="341"/>
    <n v="0"/>
    <n v="0"/>
    <n v="-662.54"/>
    <n v="-662.54"/>
    <m/>
    <m/>
    <m/>
    <n v="0"/>
    <s v="SIM"/>
  </r>
  <r>
    <x v="0"/>
    <x v="1"/>
    <n v="10"/>
    <m/>
    <s v="Retroprojetor "/>
    <d v="1994-04-30T00:00:00"/>
    <n v="2"/>
    <n v="396.63"/>
    <n v="793.26"/>
    <n v="10"/>
    <n v="120"/>
    <n v="28"/>
    <n v="339"/>
    <n v="0"/>
    <n v="0"/>
    <n v="-793.26"/>
    <n v="-793.26"/>
    <m/>
    <m/>
    <m/>
    <n v="0"/>
    <s v="SIM"/>
  </r>
  <r>
    <x v="0"/>
    <x v="1"/>
    <n v="10"/>
    <m/>
    <s v="Projetor de Slides "/>
    <d v="1994-04-30T00:00:00"/>
    <n v="5"/>
    <n v="1073.77"/>
    <n v="5368.85"/>
    <n v="10"/>
    <n v="120"/>
    <n v="28"/>
    <n v="339"/>
    <n v="0"/>
    <n v="0"/>
    <n v="-5368.85"/>
    <n v="-5368.85"/>
    <m/>
    <m/>
    <m/>
    <n v="0"/>
    <s v="SIM"/>
  </r>
  <r>
    <x v="0"/>
    <x v="1"/>
    <n v="10"/>
    <m/>
    <s v="Calculadora Sharp "/>
    <d v="1994-05-30T00:00:00"/>
    <n v="2"/>
    <n v="240"/>
    <n v="480"/>
    <n v="10"/>
    <n v="120"/>
    <n v="28"/>
    <n v="338"/>
    <n v="0"/>
    <n v="0"/>
    <n v="-480"/>
    <n v="-480"/>
    <m/>
    <m/>
    <m/>
    <n v="0"/>
    <s v="SIM"/>
  </r>
  <r>
    <x v="0"/>
    <x v="2"/>
    <n v="10"/>
    <m/>
    <s v="Cadeira Fixa"/>
    <d v="1994-05-30T00:00:00"/>
    <n v="11"/>
    <n v="28.42"/>
    <n v="312.62"/>
    <n v="10"/>
    <n v="120"/>
    <n v="28"/>
    <n v="338"/>
    <n v="0"/>
    <n v="0"/>
    <n v="-312.62"/>
    <n v="-312.62"/>
    <m/>
    <m/>
    <m/>
    <n v="0"/>
    <s v="SIM"/>
  </r>
  <r>
    <x v="0"/>
    <x v="2"/>
    <n v="10"/>
    <m/>
    <s v="Arquivo de Aço "/>
    <d v="1994-05-30T00:00:00"/>
    <n v="1"/>
    <n v="129.19"/>
    <n v="129.19"/>
    <n v="10"/>
    <n v="120"/>
    <n v="28"/>
    <n v="338"/>
    <n v="0"/>
    <n v="0"/>
    <n v="-129.19"/>
    <n v="-129.19"/>
    <m/>
    <m/>
    <m/>
    <n v="0"/>
    <s v="SIM"/>
  </r>
  <r>
    <x v="0"/>
    <x v="2"/>
    <n v="10"/>
    <m/>
    <s v="Mesa Datilografia "/>
    <d v="1994-05-30T00:00:00"/>
    <n v="1"/>
    <n v="107.72"/>
    <n v="107.72"/>
    <n v="10"/>
    <n v="120"/>
    <n v="28"/>
    <n v="338"/>
    <n v="0"/>
    <n v="0"/>
    <n v="-107.72"/>
    <n v="-107.7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38"/>
    <n v="0"/>
    <n v="0"/>
    <n v="-46.32"/>
    <n v="-46.32"/>
    <m/>
    <m/>
    <m/>
    <n v="0"/>
    <s v="SIM"/>
  </r>
  <r>
    <x v="0"/>
    <x v="2"/>
    <n v="10"/>
    <m/>
    <s v="Banco 2 Lugares s/ Encosto "/>
    <d v="1994-05-30T00:00:00"/>
    <n v="1"/>
    <n v="49.03"/>
    <n v="49.03"/>
    <n v="10"/>
    <n v="120"/>
    <n v="28"/>
    <n v="338"/>
    <n v="0"/>
    <n v="0"/>
    <n v="-49.03"/>
    <n v="-49.03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38"/>
    <n v="0"/>
    <n v="0"/>
    <n v="-151.35"/>
    <n v="-151.35"/>
    <m/>
    <m/>
    <m/>
    <n v="0"/>
    <s v="SIM"/>
  </r>
  <r>
    <x v="0"/>
    <x v="2"/>
    <n v="10"/>
    <m/>
    <s v="Mesa "/>
    <d v="1994-05-30T00:00:00"/>
    <n v="1"/>
    <n v="245.14"/>
    <n v="245.14"/>
    <n v="10"/>
    <n v="120"/>
    <n v="28"/>
    <n v="338"/>
    <n v="0"/>
    <n v="0"/>
    <n v="-245.14"/>
    <n v="-245.14"/>
    <m/>
    <m/>
    <m/>
    <n v="0"/>
    <s v="SIM"/>
  </r>
  <r>
    <x v="0"/>
    <x v="2"/>
    <n v="10"/>
    <m/>
    <s v="Mesa Reunião "/>
    <d v="1994-05-30T00:00:00"/>
    <n v="1"/>
    <n v="213.69"/>
    <n v="213.69"/>
    <n v="10"/>
    <n v="120"/>
    <n v="28"/>
    <n v="338"/>
    <n v="0"/>
    <n v="0"/>
    <n v="-213.69"/>
    <n v="-213.69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38"/>
    <n v="0"/>
    <n v="0"/>
    <n v="-151.35"/>
    <n v="-151.35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38"/>
    <n v="0"/>
    <n v="0"/>
    <n v="-57.98"/>
    <n v="-57.98"/>
    <m/>
    <m/>
    <m/>
    <n v="0"/>
    <s v="SIM"/>
  </r>
  <r>
    <x v="0"/>
    <x v="2"/>
    <n v="10"/>
    <m/>
    <s v="Cadeira Presidente 501 Preto"/>
    <d v="1994-05-30T00:00:00"/>
    <n v="1"/>
    <n v="75.62"/>
    <n v="75.62"/>
    <n v="10"/>
    <n v="120"/>
    <n v="28"/>
    <n v="338"/>
    <n v="0"/>
    <n v="0"/>
    <n v="-75.62"/>
    <n v="-75.6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38"/>
    <n v="0"/>
    <n v="0"/>
    <n v="-46.32"/>
    <n v="-46.32"/>
    <m/>
    <m/>
    <m/>
    <n v="0"/>
    <s v="SIM"/>
  </r>
  <r>
    <x v="0"/>
    <x v="2"/>
    <n v="10"/>
    <m/>
    <s v="Armário de Aço 2 Portas"/>
    <d v="1994-05-30T00:00:00"/>
    <n v="1"/>
    <n v="138.01"/>
    <n v="138.01"/>
    <n v="10"/>
    <n v="120"/>
    <n v="28"/>
    <n v="338"/>
    <n v="0"/>
    <n v="0"/>
    <n v="-138.01"/>
    <n v="-138.01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38"/>
    <n v="0"/>
    <n v="0"/>
    <n v="-57.98"/>
    <n v="-57.98"/>
    <m/>
    <m/>
    <m/>
    <n v="0"/>
    <s v="SIM"/>
  </r>
  <r>
    <x v="0"/>
    <x v="2"/>
    <n v="10"/>
    <m/>
    <s v="Balcão de Fórmica "/>
    <d v="1994-06-30T00:00:00"/>
    <n v="1"/>
    <n v="430.84"/>
    <n v="430.84"/>
    <n v="10"/>
    <n v="120"/>
    <n v="28"/>
    <n v="337"/>
    <n v="0"/>
    <n v="0"/>
    <n v="-430.84"/>
    <n v="-430.84"/>
    <m/>
    <m/>
    <m/>
    <n v="0"/>
    <s v="SIM"/>
  </r>
  <r>
    <x v="0"/>
    <x v="2"/>
    <n v="10"/>
    <m/>
    <s v="Tela Plastilux "/>
    <d v="1994-08-30T00:00:00"/>
    <n v="1"/>
    <n v="113.38"/>
    <n v="113.38"/>
    <n v="10"/>
    <n v="120"/>
    <n v="27"/>
    <n v="335"/>
    <n v="0"/>
    <n v="0"/>
    <n v="-113.38"/>
    <n v="-113.38"/>
    <m/>
    <m/>
    <m/>
    <n v="0"/>
    <s v="SIM"/>
  </r>
  <r>
    <x v="0"/>
    <x v="2"/>
    <n v="10"/>
    <m/>
    <s v="Mesa Plastilux "/>
    <d v="1994-08-30T00:00:00"/>
    <n v="1"/>
    <n v="61.93"/>
    <n v="61.93"/>
    <n v="10"/>
    <n v="120"/>
    <n v="27"/>
    <n v="335"/>
    <n v="0"/>
    <n v="0"/>
    <n v="-61.93"/>
    <n v="-61.93"/>
    <m/>
    <m/>
    <m/>
    <n v="0"/>
    <s v="SIM"/>
  </r>
  <r>
    <x v="0"/>
    <x v="2"/>
    <n v="10"/>
    <m/>
    <s v="Tela Plastilux "/>
    <d v="1994-08-30T00:00:00"/>
    <n v="1"/>
    <n v="113.39"/>
    <n v="113.39"/>
    <n v="10"/>
    <n v="120"/>
    <n v="27"/>
    <n v="335"/>
    <n v="0"/>
    <n v="0"/>
    <n v="-113.39"/>
    <n v="-113.39"/>
    <m/>
    <m/>
    <m/>
    <n v="0"/>
    <s v="SIM"/>
  </r>
  <r>
    <x v="0"/>
    <x v="1"/>
    <n v="10"/>
    <m/>
    <s v="Transceptor de Fac"/>
    <d v="1994-10-31T00:00:00"/>
    <n v="1"/>
    <n v="709"/>
    <n v="709"/>
    <n v="10"/>
    <n v="120"/>
    <n v="27"/>
    <n v="333"/>
    <n v="0"/>
    <n v="0"/>
    <n v="-709"/>
    <n v="-709"/>
    <m/>
    <m/>
    <m/>
    <n v="0"/>
    <s v="SIM"/>
  </r>
  <r>
    <x v="0"/>
    <x v="1"/>
    <n v="10"/>
    <m/>
    <s v="Retroprojetor "/>
    <d v="1994-10-31T00:00:00"/>
    <n v="1"/>
    <n v="435"/>
    <n v="435"/>
    <n v="10"/>
    <n v="120"/>
    <n v="27"/>
    <n v="333"/>
    <n v="0"/>
    <n v="0"/>
    <n v="-435"/>
    <n v="-435"/>
    <m/>
    <m/>
    <m/>
    <n v="0"/>
    <s v="SIM"/>
  </r>
  <r>
    <x v="0"/>
    <x v="2"/>
    <n v="10"/>
    <m/>
    <s v="Cadeira Fixa "/>
    <d v="1994-10-31T00:00:00"/>
    <n v="3"/>
    <n v="57"/>
    <n v="171"/>
    <n v="10"/>
    <n v="120"/>
    <n v="27"/>
    <n v="333"/>
    <n v="0"/>
    <n v="0"/>
    <n v="-171"/>
    <n v="-171"/>
    <m/>
    <m/>
    <m/>
    <n v="0"/>
    <s v="SIM"/>
  </r>
  <r>
    <x v="0"/>
    <x v="2"/>
    <n v="10"/>
    <m/>
    <s v="Cadeira Talaricos "/>
    <d v="1994-11-30T00:00:00"/>
    <n v="2"/>
    <n v="75.8"/>
    <n v="151.6"/>
    <n v="10"/>
    <n v="120"/>
    <n v="27"/>
    <n v="332"/>
    <n v="0"/>
    <n v="0"/>
    <n v="-151.6"/>
    <n v="-151.6"/>
    <m/>
    <m/>
    <m/>
    <n v="0"/>
    <s v="SIM"/>
  </r>
  <r>
    <x v="0"/>
    <x v="2"/>
    <n v="10"/>
    <m/>
    <s v="Mesa"/>
    <d v="1994-11-30T00:00:00"/>
    <n v="1"/>
    <n v="180"/>
    <n v="180"/>
    <n v="10"/>
    <n v="120"/>
    <n v="27"/>
    <n v="332"/>
    <n v="0"/>
    <n v="0"/>
    <n v="-180"/>
    <n v="-180"/>
    <m/>
    <m/>
    <m/>
    <n v="0"/>
    <s v="SIM"/>
  </r>
  <r>
    <x v="0"/>
    <x v="2"/>
    <n v="10"/>
    <m/>
    <s v="Arquivo Flórida "/>
    <d v="1994-11-30T00:00:00"/>
    <n v="1"/>
    <n v="117.5"/>
    <n v="117.5"/>
    <n v="10"/>
    <n v="120"/>
    <n v="27"/>
    <n v="332"/>
    <n v="0"/>
    <n v="0"/>
    <n v="-117.5"/>
    <n v="-117.5"/>
    <m/>
    <m/>
    <m/>
    <n v="0"/>
    <s v="SIM"/>
  </r>
  <r>
    <x v="0"/>
    <x v="2"/>
    <n v="10"/>
    <m/>
    <s v="Cadeira Talaricos "/>
    <d v="1994-11-30T00:00:00"/>
    <n v="8"/>
    <n v="36.4"/>
    <n v="291.2"/>
    <n v="10"/>
    <n v="120"/>
    <n v="27"/>
    <n v="332"/>
    <n v="0"/>
    <n v="0"/>
    <n v="-291.2"/>
    <n v="-291.2"/>
    <m/>
    <m/>
    <m/>
    <n v="0"/>
    <s v="SIM"/>
  </r>
  <r>
    <x v="0"/>
    <x v="2"/>
    <n v="10"/>
    <m/>
    <s v="Banco Diaco "/>
    <d v="1994-11-30T00:00:00"/>
    <n v="1"/>
    <n v="49"/>
    <n v="49"/>
    <n v="10"/>
    <n v="120"/>
    <n v="27"/>
    <n v="332"/>
    <n v="0"/>
    <n v="0"/>
    <n v="-49"/>
    <n v="-49"/>
    <m/>
    <m/>
    <m/>
    <n v="0"/>
    <s v="SIM"/>
  </r>
  <r>
    <x v="0"/>
    <x v="2"/>
    <n v="10"/>
    <m/>
    <s v="Mesa em Cerejeira "/>
    <d v="1994-11-30T00:00:00"/>
    <n v="1"/>
    <n v="42.2"/>
    <n v="42.2"/>
    <n v="10"/>
    <n v="120"/>
    <n v="27"/>
    <n v="332"/>
    <n v="0"/>
    <n v="0"/>
    <n v="-42.2"/>
    <n v="-42.2"/>
    <m/>
    <m/>
    <m/>
    <n v="0"/>
    <s v="SIM"/>
  </r>
  <r>
    <x v="0"/>
    <x v="2"/>
    <n v="10"/>
    <m/>
    <s v="Sofá 3 Lugares "/>
    <d v="1994-11-30T00:00:00"/>
    <n v="1"/>
    <n v="82.2"/>
    <n v="82.2"/>
    <n v="10"/>
    <n v="120"/>
    <n v="27"/>
    <n v="332"/>
    <n v="0"/>
    <n v="0"/>
    <n v="-82.2"/>
    <n v="-82.2"/>
    <m/>
    <m/>
    <m/>
    <n v="0"/>
    <s v="SIM"/>
  </r>
  <r>
    <x v="0"/>
    <x v="2"/>
    <n v="10"/>
    <m/>
    <s v="Cofre "/>
    <d v="1994-11-30T00:00:00"/>
    <n v="1"/>
    <n v="220"/>
    <n v="220"/>
    <n v="10"/>
    <n v="120"/>
    <n v="27"/>
    <n v="332"/>
    <n v="0"/>
    <n v="0"/>
    <n v="-220"/>
    <n v="-220"/>
    <m/>
    <m/>
    <m/>
    <n v="0"/>
    <s v="SIM"/>
  </r>
  <r>
    <x v="0"/>
    <x v="2"/>
    <n v="10"/>
    <m/>
    <s v="Armário de Aço"/>
    <d v="1994-11-30T00:00:00"/>
    <n v="1"/>
    <n v="163"/>
    <n v="163"/>
    <n v="10"/>
    <n v="120"/>
    <n v="27"/>
    <n v="332"/>
    <n v="0"/>
    <n v="0"/>
    <n v="-163"/>
    <n v="-163"/>
    <m/>
    <m/>
    <m/>
    <n v="0"/>
    <s v="SIM"/>
  </r>
  <r>
    <x v="0"/>
    <x v="2"/>
    <n v="10"/>
    <m/>
    <s v="Mesa p/ Máquina "/>
    <d v="1994-11-30T00:00:00"/>
    <n v="1"/>
    <n v="61"/>
    <n v="61"/>
    <n v="10"/>
    <n v="120"/>
    <n v="27"/>
    <n v="332"/>
    <n v="0"/>
    <n v="0"/>
    <n v="-61"/>
    <n v="-61"/>
    <m/>
    <m/>
    <m/>
    <n v="0"/>
    <s v="SIM"/>
  </r>
  <r>
    <x v="0"/>
    <x v="2"/>
    <n v="10"/>
    <m/>
    <s v="Mesa "/>
    <d v="1994-11-30T00:00:00"/>
    <n v="1"/>
    <n v="122"/>
    <n v="122"/>
    <n v="10"/>
    <n v="120"/>
    <n v="27"/>
    <n v="332"/>
    <n v="0"/>
    <n v="0"/>
    <n v="-122"/>
    <n v="-122"/>
    <m/>
    <m/>
    <m/>
    <n v="0"/>
    <s v="SIM"/>
  </r>
  <r>
    <x v="0"/>
    <x v="2"/>
    <n v="10"/>
    <m/>
    <s v="Arquivo "/>
    <d v="1994-11-30T00:00:00"/>
    <n v="1"/>
    <n v="120"/>
    <n v="120"/>
    <n v="10"/>
    <n v="120"/>
    <n v="27"/>
    <n v="332"/>
    <n v="0"/>
    <n v="0"/>
    <n v="-120"/>
    <n v="-120"/>
    <m/>
    <m/>
    <m/>
    <n v="0"/>
    <s v="SIM"/>
  </r>
  <r>
    <x v="0"/>
    <x v="1"/>
    <n v="10"/>
    <m/>
    <s v="Projetor de Slides "/>
    <d v="1994-12-30T00:00:00"/>
    <n v="1"/>
    <n v="1159"/>
    <n v="1159"/>
    <n v="10"/>
    <n v="120"/>
    <n v="27"/>
    <n v="331"/>
    <n v="0"/>
    <n v="0"/>
    <n v="-1159"/>
    <n v="-1159"/>
    <m/>
    <m/>
    <m/>
    <n v="0"/>
    <s v="SIM"/>
  </r>
  <r>
    <x v="0"/>
    <x v="1"/>
    <n v="10"/>
    <m/>
    <s v="Circulador de Ar  "/>
    <d v="1995-01-30T00:00:00"/>
    <n v="1"/>
    <n v="46"/>
    <n v="46"/>
    <n v="10"/>
    <n v="120"/>
    <n v="27"/>
    <n v="330"/>
    <n v="0"/>
    <n v="0"/>
    <n v="-46"/>
    <n v="-46"/>
    <m/>
    <m/>
    <m/>
    <n v="0"/>
    <s v="SIM"/>
  </r>
  <r>
    <x v="0"/>
    <x v="2"/>
    <n v="10"/>
    <m/>
    <s v="Balcão "/>
    <d v="1995-01-30T00:00:00"/>
    <n v="1"/>
    <n v="555"/>
    <n v="555"/>
    <n v="10"/>
    <n v="120"/>
    <n v="27"/>
    <n v="330"/>
    <n v="0"/>
    <n v="0"/>
    <n v="-555"/>
    <n v="-555"/>
    <m/>
    <m/>
    <m/>
    <n v="0"/>
    <s v="SIM"/>
  </r>
  <r>
    <x v="0"/>
    <x v="2"/>
    <n v="10"/>
    <m/>
    <s v="Estante de Aço "/>
    <d v="1995-02-28T00:00:00"/>
    <n v="1"/>
    <n v="891"/>
    <n v="891"/>
    <n v="10"/>
    <n v="120"/>
    <n v="27"/>
    <n v="329"/>
    <n v="0"/>
    <n v="0"/>
    <n v="-891"/>
    <n v="-891"/>
    <m/>
    <m/>
    <m/>
    <n v="0"/>
    <s v="SIM"/>
  </r>
  <r>
    <x v="0"/>
    <x v="2"/>
    <n v="10"/>
    <m/>
    <s v="Mesa "/>
    <d v="1995-04-30T00:00:00"/>
    <n v="1"/>
    <n v="148"/>
    <n v="148"/>
    <n v="10"/>
    <n v="120"/>
    <n v="27"/>
    <n v="327"/>
    <n v="0"/>
    <n v="0"/>
    <n v="-148"/>
    <n v="-148"/>
    <d v="2022-06-20T00:00:00"/>
    <n v="1"/>
    <n v="148"/>
    <n v="0"/>
    <s v="SIM"/>
  </r>
  <r>
    <x v="0"/>
    <x v="2"/>
    <n v="10"/>
    <m/>
    <s v="Banco 3 Lugares "/>
    <d v="1995-04-30T00:00:00"/>
    <n v="1"/>
    <n v="55"/>
    <n v="55"/>
    <n v="10"/>
    <n v="120"/>
    <n v="27"/>
    <n v="327"/>
    <n v="0"/>
    <n v="0"/>
    <n v="-55"/>
    <n v="-55"/>
    <d v="2022-06-20T00:00:00"/>
    <n v="1"/>
    <n v="55"/>
    <n v="0"/>
    <s v="SIM"/>
  </r>
  <r>
    <x v="0"/>
    <x v="2"/>
    <n v="10"/>
    <m/>
    <s v="Estante "/>
    <d v="1995-04-30T00:00:00"/>
    <n v="1"/>
    <n v="198"/>
    <n v="198"/>
    <n v="10"/>
    <n v="120"/>
    <n v="27"/>
    <n v="327"/>
    <n v="0"/>
    <n v="0"/>
    <n v="-198"/>
    <n v="-198"/>
    <d v="2022-06-20T00:00:00"/>
    <n v="1"/>
    <n v="198"/>
    <n v="0"/>
    <s v="SIM"/>
  </r>
  <r>
    <x v="0"/>
    <x v="2"/>
    <n v="10"/>
    <m/>
    <s v="Cadeira Fixa "/>
    <d v="1995-04-30T00:00:00"/>
    <n v="5"/>
    <n v="49"/>
    <n v="245"/>
    <n v="10"/>
    <n v="120"/>
    <n v="27"/>
    <n v="327"/>
    <n v="0"/>
    <n v="0"/>
    <n v="-245"/>
    <n v="-245"/>
    <d v="2022-06-20T00:00:00"/>
    <n v="5"/>
    <n v="245"/>
    <n v="0"/>
    <s v="SIM"/>
  </r>
  <r>
    <x v="0"/>
    <x v="2"/>
    <n v="10"/>
    <m/>
    <s v="Cofre"/>
    <d v="1995-04-30T00:00:00"/>
    <n v="1"/>
    <n v="289"/>
    <n v="289"/>
    <n v="10"/>
    <n v="120"/>
    <n v="27"/>
    <n v="327"/>
    <n v="0"/>
    <n v="0"/>
    <n v="-289"/>
    <n v="-289"/>
    <d v="2022-06-20T00:00:00"/>
    <n v="1"/>
    <n v="289"/>
    <n v="0"/>
    <s v="SIM"/>
  </r>
  <r>
    <x v="0"/>
    <x v="2"/>
    <n v="10"/>
    <m/>
    <s v="Mesa Belfar 9003"/>
    <d v="1995-04-30T00:00:00"/>
    <n v="2"/>
    <n v="89"/>
    <n v="178"/>
    <n v="10"/>
    <n v="120"/>
    <n v="27"/>
    <n v="327"/>
    <n v="0"/>
    <n v="0"/>
    <n v="-178"/>
    <n v="-178"/>
    <d v="2022-06-20T00:00:00"/>
    <n v="2"/>
    <n v="178"/>
    <n v="0"/>
    <s v="SIM"/>
  </r>
  <r>
    <x v="0"/>
    <x v="2"/>
    <n v="10"/>
    <m/>
    <s v="Cadeira Giratória s/ Braço Runampel"/>
    <d v="1995-04-30T00:00:00"/>
    <n v="2"/>
    <n v="79"/>
    <n v="158"/>
    <n v="10"/>
    <n v="120"/>
    <n v="27"/>
    <n v="327"/>
    <n v="0"/>
    <n v="0"/>
    <n v="-158"/>
    <n v="-158"/>
    <d v="2022-06-20T00:00:00"/>
    <n v="2"/>
    <n v="158"/>
    <n v="0"/>
    <s v="SIM"/>
  </r>
  <r>
    <x v="0"/>
    <x v="1"/>
    <n v="10"/>
    <m/>
    <s v="Retroprojetor de Slide "/>
    <d v="1995-06-30T00:00:00"/>
    <n v="1"/>
    <n v="410"/>
    <n v="410"/>
    <n v="10"/>
    <n v="120"/>
    <n v="27"/>
    <n v="325"/>
    <n v="0"/>
    <n v="0"/>
    <n v="-410"/>
    <n v="-410"/>
    <m/>
    <m/>
    <m/>
    <n v="0"/>
    <s v="SIM"/>
  </r>
  <r>
    <x v="0"/>
    <x v="1"/>
    <n v="10"/>
    <m/>
    <s v="Projetor de Slides "/>
    <d v="1995-06-30T00:00:00"/>
    <n v="2"/>
    <n v="1150"/>
    <n v="2300"/>
    <n v="10"/>
    <n v="120"/>
    <n v="27"/>
    <n v="325"/>
    <n v="0"/>
    <n v="0"/>
    <n v="-2300"/>
    <n v="-2300"/>
    <m/>
    <m/>
    <m/>
    <n v="0"/>
    <s v="SIM"/>
  </r>
  <r>
    <x v="0"/>
    <x v="1"/>
    <n v="10"/>
    <m/>
    <s v="Aparelho de Fax"/>
    <d v="1995-07-31T00:00:00"/>
    <n v="1"/>
    <n v="630"/>
    <n v="630"/>
    <n v="10"/>
    <n v="120"/>
    <n v="27"/>
    <n v="324"/>
    <n v="0"/>
    <n v="0"/>
    <n v="-630"/>
    <n v="-630"/>
    <m/>
    <m/>
    <m/>
    <n v="0"/>
    <s v="SIM"/>
  </r>
  <r>
    <x v="0"/>
    <x v="1"/>
    <n v="10"/>
    <m/>
    <s v="Sistema Central de Ar "/>
    <d v="1995-07-31T00:00:00"/>
    <n v="1"/>
    <n v="7400"/>
    <n v="7400"/>
    <n v="10"/>
    <n v="120"/>
    <n v="27"/>
    <n v="324"/>
    <n v="0"/>
    <n v="0"/>
    <n v="-7400"/>
    <n v="-7400"/>
    <m/>
    <m/>
    <m/>
    <n v="0"/>
    <s v="SIM"/>
  </r>
  <r>
    <x v="0"/>
    <x v="2"/>
    <n v="10"/>
    <m/>
    <s v="Cadeira Fixa "/>
    <d v="1995-07-31T00:00:00"/>
    <n v="8"/>
    <n v="43"/>
    <n v="344"/>
    <n v="10"/>
    <n v="120"/>
    <n v="27"/>
    <n v="324"/>
    <n v="0"/>
    <n v="0"/>
    <n v="-344"/>
    <n v="-344"/>
    <m/>
    <m/>
    <m/>
    <n v="0"/>
    <s v="SIM"/>
  </r>
  <r>
    <x v="0"/>
    <x v="2"/>
    <n v="10"/>
    <m/>
    <s v="Arquivo "/>
    <d v="1995-07-31T00:00:00"/>
    <n v="1"/>
    <n v="200"/>
    <n v="200"/>
    <n v="10"/>
    <n v="120"/>
    <n v="27"/>
    <n v="324"/>
    <n v="0"/>
    <n v="0"/>
    <n v="-200"/>
    <n v="-200"/>
    <m/>
    <m/>
    <m/>
    <n v="0"/>
    <s v="SIM"/>
  </r>
  <r>
    <x v="0"/>
    <x v="2"/>
    <n v="10"/>
    <m/>
    <s v="Mesa "/>
    <d v="1995-07-31T00:00:00"/>
    <n v="2"/>
    <n v="210"/>
    <n v="420"/>
    <n v="10"/>
    <n v="120"/>
    <n v="27"/>
    <n v="324"/>
    <n v="0"/>
    <n v="0"/>
    <n v="-420"/>
    <n v="-420"/>
    <m/>
    <m/>
    <m/>
    <n v="0"/>
    <s v="SIM"/>
  </r>
  <r>
    <x v="0"/>
    <x v="2"/>
    <n v="10"/>
    <m/>
    <s v="Banco 3 Lugares "/>
    <d v="1995-07-31T00:00:00"/>
    <n v="1"/>
    <n v="45"/>
    <n v="45"/>
    <n v="10"/>
    <n v="120"/>
    <n v="27"/>
    <n v="324"/>
    <n v="0"/>
    <n v="0"/>
    <n v="-45"/>
    <n v="-45"/>
    <m/>
    <m/>
    <m/>
    <n v="0"/>
    <s v="SIM"/>
  </r>
  <r>
    <x v="0"/>
    <x v="2"/>
    <n v="10"/>
    <m/>
    <s v="Cadeira "/>
    <d v="1995-07-31T00:00:00"/>
    <n v="2"/>
    <n v="195"/>
    <n v="390"/>
    <n v="10"/>
    <n v="120"/>
    <n v="27"/>
    <n v="324"/>
    <n v="0"/>
    <n v="0"/>
    <n v="-390"/>
    <n v="-390"/>
    <m/>
    <m/>
    <m/>
    <n v="0"/>
    <s v="SIM"/>
  </r>
  <r>
    <x v="0"/>
    <x v="2"/>
    <n v="10"/>
    <m/>
    <s v="Mesa p/ Máquina de Escrever "/>
    <d v="1995-07-31T00:00:00"/>
    <n v="1"/>
    <n v="95"/>
    <n v="95"/>
    <n v="10"/>
    <n v="120"/>
    <n v="27"/>
    <n v="324"/>
    <n v="0"/>
    <n v="0"/>
    <n v="-95"/>
    <n v="-95"/>
    <m/>
    <m/>
    <m/>
    <n v="0"/>
    <s v="SIM"/>
  </r>
  <r>
    <x v="0"/>
    <x v="2"/>
    <n v="10"/>
    <m/>
    <s v="Mesa p/ Reunião  "/>
    <d v="1995-07-31T00:00:00"/>
    <n v="1"/>
    <n v="176"/>
    <n v="176"/>
    <n v="10"/>
    <n v="120"/>
    <n v="27"/>
    <n v="324"/>
    <n v="0"/>
    <n v="0"/>
    <n v="-176"/>
    <n v="-176"/>
    <m/>
    <m/>
    <m/>
    <n v="0"/>
    <s v="SIM"/>
  </r>
  <r>
    <x v="0"/>
    <x v="2"/>
    <n v="10"/>
    <m/>
    <s v="Armário "/>
    <d v="1995-07-31T00:00:00"/>
    <n v="2"/>
    <n v="270"/>
    <n v="540"/>
    <n v="10"/>
    <n v="120"/>
    <n v="27"/>
    <n v="324"/>
    <n v="0"/>
    <n v="0"/>
    <n v="-540"/>
    <n v="-540"/>
    <m/>
    <m/>
    <m/>
    <n v="0"/>
    <s v="SIM"/>
  </r>
  <r>
    <x v="0"/>
    <x v="2"/>
    <n v="10"/>
    <m/>
    <s v="Balcão "/>
    <d v="1995-07-31T00:00:00"/>
    <n v="1"/>
    <n v="104"/>
    <n v="104"/>
    <n v="10"/>
    <n v="120"/>
    <n v="27"/>
    <n v="324"/>
    <n v="0"/>
    <n v="0"/>
    <n v="-104"/>
    <n v="-104"/>
    <m/>
    <m/>
    <m/>
    <n v="0"/>
    <s v="SIM"/>
  </r>
  <r>
    <x v="0"/>
    <x v="2"/>
    <n v="10"/>
    <m/>
    <s v="Cadeira Secretária "/>
    <d v="1995-07-31T00:00:00"/>
    <n v="1"/>
    <n v="89"/>
    <n v="89"/>
    <n v="10"/>
    <n v="120"/>
    <n v="27"/>
    <n v="324"/>
    <n v="0"/>
    <n v="0"/>
    <n v="-89"/>
    <n v="-89"/>
    <m/>
    <m/>
    <m/>
    <n v="0"/>
    <s v="SIM"/>
  </r>
  <r>
    <x v="1"/>
    <x v="3"/>
    <n v="4"/>
    <m/>
    <s v="Sala 301"/>
    <d v="1995-08-17T00:00:00"/>
    <n v="1"/>
    <n v="18500"/>
    <n v="18500"/>
    <n v="25"/>
    <n v="300"/>
    <n v="26"/>
    <n v="323"/>
    <n v="0"/>
    <n v="0"/>
    <n v="-18500"/>
    <n v="-18500"/>
    <m/>
    <m/>
    <m/>
    <n v="0"/>
    <s v="SIM"/>
  </r>
  <r>
    <x v="0"/>
    <x v="2"/>
    <n v="10"/>
    <m/>
    <s v="Cadeira Giratória "/>
    <d v="1995-08-31T00:00:00"/>
    <n v="3"/>
    <n v="129"/>
    <n v="387"/>
    <n v="10"/>
    <n v="120"/>
    <n v="26"/>
    <n v="323"/>
    <n v="0"/>
    <n v="0"/>
    <n v="-387"/>
    <n v="-387"/>
    <d v="2022-02-17T00:00:00"/>
    <n v="1"/>
    <n v="129"/>
    <n v="0"/>
    <s v="SIM"/>
  </r>
  <r>
    <x v="0"/>
    <x v="2"/>
    <n v="10"/>
    <m/>
    <s v="Armário "/>
    <d v="1995-08-31T00:00:00"/>
    <n v="1"/>
    <n v="198"/>
    <n v="198"/>
    <n v="10"/>
    <n v="120"/>
    <n v="26"/>
    <n v="323"/>
    <n v="0"/>
    <n v="0"/>
    <n v="-198"/>
    <n v="-198"/>
    <m/>
    <m/>
    <m/>
    <n v="0"/>
    <s v="SIM"/>
  </r>
  <r>
    <x v="0"/>
    <x v="2"/>
    <n v="10"/>
    <m/>
    <s v="Cofre de Aço "/>
    <d v="1995-08-31T00:00:00"/>
    <n v="1"/>
    <n v="250"/>
    <n v="250"/>
    <n v="10"/>
    <n v="120"/>
    <n v="26"/>
    <n v="323"/>
    <n v="0"/>
    <n v="0"/>
    <n v="-250"/>
    <n v="-250"/>
    <m/>
    <m/>
    <m/>
    <n v="0"/>
    <s v="SIM"/>
  </r>
  <r>
    <x v="0"/>
    <x v="2"/>
    <n v="10"/>
    <m/>
    <s v="Cadeira Duquesa"/>
    <d v="1995-08-31T00:00:00"/>
    <n v="8"/>
    <n v="39"/>
    <n v="312"/>
    <n v="10"/>
    <n v="120"/>
    <n v="26"/>
    <n v="323"/>
    <n v="0"/>
    <n v="0"/>
    <n v="-312"/>
    <n v="-312"/>
    <m/>
    <m/>
    <m/>
    <n v="0"/>
    <s v="SIM"/>
  </r>
  <r>
    <x v="0"/>
    <x v="2"/>
    <n v="10"/>
    <m/>
    <s v="Mesa "/>
    <d v="1995-08-31T00:00:00"/>
    <n v="4"/>
    <n v="34"/>
    <n v="136"/>
    <n v="10"/>
    <n v="120"/>
    <n v="26"/>
    <n v="323"/>
    <n v="0"/>
    <n v="0"/>
    <n v="-136"/>
    <n v="-136"/>
    <m/>
    <m/>
    <m/>
    <n v="0"/>
    <s v="SIM"/>
  </r>
  <r>
    <x v="0"/>
    <x v="2"/>
    <n v="10"/>
    <m/>
    <s v="Estante de Aço "/>
    <d v="1995-08-31T00:00:00"/>
    <n v="2"/>
    <n v="35"/>
    <n v="70"/>
    <n v="10"/>
    <n v="120"/>
    <n v="26"/>
    <n v="323"/>
    <n v="0"/>
    <n v="0"/>
    <n v="-70"/>
    <n v="-70"/>
    <m/>
    <m/>
    <m/>
    <n v="0"/>
    <s v="SIM"/>
  </r>
  <r>
    <x v="0"/>
    <x v="2"/>
    <n v="10"/>
    <m/>
    <s v="Banqueta"/>
    <d v="1995-08-31T00:00:00"/>
    <n v="1"/>
    <n v="60"/>
    <n v="60"/>
    <n v="10"/>
    <n v="120"/>
    <n v="26"/>
    <n v="323"/>
    <n v="0"/>
    <n v="0"/>
    <n v="-60"/>
    <n v="-60"/>
    <m/>
    <m/>
    <m/>
    <n v="0"/>
    <s v="SIM"/>
  </r>
  <r>
    <x v="0"/>
    <x v="2"/>
    <n v="10"/>
    <m/>
    <s v="Mesa c/ Gavetas"/>
    <d v="1995-08-31T00:00:00"/>
    <n v="1"/>
    <n v="189"/>
    <n v="189"/>
    <n v="10"/>
    <n v="120"/>
    <n v="26"/>
    <n v="323"/>
    <n v="0"/>
    <n v="0"/>
    <n v="-189"/>
    <n v="-189"/>
    <m/>
    <m/>
    <m/>
    <n v="0"/>
    <s v="SIM"/>
  </r>
  <r>
    <x v="0"/>
    <x v="2"/>
    <n v="10"/>
    <m/>
    <s v="Balcão "/>
    <d v="1995-08-31T00:00:00"/>
    <n v="1"/>
    <n v="520"/>
    <n v="520"/>
    <n v="10"/>
    <n v="120"/>
    <n v="26"/>
    <n v="323"/>
    <n v="0"/>
    <n v="0"/>
    <n v="-520"/>
    <n v="-520"/>
    <m/>
    <m/>
    <m/>
    <n v="0"/>
    <s v="SIM"/>
  </r>
  <r>
    <x v="0"/>
    <x v="2"/>
    <n v="10"/>
    <m/>
    <s v="Arquivo de Aço "/>
    <d v="1995-08-31T00:00:00"/>
    <n v="1"/>
    <n v="175"/>
    <n v="175"/>
    <n v="10"/>
    <n v="120"/>
    <n v="26"/>
    <n v="323"/>
    <n v="0"/>
    <n v="0"/>
    <n v="-175"/>
    <n v="-175"/>
    <m/>
    <m/>
    <m/>
    <n v="0"/>
    <s v="SIM"/>
  </r>
  <r>
    <x v="0"/>
    <x v="2"/>
    <n v="10"/>
    <m/>
    <s v="Balcão de Fórmica"/>
    <d v="1995-08-31T00:00:00"/>
    <n v="1"/>
    <n v="660"/>
    <n v="660"/>
    <n v="10"/>
    <n v="120"/>
    <n v="26"/>
    <n v="323"/>
    <n v="0"/>
    <n v="0"/>
    <n v="-660"/>
    <n v="-660"/>
    <m/>
    <m/>
    <m/>
    <n v="0"/>
    <s v="SIM"/>
  </r>
  <r>
    <x v="0"/>
    <x v="1"/>
    <n v="10"/>
    <m/>
    <s v="Refrigerador "/>
    <d v="1995-09-30T00:00:00"/>
    <n v="2"/>
    <n v="334.9"/>
    <n v="669.8"/>
    <n v="10"/>
    <n v="120"/>
    <n v="26"/>
    <n v="322"/>
    <n v="0"/>
    <n v="0"/>
    <n v="-669.8"/>
    <n v="-669.8"/>
    <m/>
    <m/>
    <m/>
    <n v="0"/>
    <s v="SIM"/>
  </r>
  <r>
    <x v="0"/>
    <x v="2"/>
    <n v="10"/>
    <m/>
    <s v="Mesa Reunião  "/>
    <d v="1995-09-30T00:00:00"/>
    <n v="1"/>
    <n v="198"/>
    <n v="198"/>
    <n v="10"/>
    <n v="120"/>
    <n v="26"/>
    <n v="322"/>
    <n v="0"/>
    <n v="0"/>
    <n v="-198"/>
    <n v="-198"/>
    <m/>
    <m/>
    <m/>
    <n v="0"/>
    <s v="SIM"/>
  </r>
  <r>
    <x v="0"/>
    <x v="1"/>
    <n v="10"/>
    <m/>
    <s v="Freezer"/>
    <d v="1995-10-30T00:00:00"/>
    <n v="1"/>
    <n v="620"/>
    <n v="620"/>
    <n v="10"/>
    <n v="120"/>
    <n v="26"/>
    <n v="321"/>
    <n v="0"/>
    <n v="0"/>
    <n v="-620"/>
    <n v="-620"/>
    <m/>
    <m/>
    <m/>
    <n v="0"/>
    <s v="SIM"/>
  </r>
  <r>
    <x v="0"/>
    <x v="2"/>
    <n v="10"/>
    <m/>
    <s v="Mesa Lateral "/>
    <d v="1995-10-30T00:00:00"/>
    <n v="1"/>
    <n v="87.48"/>
    <n v="87.48"/>
    <n v="10"/>
    <n v="120"/>
    <n v="26"/>
    <n v="321"/>
    <n v="0"/>
    <n v="0"/>
    <n v="-87.48"/>
    <n v="-87.48"/>
    <m/>
    <m/>
    <m/>
    <n v="0"/>
    <s v="SIM"/>
  </r>
  <r>
    <x v="0"/>
    <x v="2"/>
    <n v="10"/>
    <m/>
    <s v="Sofá 2 Lugares "/>
    <d v="1995-10-30T00:00:00"/>
    <n v="1"/>
    <n v="290.88"/>
    <n v="290.88"/>
    <n v="10"/>
    <n v="120"/>
    <n v="26"/>
    <n v="321"/>
    <n v="0"/>
    <n v="0"/>
    <n v="-290.88"/>
    <n v="-290.88"/>
    <m/>
    <m/>
    <m/>
    <n v="0"/>
    <s v="SIM"/>
  </r>
  <r>
    <x v="0"/>
    <x v="2"/>
    <n v="10"/>
    <m/>
    <s v="Cadeira "/>
    <d v="1995-10-30T00:00:00"/>
    <n v="2"/>
    <n v="104.58"/>
    <n v="209.16"/>
    <n v="10"/>
    <n v="120"/>
    <n v="26"/>
    <n v="321"/>
    <n v="0"/>
    <n v="0"/>
    <n v="-209.16"/>
    <n v="-209.16"/>
    <m/>
    <m/>
    <m/>
    <n v="0"/>
    <s v="SIM"/>
  </r>
  <r>
    <x v="0"/>
    <x v="2"/>
    <n v="10"/>
    <m/>
    <s v="Mesa Lateral Fiori"/>
    <d v="1995-10-30T00:00:00"/>
    <n v="1"/>
    <n v="87.48"/>
    <n v="87.48"/>
    <n v="10"/>
    <n v="120"/>
    <n v="26"/>
    <n v="321"/>
    <n v="0"/>
    <n v="0"/>
    <n v="-87.48"/>
    <n v="-87.48"/>
    <m/>
    <m/>
    <m/>
    <n v="0"/>
    <s v="SIM"/>
  </r>
  <r>
    <x v="0"/>
    <x v="1"/>
    <n v="10"/>
    <m/>
    <s v="Condicionador de Ar"/>
    <d v="1995-11-30T00:00:00"/>
    <n v="1"/>
    <n v="513.85"/>
    <n v="513.85"/>
    <n v="10"/>
    <n v="120"/>
    <n v="26"/>
    <n v="320"/>
    <n v="0"/>
    <n v="0"/>
    <n v="-513.85"/>
    <n v="-513.85"/>
    <m/>
    <m/>
    <m/>
    <n v="0"/>
    <s v="SIM"/>
  </r>
  <r>
    <x v="0"/>
    <x v="1"/>
    <n v="10"/>
    <m/>
    <s v="Geladeira  Consul "/>
    <d v="1995-11-30T00:00:00"/>
    <n v="1"/>
    <n v="332.15"/>
    <n v="332.15"/>
    <n v="10"/>
    <n v="120"/>
    <n v="26"/>
    <n v="320"/>
    <n v="0"/>
    <n v="0"/>
    <n v="-332.15"/>
    <n v="-332.15"/>
    <m/>
    <m/>
    <m/>
    <n v="0"/>
    <s v="SIM"/>
  </r>
  <r>
    <x v="0"/>
    <x v="1"/>
    <n v="10"/>
    <m/>
    <s v="Condicionador de Ar Consul "/>
    <d v="1995-12-30T00:00:00"/>
    <n v="1"/>
    <n v="664"/>
    <n v="664"/>
    <n v="10"/>
    <n v="120"/>
    <n v="26"/>
    <n v="319"/>
    <n v="0"/>
    <n v="0"/>
    <n v="-664"/>
    <n v="-664"/>
    <m/>
    <m/>
    <m/>
    <n v="0"/>
    <s v="SIM"/>
  </r>
  <r>
    <x v="0"/>
    <x v="2"/>
    <n v="10"/>
    <m/>
    <s v="Cadeira c/ Braço"/>
    <d v="1995-12-30T00:00:00"/>
    <n v="1"/>
    <n v="35"/>
    <n v="35"/>
    <n v="10"/>
    <n v="120"/>
    <n v="26"/>
    <n v="319"/>
    <n v="0"/>
    <n v="0"/>
    <n v="-35"/>
    <n v="-35"/>
    <m/>
    <m/>
    <m/>
    <n v="0"/>
    <s v="SIM"/>
  </r>
  <r>
    <x v="0"/>
    <x v="4"/>
    <n v="20"/>
    <m/>
    <s v="Monitor "/>
    <d v="1996-01-31T00:00:00"/>
    <n v="1"/>
    <n v="419"/>
    <n v="419"/>
    <n v="5"/>
    <n v="60"/>
    <n v="26"/>
    <n v="318"/>
    <n v="0"/>
    <n v="0"/>
    <n v="-419"/>
    <n v="-419"/>
    <m/>
    <m/>
    <m/>
    <n v="0"/>
    <s v="SIM"/>
  </r>
  <r>
    <x v="0"/>
    <x v="1"/>
    <n v="10"/>
    <m/>
    <s v="Condicionador de Ar"/>
    <d v="1996-03-31T00:00:00"/>
    <n v="1"/>
    <n v="1160"/>
    <n v="1160"/>
    <n v="10"/>
    <n v="120"/>
    <n v="26"/>
    <n v="316"/>
    <n v="0"/>
    <n v="0"/>
    <n v="-1160"/>
    <n v="-1160"/>
    <m/>
    <m/>
    <m/>
    <n v="0"/>
    <s v="SIM"/>
  </r>
  <r>
    <x v="0"/>
    <x v="4"/>
    <n v="20"/>
    <m/>
    <s v="Impressora  Laser Jet "/>
    <d v="1996-07-31T00:00:00"/>
    <n v="1"/>
    <n v="1664"/>
    <n v="1664"/>
    <n v="5"/>
    <n v="60"/>
    <n v="26"/>
    <n v="312"/>
    <n v="0"/>
    <n v="0"/>
    <n v="-1664"/>
    <n v="-1664"/>
    <m/>
    <m/>
    <m/>
    <n v="0"/>
    <s v="SIM"/>
  </r>
  <r>
    <x v="0"/>
    <x v="4"/>
    <n v="20"/>
    <m/>
    <s v="Desktop "/>
    <d v="1996-07-31T00:00:00"/>
    <n v="1"/>
    <n v="3036.42"/>
    <n v="3036.42"/>
    <n v="5"/>
    <n v="60"/>
    <n v="26"/>
    <n v="312"/>
    <n v="0"/>
    <n v="0"/>
    <n v="-3036.42"/>
    <n v="-3036.42"/>
    <m/>
    <m/>
    <m/>
    <n v="0"/>
    <s v="SIM"/>
  </r>
  <r>
    <x v="0"/>
    <x v="2"/>
    <n v="10"/>
    <m/>
    <s v="Cofre "/>
    <d v="1996-08-31T00:00:00"/>
    <n v="1"/>
    <n v="260"/>
    <n v="260"/>
    <n v="10"/>
    <n v="120"/>
    <n v="25"/>
    <n v="311"/>
    <n v="0"/>
    <n v="0"/>
    <n v="-260"/>
    <n v="-260"/>
    <m/>
    <m/>
    <m/>
    <n v="0"/>
    <s v="SIM"/>
  </r>
  <r>
    <x v="0"/>
    <x v="2"/>
    <n v="10"/>
    <m/>
    <s v="Estante de Aço"/>
    <d v="1996-08-31T00:00:00"/>
    <n v="1"/>
    <n v="1009.8"/>
    <n v="1009.8"/>
    <n v="10"/>
    <n v="120"/>
    <n v="25"/>
    <n v="311"/>
    <n v="0"/>
    <n v="0"/>
    <n v="-1009.8"/>
    <n v="-1009.8"/>
    <m/>
    <m/>
    <m/>
    <n v="0"/>
    <s v="SIM"/>
  </r>
  <r>
    <x v="0"/>
    <x v="2"/>
    <n v="10"/>
    <m/>
    <s v="Mesa p/ Computador "/>
    <d v="1996-08-31T00:00:00"/>
    <n v="1"/>
    <n v="1700"/>
    <n v="1700"/>
    <n v="10"/>
    <n v="120"/>
    <n v="25"/>
    <n v="311"/>
    <n v="0"/>
    <n v="0"/>
    <n v="-1700"/>
    <n v="-1700"/>
    <m/>
    <m/>
    <m/>
    <n v="0"/>
    <s v="SIM"/>
  </r>
  <r>
    <x v="1"/>
    <x v="3"/>
    <n v="4"/>
    <m/>
    <s v="Edifício Rua da Bahia, 1477 "/>
    <d v="1996-09-02T00:00:00"/>
    <n v="1"/>
    <n v="6690770.9800000004"/>
    <n v="6690770.9800000004"/>
    <n v="25"/>
    <n v="300"/>
    <n v="25"/>
    <n v="310"/>
    <n v="0"/>
    <n v="0"/>
    <n v="-6690770.9800000004"/>
    <n v="-6690770.9800000004"/>
    <m/>
    <m/>
    <m/>
    <n v="0"/>
    <s v="SIM"/>
  </r>
  <r>
    <x v="0"/>
    <x v="2"/>
    <n v="10"/>
    <m/>
    <s v="Cofre "/>
    <d v="1996-09-30T00:00:00"/>
    <n v="1"/>
    <n v="284"/>
    <n v="284"/>
    <n v="10"/>
    <n v="120"/>
    <n v="25"/>
    <n v="310"/>
    <n v="0"/>
    <n v="0"/>
    <n v="-284"/>
    <n v="-284"/>
    <m/>
    <m/>
    <m/>
    <n v="0"/>
    <s v="SIM"/>
  </r>
  <r>
    <x v="1"/>
    <x v="3"/>
    <n v="4"/>
    <m/>
    <s v="Sala 1115"/>
    <d v="1996-10-01T00:00:00"/>
    <n v="1"/>
    <n v="38026.050000000003"/>
    <n v="38026.050000000003"/>
    <n v="25"/>
    <n v="300"/>
    <n v="25"/>
    <n v="309"/>
    <n v="0"/>
    <n v="0"/>
    <n v="-38026.050000000003"/>
    <n v="-38026.050000000003"/>
    <m/>
    <m/>
    <m/>
    <n v="0"/>
    <s v="SIM"/>
  </r>
  <r>
    <x v="0"/>
    <x v="1"/>
    <n v="10"/>
    <m/>
    <s v="Condicionador de Ar "/>
    <d v="1996-10-31T00:00:00"/>
    <n v="1"/>
    <n v="1800"/>
    <n v="1800"/>
    <n v="10"/>
    <n v="120"/>
    <n v="25"/>
    <n v="309"/>
    <n v="0"/>
    <n v="0"/>
    <n v="-1800"/>
    <n v="-1800"/>
    <m/>
    <m/>
    <m/>
    <n v="0"/>
    <s v="SIM"/>
  </r>
  <r>
    <x v="0"/>
    <x v="1"/>
    <n v="10"/>
    <m/>
    <s v="Refrigerador Consul "/>
    <d v="1996-10-31T00:00:00"/>
    <n v="1"/>
    <n v="335"/>
    <n v="335"/>
    <n v="10"/>
    <n v="120"/>
    <n v="25"/>
    <n v="309"/>
    <n v="0"/>
    <n v="0"/>
    <n v="-335"/>
    <n v="-335"/>
    <m/>
    <m/>
    <m/>
    <n v="0"/>
    <s v="SIM"/>
  </r>
  <r>
    <x v="0"/>
    <x v="2"/>
    <n v="10"/>
    <m/>
    <s v="Módulo p/ prateleira  "/>
    <d v="1996-10-31T00:00:00"/>
    <n v="1"/>
    <n v="1424.5"/>
    <n v="1424.5"/>
    <n v="10"/>
    <n v="120"/>
    <n v="25"/>
    <n v="309"/>
    <n v="0"/>
    <n v="0"/>
    <n v="-1424.5"/>
    <n v="-1424.5"/>
    <m/>
    <m/>
    <m/>
    <n v="0"/>
    <s v="SIM"/>
  </r>
  <r>
    <x v="0"/>
    <x v="2"/>
    <n v="10"/>
    <m/>
    <s v="Poltrona"/>
    <d v="1996-10-31T00:00:00"/>
    <n v="2"/>
    <n v="250"/>
    <n v="500"/>
    <n v="10"/>
    <n v="120"/>
    <n v="25"/>
    <n v="309"/>
    <n v="0"/>
    <n v="0"/>
    <n v="-500"/>
    <n v="-500"/>
    <m/>
    <m/>
    <m/>
    <n v="0"/>
    <s v="SIM"/>
  </r>
  <r>
    <x v="0"/>
    <x v="2"/>
    <n v="10"/>
    <m/>
    <s v="Cofre "/>
    <d v="1996-10-31T00:00:00"/>
    <n v="1"/>
    <n v="275"/>
    <n v="275"/>
    <n v="10"/>
    <n v="120"/>
    <n v="25"/>
    <n v="309"/>
    <n v="0"/>
    <n v="0"/>
    <n v="-275"/>
    <n v="-275"/>
    <m/>
    <m/>
    <m/>
    <n v="0"/>
    <s v="SIM"/>
  </r>
  <r>
    <x v="0"/>
    <x v="2"/>
    <n v="10"/>
    <m/>
    <s v="Mesa p/ Impressora "/>
    <d v="1996-10-31T00:00:00"/>
    <n v="1"/>
    <n v="41"/>
    <n v="41"/>
    <n v="10"/>
    <n v="120"/>
    <n v="25"/>
    <n v="309"/>
    <n v="0"/>
    <n v="0"/>
    <n v="-41"/>
    <n v="-41"/>
    <m/>
    <m/>
    <m/>
    <n v="0"/>
    <s v="SIM"/>
  </r>
  <r>
    <x v="0"/>
    <x v="2"/>
    <n v="10"/>
    <m/>
    <s v="Estante c/ Prateleiras"/>
    <d v="1996-11-30T00:00:00"/>
    <n v="1"/>
    <n v="1695.2"/>
    <n v="1695.2"/>
    <n v="10"/>
    <n v="120"/>
    <n v="25"/>
    <n v="308"/>
    <n v="0"/>
    <n v="0"/>
    <n v="-1695.2"/>
    <n v="-1695.2"/>
    <m/>
    <m/>
    <m/>
    <n v="0"/>
    <s v="SIM"/>
  </r>
  <r>
    <x v="0"/>
    <x v="2"/>
    <n v="10"/>
    <m/>
    <s v="Mesa p/ Máquina de Escrever"/>
    <d v="1996-11-30T00:00:00"/>
    <n v="1"/>
    <n v="174.72"/>
    <n v="174.72"/>
    <n v="10"/>
    <n v="120"/>
    <n v="25"/>
    <n v="308"/>
    <n v="0"/>
    <n v="0"/>
    <n v="-174.72"/>
    <n v="-174.72"/>
    <m/>
    <m/>
    <m/>
    <n v="0"/>
    <s v="SIM"/>
  </r>
  <r>
    <x v="1"/>
    <x v="3"/>
    <n v="4"/>
    <m/>
    <s v="Sala 1110"/>
    <d v="1996-12-05T00:00:00"/>
    <n v="1"/>
    <n v="22085.7"/>
    <n v="22085.7"/>
    <n v="25"/>
    <n v="300"/>
    <n v="25"/>
    <n v="307"/>
    <n v="0"/>
    <n v="0"/>
    <n v="-22085.7"/>
    <n v="-22085.7"/>
    <m/>
    <m/>
    <m/>
    <n v="0"/>
    <s v="SIM"/>
  </r>
  <r>
    <x v="0"/>
    <x v="1"/>
    <n v="10"/>
    <m/>
    <s v="Projetor de Slides "/>
    <d v="1996-12-31T00:00:00"/>
    <n v="7"/>
    <n v="1237.06"/>
    <n v="8659.42"/>
    <n v="10"/>
    <n v="120"/>
    <n v="25"/>
    <n v="307"/>
    <n v="0"/>
    <n v="0"/>
    <n v="-8659.42"/>
    <n v="-8659.42"/>
    <m/>
    <m/>
    <m/>
    <n v="0"/>
    <s v="SIM"/>
  </r>
  <r>
    <x v="0"/>
    <x v="1"/>
    <n v="10"/>
    <m/>
    <s v="Calculadora  "/>
    <d v="1996-12-31T00:00:00"/>
    <n v="1"/>
    <n v="175"/>
    <n v="175"/>
    <n v="10"/>
    <n v="120"/>
    <n v="25"/>
    <n v="307"/>
    <n v="0"/>
    <n v="0"/>
    <n v="-175"/>
    <n v="-175"/>
    <m/>
    <m/>
    <m/>
    <n v="0"/>
    <s v="SIM"/>
  </r>
  <r>
    <x v="0"/>
    <x v="1"/>
    <n v="10"/>
    <m/>
    <s v="Refrigerador Frigobar"/>
    <d v="1996-12-31T00:00:00"/>
    <n v="1"/>
    <n v="332"/>
    <n v="332"/>
    <n v="10"/>
    <n v="120"/>
    <n v="25"/>
    <n v="307"/>
    <n v="0"/>
    <n v="0"/>
    <n v="-332"/>
    <n v="-332"/>
    <d v="2022-02-17T00:00:00"/>
    <n v="1"/>
    <n v="332"/>
    <n v="0"/>
    <s v="SIM"/>
  </r>
  <r>
    <x v="0"/>
    <x v="2"/>
    <n v="10"/>
    <m/>
    <s v="Mesa c/ 3 Gavetas "/>
    <d v="1996-12-31T00:00:00"/>
    <n v="1"/>
    <n v="109"/>
    <n v="109"/>
    <n v="10"/>
    <n v="120"/>
    <n v="25"/>
    <n v="307"/>
    <n v="0"/>
    <n v="0"/>
    <n v="-109"/>
    <n v="-109"/>
    <d v="2022-02-17T00:00:00"/>
    <n v="1"/>
    <n v="109"/>
    <n v="0"/>
    <s v="SIM"/>
  </r>
  <r>
    <x v="0"/>
    <x v="2"/>
    <n v="10"/>
    <m/>
    <s v="Balcão "/>
    <d v="1996-12-31T00:00:00"/>
    <n v="1"/>
    <n v="890"/>
    <n v="890"/>
    <n v="10"/>
    <n v="120"/>
    <n v="25"/>
    <n v="307"/>
    <n v="0"/>
    <n v="0"/>
    <n v="-890"/>
    <n v="-890"/>
    <d v="2022-02-17T00:00:00"/>
    <n v="1"/>
    <n v="890"/>
    <n v="0"/>
    <s v="SIM"/>
  </r>
  <r>
    <x v="0"/>
    <x v="2"/>
    <n v="10"/>
    <m/>
    <s v="Cadeira Fixa"/>
    <d v="1996-12-31T00:00:00"/>
    <n v="6"/>
    <n v="44"/>
    <n v="264"/>
    <n v="10"/>
    <n v="120"/>
    <n v="25"/>
    <n v="307"/>
    <n v="0"/>
    <n v="0"/>
    <n v="-264"/>
    <n v="-264"/>
    <d v="2022-02-17T00:00:00"/>
    <n v="6"/>
    <n v="264"/>
    <n v="0"/>
    <s v="SIM"/>
  </r>
  <r>
    <x v="0"/>
    <x v="2"/>
    <n v="10"/>
    <m/>
    <s v="Cofre "/>
    <d v="1996-12-31T00:00:00"/>
    <n v="1"/>
    <n v="269"/>
    <n v="269"/>
    <n v="10"/>
    <n v="120"/>
    <n v="25"/>
    <n v="307"/>
    <n v="0"/>
    <n v="0"/>
    <n v="-269"/>
    <n v="-269"/>
    <d v="2022-02-17T00:00:00"/>
    <n v="1"/>
    <n v="269"/>
    <n v="0"/>
    <s v="SIM"/>
  </r>
  <r>
    <x v="0"/>
    <x v="2"/>
    <n v="10"/>
    <m/>
    <s v="Armário 2 Portas Alto"/>
    <d v="1996-12-31T00:00:00"/>
    <n v="1"/>
    <n v="140"/>
    <n v="140"/>
    <n v="10"/>
    <n v="120"/>
    <n v="25"/>
    <n v="307"/>
    <n v="0"/>
    <n v="0"/>
    <n v="-140"/>
    <n v="-140"/>
    <d v="2022-02-17T00:00:00"/>
    <n v="1"/>
    <n v="140"/>
    <n v="0"/>
    <s v="SIM"/>
  </r>
  <r>
    <x v="0"/>
    <x v="2"/>
    <n v="10"/>
    <m/>
    <s v="Poltrona Média"/>
    <d v="1996-12-31T00:00:00"/>
    <n v="2"/>
    <n v="154.5"/>
    <n v="309"/>
    <n v="10"/>
    <n v="120"/>
    <n v="25"/>
    <n v="307"/>
    <n v="0"/>
    <n v="0"/>
    <n v="-309"/>
    <n v="-309"/>
    <d v="2022-02-17T00:00:00"/>
    <n v="2"/>
    <n v="309"/>
    <n v="0"/>
    <s v="SIM"/>
  </r>
  <r>
    <x v="0"/>
    <x v="2"/>
    <n v="10"/>
    <m/>
    <s v="Arquivo c/ 4 Gavetas"/>
    <d v="1996-12-31T00:00:00"/>
    <n v="1"/>
    <n v="159"/>
    <n v="159"/>
    <n v="10"/>
    <n v="120"/>
    <n v="25"/>
    <n v="307"/>
    <n v="0"/>
    <n v="0"/>
    <n v="-159"/>
    <n v="-159"/>
    <d v="2022-02-17T00:00:00"/>
    <n v="1"/>
    <n v="159"/>
    <n v="0"/>
    <s v="SIM"/>
  </r>
  <r>
    <x v="0"/>
    <x v="2"/>
    <n v="10"/>
    <m/>
    <s v="Mesa em L "/>
    <d v="1996-12-31T00:00:00"/>
    <n v="1"/>
    <n v="278"/>
    <n v="278"/>
    <n v="10"/>
    <n v="120"/>
    <n v="25"/>
    <n v="307"/>
    <n v="0"/>
    <n v="0"/>
    <n v="-278"/>
    <n v="-278"/>
    <d v="2022-02-17T00:00:00"/>
    <n v="1"/>
    <n v="278"/>
    <n v="0"/>
    <s v="SIM"/>
  </r>
  <r>
    <x v="0"/>
    <x v="2"/>
    <n v="10"/>
    <m/>
    <s v="Mesa p/ Reuniões"/>
    <d v="1996-12-31T00:00:00"/>
    <n v="1"/>
    <n v="185"/>
    <n v="185"/>
    <n v="10"/>
    <n v="120"/>
    <n v="25"/>
    <n v="307"/>
    <n v="0"/>
    <n v="0"/>
    <n v="-185"/>
    <n v="-185"/>
    <d v="2022-02-17T00:00:00"/>
    <n v="1"/>
    <n v="185"/>
    <n v="0"/>
    <s v="SIM"/>
  </r>
  <r>
    <x v="0"/>
    <x v="4"/>
    <n v="20"/>
    <m/>
    <s v="Impressora  Epson Matricial "/>
    <d v="1996-12-31T00:00:00"/>
    <n v="1"/>
    <n v="4649.79"/>
    <n v="4649.79"/>
    <n v="5"/>
    <n v="60"/>
    <n v="25"/>
    <n v="307"/>
    <n v="0"/>
    <n v="0"/>
    <n v="-4649.79"/>
    <n v="-4649.79"/>
    <m/>
    <m/>
    <m/>
    <n v="0"/>
    <s v="SIM"/>
  </r>
  <r>
    <x v="1"/>
    <x v="3"/>
    <n v="4"/>
    <m/>
    <s v="Sala 405"/>
    <d v="1997-01-20T00:00:00"/>
    <n v="1"/>
    <n v="24219.7"/>
    <n v="24219.7"/>
    <n v="25"/>
    <n v="300"/>
    <n v="25"/>
    <n v="307"/>
    <n v="0"/>
    <n v="0"/>
    <n v="24219.7"/>
    <n v="24219.7"/>
    <m/>
    <m/>
    <m/>
    <n v="0"/>
    <s v="SIM"/>
  </r>
  <r>
    <x v="0"/>
    <x v="1"/>
    <n v="10"/>
    <m/>
    <s v="Frigobar Consul "/>
    <d v="1997-01-31T00:00:00"/>
    <n v="1"/>
    <n v="370"/>
    <n v="370"/>
    <n v="10"/>
    <n v="120"/>
    <n v="25"/>
    <n v="306"/>
    <n v="0"/>
    <n v="0"/>
    <n v="-370"/>
    <n v="-370"/>
    <m/>
    <m/>
    <m/>
    <n v="0"/>
    <s v="SIM"/>
  </r>
  <r>
    <x v="0"/>
    <x v="1"/>
    <n v="10"/>
    <m/>
    <s v="Refrigerador Consul "/>
    <d v="1997-03-31T00:00:00"/>
    <n v="1"/>
    <n v="359"/>
    <n v="359"/>
    <n v="10"/>
    <n v="120"/>
    <n v="25"/>
    <n v="304"/>
    <n v="0"/>
    <n v="0"/>
    <n v="-359"/>
    <n v="-359"/>
    <m/>
    <m/>
    <m/>
    <n v="0"/>
    <s v="SIM"/>
  </r>
  <r>
    <x v="0"/>
    <x v="1"/>
    <n v="10"/>
    <m/>
    <s v="Microfone sem Fio "/>
    <d v="1997-04-30T00:00:00"/>
    <n v="2"/>
    <n v="850"/>
    <n v="1700"/>
    <n v="10"/>
    <n v="120"/>
    <n v="25"/>
    <n v="303"/>
    <n v="0"/>
    <n v="0"/>
    <n v="-1700"/>
    <n v="-1700"/>
    <m/>
    <m/>
    <m/>
    <n v="0"/>
    <s v="SIM"/>
  </r>
  <r>
    <x v="0"/>
    <x v="1"/>
    <n v="10"/>
    <m/>
    <s v="Aparelho Telefônico Celular Motorola "/>
    <d v="1997-06-30T00:00:00"/>
    <n v="1"/>
    <n v="390"/>
    <n v="390"/>
    <n v="10"/>
    <n v="120"/>
    <n v="25"/>
    <n v="301"/>
    <n v="0"/>
    <n v="0"/>
    <n v="-390"/>
    <n v="-390"/>
    <m/>
    <m/>
    <m/>
    <n v="0"/>
    <s v="SIM"/>
  </r>
  <r>
    <x v="0"/>
    <x v="2"/>
    <n v="10"/>
    <m/>
    <s v="Mesa Plastilux "/>
    <d v="1997-06-30T00:00:00"/>
    <n v="2"/>
    <n v="80"/>
    <n v="160"/>
    <n v="10"/>
    <n v="120"/>
    <n v="25"/>
    <n v="301"/>
    <n v="0"/>
    <n v="0"/>
    <n v="-160"/>
    <n v="-160"/>
    <m/>
    <m/>
    <m/>
    <n v="0"/>
    <s v="SIM"/>
  </r>
  <r>
    <x v="0"/>
    <x v="2"/>
    <n v="10"/>
    <m/>
    <s v="Sofá 3 Lugares s/ Braçço"/>
    <d v="1997-07-31T00:00:00"/>
    <n v="1"/>
    <n v="184"/>
    <n v="184"/>
    <n v="10"/>
    <n v="120"/>
    <n v="25"/>
    <n v="300"/>
    <n v="0"/>
    <n v="0"/>
    <n v="-184"/>
    <n v="-184"/>
    <m/>
    <m/>
    <m/>
    <n v="0"/>
    <s v="SIM"/>
  </r>
  <r>
    <x v="0"/>
    <x v="2"/>
    <n v="10"/>
    <m/>
    <s v="Sofá 2 Lugares s/ Braço"/>
    <d v="1997-07-31T00:00:00"/>
    <n v="1"/>
    <n v="137"/>
    <n v="137"/>
    <n v="10"/>
    <n v="120"/>
    <n v="25"/>
    <n v="300"/>
    <n v="0"/>
    <n v="0"/>
    <n v="-137"/>
    <n v="-137"/>
    <m/>
    <m/>
    <m/>
    <n v="0"/>
    <s v="SIM"/>
  </r>
  <r>
    <x v="0"/>
    <x v="1"/>
    <n v="10"/>
    <m/>
    <s v="CD Player Philips "/>
    <d v="1997-08-31T00:00:00"/>
    <n v="1"/>
    <n v="490"/>
    <n v="490"/>
    <n v="10"/>
    <n v="120"/>
    <n v="24"/>
    <n v="299"/>
    <n v="0"/>
    <n v="0"/>
    <n v="-490"/>
    <n v="-490"/>
    <m/>
    <m/>
    <m/>
    <n v="0"/>
    <s v="SIM"/>
  </r>
  <r>
    <x v="0"/>
    <x v="2"/>
    <n v="10"/>
    <m/>
    <s v="Armário de Aço-2M"/>
    <d v="1997-08-31T00:00:00"/>
    <n v="1"/>
    <n v="159"/>
    <n v="159"/>
    <n v="10"/>
    <n v="120"/>
    <n v="24"/>
    <n v="299"/>
    <n v="0"/>
    <n v="0"/>
    <n v="-159"/>
    <n v="-159"/>
    <d v="2022-06-20T00:00:00"/>
    <n v="1"/>
    <n v="159"/>
    <n v="0"/>
    <s v="SIM"/>
  </r>
  <r>
    <x v="0"/>
    <x v="2"/>
    <n v="10"/>
    <m/>
    <s v="Rack Armário em Metalon 19&quot;"/>
    <d v="1997-08-31T00:00:00"/>
    <n v="1"/>
    <n v="680"/>
    <n v="680"/>
    <n v="10"/>
    <n v="120"/>
    <n v="24"/>
    <n v="299"/>
    <n v="0"/>
    <n v="0"/>
    <n v="-680"/>
    <n v="-680"/>
    <m/>
    <m/>
    <m/>
    <n v="0"/>
    <s v="SIM"/>
  </r>
  <r>
    <x v="0"/>
    <x v="4"/>
    <n v="20"/>
    <m/>
    <s v="Impressora "/>
    <d v="1997-08-31T00:00:00"/>
    <n v="1"/>
    <n v="779"/>
    <n v="779"/>
    <n v="5"/>
    <n v="60"/>
    <n v="24"/>
    <n v="299"/>
    <n v="0"/>
    <n v="0"/>
    <n v="-779"/>
    <n v="-779"/>
    <m/>
    <m/>
    <m/>
    <n v="0"/>
    <s v="SIM"/>
  </r>
  <r>
    <x v="0"/>
    <x v="4"/>
    <n v="20"/>
    <m/>
    <s v="Monitor "/>
    <d v="1997-08-31T00:00:00"/>
    <n v="1"/>
    <n v="536"/>
    <n v="536"/>
    <n v="5"/>
    <n v="60"/>
    <n v="24"/>
    <n v="299"/>
    <n v="0"/>
    <n v="0"/>
    <n v="-536"/>
    <n v="-536"/>
    <m/>
    <m/>
    <m/>
    <n v="0"/>
    <s v="SIM"/>
  </r>
  <r>
    <x v="0"/>
    <x v="1"/>
    <n v="10"/>
    <m/>
    <s v="Fotocopiadora Xerox 5334"/>
    <d v="1997-10-31T00:00:00"/>
    <n v="1"/>
    <n v="18182.96"/>
    <n v="18182.96"/>
    <n v="10"/>
    <n v="120"/>
    <n v="24"/>
    <n v="297"/>
    <n v="0"/>
    <n v="0"/>
    <n v="-18182.96"/>
    <n v="-18182.96"/>
    <m/>
    <m/>
    <m/>
    <n v="0"/>
    <s v="SIM"/>
  </r>
  <r>
    <x v="0"/>
    <x v="1"/>
    <n v="10"/>
    <m/>
    <s v="Refrigerador Consul "/>
    <d v="1997-10-31T00:00:00"/>
    <n v="1"/>
    <n v="359"/>
    <n v="359"/>
    <n v="10"/>
    <n v="120"/>
    <n v="24"/>
    <n v="297"/>
    <n v="0"/>
    <n v="0"/>
    <n v="-359"/>
    <n v="-359"/>
    <m/>
    <m/>
    <m/>
    <n v="0"/>
    <s v="SIM"/>
  </r>
  <r>
    <x v="0"/>
    <x v="1"/>
    <n v="10"/>
    <m/>
    <s v="Fotocopiadora Xerox "/>
    <d v="1997-10-31T00:00:00"/>
    <n v="1"/>
    <n v="11000"/>
    <n v="11000"/>
    <n v="10"/>
    <n v="120"/>
    <n v="24"/>
    <n v="297"/>
    <n v="0"/>
    <n v="0"/>
    <n v="-11000"/>
    <n v="-11000"/>
    <m/>
    <m/>
    <m/>
    <n v="0"/>
    <s v="SIM"/>
  </r>
  <r>
    <x v="0"/>
    <x v="2"/>
    <n v="10"/>
    <m/>
    <s v="Cadeira "/>
    <d v="1997-10-31T00:00:00"/>
    <n v="17"/>
    <n v="111"/>
    <n v="1887"/>
    <n v="10"/>
    <n v="120"/>
    <n v="24"/>
    <n v="297"/>
    <n v="0"/>
    <n v="0"/>
    <n v="-1887"/>
    <n v="-1887"/>
    <m/>
    <m/>
    <m/>
    <n v="0"/>
    <s v="SIM"/>
  </r>
  <r>
    <x v="0"/>
    <x v="1"/>
    <n v="10"/>
    <m/>
    <s v="Refrigerador  "/>
    <d v="1997-11-30T00:00:00"/>
    <n v="1"/>
    <n v="359"/>
    <n v="359"/>
    <n v="10"/>
    <n v="120"/>
    <n v="24"/>
    <n v="296"/>
    <n v="0"/>
    <n v="0"/>
    <n v="-359"/>
    <n v="-359"/>
    <m/>
    <m/>
    <m/>
    <n v="0"/>
    <s v="SIM"/>
  </r>
  <r>
    <x v="0"/>
    <x v="1"/>
    <n v="10"/>
    <m/>
    <s v="Condicionador de Ar "/>
    <d v="1997-11-30T00:00:00"/>
    <n v="1"/>
    <n v="630"/>
    <n v="630"/>
    <n v="10"/>
    <n v="120"/>
    <n v="24"/>
    <n v="296"/>
    <n v="0"/>
    <n v="0"/>
    <n v="-630"/>
    <n v="-630"/>
    <m/>
    <m/>
    <m/>
    <n v="0"/>
    <s v="SIM"/>
  </r>
  <r>
    <x v="0"/>
    <x v="1"/>
    <n v="10"/>
    <m/>
    <s v="Bebedouro "/>
    <d v="1997-11-30T00:00:00"/>
    <n v="1"/>
    <n v="239"/>
    <n v="239"/>
    <n v="10"/>
    <n v="120"/>
    <n v="24"/>
    <n v="296"/>
    <n v="0"/>
    <n v="0"/>
    <n v="-239"/>
    <n v="-239"/>
    <m/>
    <m/>
    <m/>
    <n v="0"/>
    <s v="SIM"/>
  </r>
  <r>
    <x v="1"/>
    <x v="3"/>
    <n v="4"/>
    <m/>
    <s v="Salas 608 e 609"/>
    <d v="1997-12-30T00:00:00"/>
    <n v="1"/>
    <n v="27200"/>
    <n v="27200"/>
    <n v="25"/>
    <n v="300"/>
    <n v="24"/>
    <n v="295"/>
    <n v="0"/>
    <n v="-90.666666666666671"/>
    <n v="-26656.000000000007"/>
    <n v="-26746.666666666675"/>
    <m/>
    <m/>
    <m/>
    <n v="362.66666666665697"/>
    <s v="NÃO"/>
  </r>
  <r>
    <x v="0"/>
    <x v="1"/>
    <n v="10"/>
    <m/>
    <s v="Print Server "/>
    <d v="1997-12-31T00:00:00"/>
    <n v="1"/>
    <n v="839.4"/>
    <n v="839.4"/>
    <n v="10"/>
    <n v="120"/>
    <n v="24"/>
    <n v="295"/>
    <n v="0"/>
    <n v="0"/>
    <n v="-839.4"/>
    <n v="-839.4"/>
    <m/>
    <m/>
    <m/>
    <n v="0"/>
    <s v="SIM"/>
  </r>
  <r>
    <x v="0"/>
    <x v="2"/>
    <n v="10"/>
    <m/>
    <s v="Estante de Aço "/>
    <d v="1998-02-17T00:00:00"/>
    <n v="3"/>
    <n v="185"/>
    <n v="555"/>
    <n v="10"/>
    <n v="120"/>
    <n v="24"/>
    <n v="293"/>
    <n v="0"/>
    <n v="0"/>
    <n v="-555"/>
    <n v="-555"/>
    <m/>
    <m/>
    <m/>
    <n v="0"/>
    <s v="SIM"/>
  </r>
  <r>
    <x v="0"/>
    <x v="2"/>
    <n v="10"/>
    <m/>
    <s v="Cadeira Giratória "/>
    <d v="1998-04-01T00:00:00"/>
    <n v="1"/>
    <n v="68"/>
    <n v="68"/>
    <n v="10"/>
    <n v="120"/>
    <n v="24"/>
    <n v="291"/>
    <n v="0"/>
    <n v="0"/>
    <n v="-68"/>
    <n v="-68"/>
    <m/>
    <m/>
    <m/>
    <n v="0"/>
    <s v="SIM"/>
  </r>
  <r>
    <x v="0"/>
    <x v="2"/>
    <n v="10"/>
    <m/>
    <s v="Mesa Sinuosa Line JR  p/ Computador"/>
    <d v="1998-04-01T00:00:00"/>
    <n v="1"/>
    <n v="160"/>
    <n v="160"/>
    <n v="10"/>
    <n v="120"/>
    <n v="24"/>
    <n v="291"/>
    <n v="0"/>
    <n v="0"/>
    <n v="-160"/>
    <n v="-160"/>
    <m/>
    <m/>
    <m/>
    <n v="0"/>
    <s v="SIM"/>
  </r>
  <r>
    <x v="0"/>
    <x v="4"/>
    <n v="20"/>
    <m/>
    <s v="Monitor IBM "/>
    <d v="1998-06-05T00:00:00"/>
    <n v="2"/>
    <n v="460.7"/>
    <n v="921.4"/>
    <n v="5"/>
    <n v="60"/>
    <n v="24"/>
    <n v="289"/>
    <n v="0"/>
    <n v="0"/>
    <n v="-921.4"/>
    <n v="-921.4"/>
    <m/>
    <m/>
    <m/>
    <n v="0"/>
    <s v="SIM"/>
  </r>
  <r>
    <x v="1"/>
    <x v="3"/>
    <n v="4"/>
    <m/>
    <s v="Sala 204"/>
    <d v="1998-08-03T00:00:00"/>
    <n v="1"/>
    <n v="44335"/>
    <n v="44335"/>
    <n v="25"/>
    <n v="300"/>
    <n v="23"/>
    <n v="287"/>
    <n v="0"/>
    <n v="-147.78333333333333"/>
    <n v="-42266.033333333333"/>
    <n v="-42413.816666666666"/>
    <m/>
    <m/>
    <m/>
    <n v="1773.4000000000015"/>
    <s v="NÃO"/>
  </r>
  <r>
    <x v="0"/>
    <x v="1"/>
    <n v="10"/>
    <m/>
    <s v="Aparelho de Televisão Sony "/>
    <d v="1998-08-04T00:00:00"/>
    <n v="1"/>
    <n v="429.4"/>
    <n v="429.4"/>
    <n v="10"/>
    <n v="120"/>
    <n v="23"/>
    <n v="287"/>
    <n v="0"/>
    <n v="0"/>
    <n v="-429.4"/>
    <n v="-429.4"/>
    <m/>
    <m/>
    <m/>
    <n v="0"/>
    <s v="SIM"/>
  </r>
  <r>
    <x v="0"/>
    <x v="1"/>
    <n v="10"/>
    <m/>
    <s v="Video Cassete Sony "/>
    <d v="1998-08-04T00:00:00"/>
    <n v="1"/>
    <n v="321.10000000000002"/>
    <n v="321.10000000000002"/>
    <n v="10"/>
    <n v="120"/>
    <n v="23"/>
    <n v="287"/>
    <n v="0"/>
    <n v="0"/>
    <n v="-321.10000000000002"/>
    <n v="-321.10000000000002"/>
    <m/>
    <m/>
    <m/>
    <n v="0"/>
    <s v="SIM"/>
  </r>
  <r>
    <x v="0"/>
    <x v="1"/>
    <n v="10"/>
    <m/>
    <s v="Condicionador de Ar "/>
    <d v="1998-08-25T00:00:00"/>
    <n v="1"/>
    <n v="2020"/>
    <n v="2020"/>
    <n v="10"/>
    <n v="120"/>
    <n v="23"/>
    <n v="287"/>
    <n v="0"/>
    <n v="0"/>
    <n v="-2020"/>
    <n v="-2020"/>
    <m/>
    <m/>
    <m/>
    <n v="0"/>
    <s v="SIM"/>
  </r>
  <r>
    <x v="0"/>
    <x v="1"/>
    <n v="10"/>
    <m/>
    <s v="Condicionador de Ar "/>
    <d v="1998-08-25T00:00:00"/>
    <n v="1"/>
    <n v="1030"/>
    <n v="1030"/>
    <n v="10"/>
    <n v="120"/>
    <n v="23"/>
    <n v="287"/>
    <n v="0"/>
    <n v="0"/>
    <n v="-1030"/>
    <n v="-1030"/>
    <m/>
    <m/>
    <m/>
    <n v="0"/>
    <s v="SIM"/>
  </r>
  <r>
    <x v="0"/>
    <x v="1"/>
    <n v="10"/>
    <m/>
    <s v="Aparelho Condicionador de Ar "/>
    <d v="1998-09-01T00:00:00"/>
    <n v="1"/>
    <n v="1400"/>
    <n v="1400"/>
    <n v="10"/>
    <n v="120"/>
    <n v="23"/>
    <n v="286"/>
    <n v="0"/>
    <n v="0"/>
    <n v="-1400"/>
    <n v="-1400"/>
    <m/>
    <m/>
    <m/>
    <n v="0"/>
    <s v="SIM"/>
  </r>
  <r>
    <x v="0"/>
    <x v="4"/>
    <n v="20"/>
    <m/>
    <s v="Monitor "/>
    <d v="1998-09-15T00:00:00"/>
    <n v="2"/>
    <n v="420"/>
    <n v="840"/>
    <n v="5"/>
    <n v="60"/>
    <n v="23"/>
    <n v="286"/>
    <n v="0"/>
    <n v="0"/>
    <n v="-840"/>
    <n v="-840"/>
    <m/>
    <m/>
    <m/>
    <n v="0"/>
    <s v="SIM"/>
  </r>
  <r>
    <x v="0"/>
    <x v="4"/>
    <n v="20"/>
    <m/>
    <s v="Microcomputador "/>
    <d v="1998-09-15T00:00:00"/>
    <n v="2"/>
    <n v="3689.7650000000003"/>
    <n v="7379.5300000000007"/>
    <n v="5"/>
    <n v="60"/>
    <n v="23"/>
    <n v="286"/>
    <n v="0"/>
    <n v="0"/>
    <n v="-7379.5300000000007"/>
    <n v="-7379.5300000000007"/>
    <m/>
    <m/>
    <m/>
    <n v="0"/>
    <s v="SIM"/>
  </r>
  <r>
    <x v="0"/>
    <x v="4"/>
    <n v="20"/>
    <m/>
    <s v="Impressora HP Deskjet 890C"/>
    <d v="1998-09-15T00:00:00"/>
    <n v="4"/>
    <n v="998.79"/>
    <n v="3995.16"/>
    <n v="5"/>
    <n v="60"/>
    <n v="23"/>
    <n v="286"/>
    <n v="0"/>
    <n v="0"/>
    <n v="-3995.16"/>
    <n v="-3995.16"/>
    <m/>
    <m/>
    <m/>
    <n v="0"/>
    <s v="SIM"/>
  </r>
  <r>
    <x v="1"/>
    <x v="3"/>
    <n v="4"/>
    <m/>
    <s v="Casa"/>
    <d v="1998-10-16T00:00:00"/>
    <n v="1"/>
    <n v="103512.59"/>
    <n v="103512.59"/>
    <n v="25"/>
    <n v="300"/>
    <n v="23"/>
    <n v="285"/>
    <n v="0"/>
    <n v="-345.04196666666667"/>
    <n v="-97991.918533333359"/>
    <n v="-98336.96050000003"/>
    <m/>
    <m/>
    <m/>
    <n v="4830.5875333332951"/>
    <s v="NÃO"/>
  </r>
  <r>
    <x v="0"/>
    <x v="2"/>
    <n v="10"/>
    <m/>
    <s v="Mesa Compacta "/>
    <d v="1998-11-10T00:00:00"/>
    <n v="1"/>
    <n v="137"/>
    <n v="137"/>
    <n v="10"/>
    <n v="120"/>
    <n v="23"/>
    <n v="284"/>
    <n v="0"/>
    <n v="0"/>
    <n v="-137"/>
    <n v="-137"/>
    <m/>
    <m/>
    <m/>
    <n v="0"/>
    <s v="SIM"/>
  </r>
  <r>
    <x v="0"/>
    <x v="2"/>
    <n v="10"/>
    <m/>
    <s v="Mesa p/ Computador "/>
    <d v="1998-11-17T00:00:00"/>
    <n v="1"/>
    <n v="120"/>
    <n v="120"/>
    <n v="10"/>
    <n v="120"/>
    <n v="23"/>
    <n v="284"/>
    <n v="0"/>
    <n v="0"/>
    <n v="-120"/>
    <n v="-120"/>
    <m/>
    <m/>
    <m/>
    <n v="0"/>
    <s v="SIM"/>
  </r>
  <r>
    <x v="0"/>
    <x v="2"/>
    <n v="10"/>
    <m/>
    <s v="Mesa p/ Computador "/>
    <d v="1998-12-09T00:00:00"/>
    <n v="1"/>
    <n v="80"/>
    <n v="80"/>
    <n v="10"/>
    <n v="120"/>
    <n v="23"/>
    <n v="283"/>
    <n v="0"/>
    <n v="0"/>
    <n v="-80"/>
    <n v="-80"/>
    <m/>
    <m/>
    <m/>
    <n v="0"/>
    <s v="SIM"/>
  </r>
  <r>
    <x v="0"/>
    <x v="2"/>
    <n v="10"/>
    <m/>
    <s v="Mesa p/ Computador "/>
    <d v="1998-12-09T00:00:00"/>
    <n v="1"/>
    <n v="83"/>
    <n v="83"/>
    <n v="10"/>
    <n v="120"/>
    <n v="23"/>
    <n v="283"/>
    <n v="0"/>
    <n v="0"/>
    <n v="-83"/>
    <n v="-83"/>
    <m/>
    <m/>
    <m/>
    <n v="0"/>
    <s v="SIM"/>
  </r>
  <r>
    <x v="0"/>
    <x v="2"/>
    <n v="10"/>
    <m/>
    <s v="Mesa p/ Computador Mastinucci 2230"/>
    <d v="1998-12-09T00:00:00"/>
    <n v="1"/>
    <n v="85"/>
    <n v="85"/>
    <n v="10"/>
    <n v="120"/>
    <n v="23"/>
    <n v="283"/>
    <n v="0"/>
    <n v="0"/>
    <n v="-85"/>
    <n v="-85"/>
    <m/>
    <m/>
    <m/>
    <n v="0"/>
    <s v="SIM"/>
  </r>
  <r>
    <x v="0"/>
    <x v="2"/>
    <n v="10"/>
    <m/>
    <s v="Escrivaninha p/ Computador "/>
    <d v="1998-12-09T00:00:00"/>
    <n v="1"/>
    <n v="230"/>
    <n v="230"/>
    <n v="10"/>
    <n v="120"/>
    <n v="23"/>
    <n v="283"/>
    <n v="0"/>
    <n v="0"/>
    <n v="-230"/>
    <n v="-230"/>
    <m/>
    <m/>
    <m/>
    <n v="0"/>
    <s v="SIM"/>
  </r>
  <r>
    <x v="0"/>
    <x v="1"/>
    <n v="10"/>
    <m/>
    <s v="Refrigerador  Consul "/>
    <d v="1999-01-26T00:00:00"/>
    <n v="1"/>
    <n v="495"/>
    <n v="495"/>
    <n v="10"/>
    <n v="120"/>
    <n v="23"/>
    <n v="282"/>
    <n v="0"/>
    <n v="0"/>
    <n v="-495"/>
    <n v="-495"/>
    <m/>
    <m/>
    <m/>
    <n v="0"/>
    <s v="SIM"/>
  </r>
  <r>
    <x v="0"/>
    <x v="1"/>
    <n v="10"/>
    <m/>
    <s v="Refrigerador  Consul "/>
    <d v="1999-02-28T00:00:00"/>
    <n v="1"/>
    <n v="375"/>
    <n v="375"/>
    <n v="10"/>
    <n v="120"/>
    <n v="23"/>
    <n v="281"/>
    <n v="0"/>
    <n v="0"/>
    <n v="-375"/>
    <n v="-375"/>
    <m/>
    <m/>
    <m/>
    <n v="0"/>
    <s v="SIM"/>
  </r>
  <r>
    <x v="0"/>
    <x v="2"/>
    <n v="10"/>
    <m/>
    <s v="Cadeira Fixa"/>
    <d v="1999-04-30T00:00:00"/>
    <n v="1"/>
    <n v="131.66"/>
    <n v="131.66"/>
    <n v="10"/>
    <n v="120"/>
    <n v="23"/>
    <n v="279"/>
    <n v="0"/>
    <n v="0"/>
    <n v="-131.66"/>
    <n v="-131.66"/>
    <m/>
    <m/>
    <m/>
    <n v="0"/>
    <s v="SIM"/>
  </r>
  <r>
    <x v="0"/>
    <x v="2"/>
    <n v="10"/>
    <m/>
    <s v="Mesa Stylus ML"/>
    <d v="1999-05-25T00:00:00"/>
    <n v="1"/>
    <n v="119"/>
    <n v="119"/>
    <n v="10"/>
    <n v="120"/>
    <n v="23"/>
    <n v="278"/>
    <n v="0"/>
    <n v="0"/>
    <n v="-119"/>
    <n v="-119"/>
    <m/>
    <m/>
    <m/>
    <n v="0"/>
    <s v="SIM"/>
  </r>
  <r>
    <x v="0"/>
    <x v="2"/>
    <n v="10"/>
    <m/>
    <s v="Mesa "/>
    <d v="1999-06-01T00:00:00"/>
    <n v="1"/>
    <n v="165"/>
    <n v="165"/>
    <n v="10"/>
    <n v="120"/>
    <n v="23"/>
    <n v="277"/>
    <n v="0"/>
    <n v="0"/>
    <n v="-165"/>
    <n v="-165"/>
    <m/>
    <m/>
    <m/>
    <n v="0"/>
    <s v="SIM"/>
  </r>
  <r>
    <x v="0"/>
    <x v="2"/>
    <n v="10"/>
    <m/>
    <s v="Cadeira "/>
    <d v="1999-06-01T00:00:00"/>
    <n v="3"/>
    <n v="85"/>
    <n v="255"/>
    <n v="10"/>
    <n v="120"/>
    <n v="23"/>
    <n v="277"/>
    <n v="0"/>
    <n v="0"/>
    <n v="-255"/>
    <n v="-255"/>
    <m/>
    <m/>
    <m/>
    <n v="0"/>
    <s v="SIM"/>
  </r>
  <r>
    <x v="0"/>
    <x v="2"/>
    <n v="10"/>
    <m/>
    <s v="Mesa CPD"/>
    <d v="1999-06-01T00:00:00"/>
    <n v="1"/>
    <n v="150"/>
    <n v="150"/>
    <n v="10"/>
    <n v="120"/>
    <n v="23"/>
    <n v="277"/>
    <n v="0"/>
    <n v="0"/>
    <n v="-150"/>
    <n v="-150"/>
    <m/>
    <m/>
    <m/>
    <n v="0"/>
    <s v="SIM"/>
  </r>
  <r>
    <x v="0"/>
    <x v="2"/>
    <n v="10"/>
    <m/>
    <s v="Poltrona "/>
    <d v="1999-06-01T00:00:00"/>
    <n v="1"/>
    <n v="230"/>
    <n v="230"/>
    <n v="10"/>
    <n v="120"/>
    <n v="23"/>
    <n v="277"/>
    <n v="0"/>
    <n v="0"/>
    <n v="-230"/>
    <n v="-230"/>
    <m/>
    <m/>
    <m/>
    <n v="0"/>
    <s v="SIM"/>
  </r>
  <r>
    <x v="0"/>
    <x v="2"/>
    <n v="10"/>
    <m/>
    <s v="Cadeira "/>
    <d v="1999-06-01T00:00:00"/>
    <n v="2"/>
    <n v="148"/>
    <n v="296"/>
    <n v="10"/>
    <n v="120"/>
    <n v="23"/>
    <n v="277"/>
    <n v="0"/>
    <n v="0"/>
    <n v="-296"/>
    <n v="-296"/>
    <m/>
    <m/>
    <m/>
    <n v="0"/>
    <s v="SIM"/>
  </r>
  <r>
    <x v="0"/>
    <x v="2"/>
    <n v="10"/>
    <m/>
    <s v="Mesa  "/>
    <d v="1999-06-01T00:00:00"/>
    <n v="1"/>
    <n v="248"/>
    <n v="248"/>
    <n v="10"/>
    <n v="120"/>
    <n v="23"/>
    <n v="277"/>
    <n v="0"/>
    <n v="0"/>
    <n v="-248"/>
    <n v="-248"/>
    <m/>
    <m/>
    <m/>
    <n v="0"/>
    <s v="SIM"/>
  </r>
  <r>
    <x v="0"/>
    <x v="2"/>
    <n v="10"/>
    <m/>
    <s v="Mesa "/>
    <d v="1999-06-01T00:00:00"/>
    <n v="1"/>
    <n v="258"/>
    <n v="258"/>
    <n v="10"/>
    <n v="120"/>
    <n v="23"/>
    <n v="277"/>
    <n v="0"/>
    <n v="0"/>
    <n v="-258"/>
    <n v="-258"/>
    <m/>
    <m/>
    <m/>
    <n v="0"/>
    <s v="SIM"/>
  </r>
  <r>
    <x v="0"/>
    <x v="2"/>
    <n v="10"/>
    <m/>
    <s v="Armário "/>
    <d v="1999-06-01T00:00:00"/>
    <n v="1"/>
    <n v="268"/>
    <n v="268"/>
    <n v="10"/>
    <n v="120"/>
    <n v="23"/>
    <n v="277"/>
    <n v="0"/>
    <n v="0"/>
    <n v="-268"/>
    <n v="-268"/>
    <m/>
    <m/>
    <m/>
    <n v="0"/>
    <s v="SIM"/>
  </r>
  <r>
    <x v="0"/>
    <x v="2"/>
    <n v="10"/>
    <m/>
    <s v="Armário "/>
    <d v="1999-06-01T00:00:00"/>
    <n v="1"/>
    <n v="292"/>
    <n v="292"/>
    <n v="10"/>
    <n v="120"/>
    <n v="23"/>
    <n v="277"/>
    <n v="0"/>
    <n v="0"/>
    <n v="-292"/>
    <n v="-292"/>
    <m/>
    <m/>
    <m/>
    <n v="0"/>
    <s v="SIM"/>
  </r>
  <r>
    <x v="0"/>
    <x v="1"/>
    <n v="10"/>
    <m/>
    <s v="Suporte Resfriador Compact FN-2000"/>
    <d v="1999-06-15T00:00:00"/>
    <n v="1"/>
    <n v="235"/>
    <n v="235"/>
    <n v="10"/>
    <n v="120"/>
    <n v="23"/>
    <n v="277"/>
    <n v="0"/>
    <n v="0"/>
    <n v="-235"/>
    <n v="-235"/>
    <m/>
    <m/>
    <m/>
    <n v="0"/>
    <s v="SIM"/>
  </r>
  <r>
    <x v="0"/>
    <x v="1"/>
    <n v="10"/>
    <m/>
    <s v="Aparelho Condicionador Ar"/>
    <d v="1999-10-18T00:00:00"/>
    <n v="1"/>
    <n v="810"/>
    <n v="810"/>
    <n v="10"/>
    <n v="120"/>
    <n v="22"/>
    <n v="273"/>
    <n v="0"/>
    <n v="0"/>
    <n v="-810"/>
    <n v="-810"/>
    <m/>
    <m/>
    <m/>
    <n v="0"/>
    <s v="SIM"/>
  </r>
  <r>
    <x v="0"/>
    <x v="2"/>
    <n v="10"/>
    <m/>
    <s v="Estante de Aço "/>
    <d v="1999-11-18T00:00:00"/>
    <n v="2"/>
    <n v="165"/>
    <n v="330"/>
    <n v="10"/>
    <n v="120"/>
    <n v="22"/>
    <n v="272"/>
    <n v="0"/>
    <n v="0"/>
    <n v="-330"/>
    <n v="-330"/>
    <m/>
    <m/>
    <m/>
    <n v="0"/>
    <s v="SIM"/>
  </r>
  <r>
    <x v="0"/>
    <x v="2"/>
    <n v="10"/>
    <m/>
    <s v="Escrivaninha Giobel"/>
    <d v="2000-01-31T00:00:00"/>
    <n v="1"/>
    <n v="75"/>
    <n v="75"/>
    <n v="10"/>
    <n v="120"/>
    <n v="22"/>
    <n v="270"/>
    <n v="0"/>
    <n v="0"/>
    <n v="-75"/>
    <n v="-75"/>
    <m/>
    <m/>
    <m/>
    <n v="0"/>
    <s v="SIM"/>
  </r>
  <r>
    <x v="0"/>
    <x v="2"/>
    <n v="10"/>
    <m/>
    <s v="Gaveteiro "/>
    <d v="2000-03-02T00:00:00"/>
    <n v="1"/>
    <n v="330"/>
    <n v="330"/>
    <n v="10"/>
    <n v="120"/>
    <n v="22"/>
    <n v="268"/>
    <n v="0"/>
    <n v="0"/>
    <n v="-330"/>
    <n v="-330"/>
    <m/>
    <m/>
    <m/>
    <n v="0"/>
    <s v="SIM"/>
  </r>
  <r>
    <x v="0"/>
    <x v="2"/>
    <n v="10"/>
    <m/>
    <s v="Mesa 3 Gavetas Cor Ovo"/>
    <d v="2000-03-21T00:00:00"/>
    <n v="1"/>
    <n v="90"/>
    <n v="90"/>
    <n v="10"/>
    <n v="120"/>
    <n v="22"/>
    <n v="268"/>
    <n v="0"/>
    <n v="0"/>
    <n v="-90"/>
    <n v="-90"/>
    <d v="2022-02-17T00:00:00"/>
    <n v="1"/>
    <n v="90"/>
    <n v="0"/>
    <s v="SIM"/>
  </r>
  <r>
    <x v="0"/>
    <x v="2"/>
    <n v="10"/>
    <m/>
    <s v="Armário 2 Portas Baixo "/>
    <d v="2000-03-21T00:00:00"/>
    <n v="2"/>
    <n v="100"/>
    <n v="200"/>
    <n v="10"/>
    <n v="120"/>
    <n v="22"/>
    <n v="268"/>
    <n v="0"/>
    <n v="0"/>
    <n v="-200"/>
    <n v="-200"/>
    <d v="2022-02-17T00:00:00"/>
    <n v="2"/>
    <n v="200"/>
    <n v="0"/>
    <s v="SIM"/>
  </r>
  <r>
    <x v="0"/>
    <x v="4"/>
    <n v="20"/>
    <m/>
    <s v="Monitor de Vídeo  "/>
    <d v="2000-05-26T00:00:00"/>
    <n v="1"/>
    <n v="350.01"/>
    <n v="350.01"/>
    <n v="5"/>
    <n v="60"/>
    <n v="22"/>
    <n v="266"/>
    <n v="0"/>
    <n v="0"/>
    <n v="-350.01"/>
    <n v="-350.01"/>
    <m/>
    <m/>
    <m/>
    <n v="0"/>
    <s v="SIM"/>
  </r>
  <r>
    <x v="0"/>
    <x v="2"/>
    <n v="10"/>
    <m/>
    <s v="Poltrona "/>
    <d v="2000-06-06T00:00:00"/>
    <n v="98"/>
    <n v="87.6"/>
    <n v="8584.7999999999993"/>
    <n v="10"/>
    <n v="120"/>
    <n v="22"/>
    <n v="265"/>
    <n v="0"/>
    <n v="0"/>
    <n v="-8584.7999999999993"/>
    <n v="-8584.7999999999993"/>
    <m/>
    <m/>
    <m/>
    <n v="0"/>
    <s v="SIM"/>
  </r>
  <r>
    <x v="0"/>
    <x v="2"/>
    <n v="10"/>
    <m/>
    <s v="Cadeira Giratória "/>
    <d v="2000-06-06T00:00:00"/>
    <n v="3"/>
    <n v="110"/>
    <n v="330"/>
    <n v="10"/>
    <n v="120"/>
    <n v="22"/>
    <n v="265"/>
    <n v="0"/>
    <n v="0"/>
    <n v="-330"/>
    <n v="-330"/>
    <m/>
    <m/>
    <m/>
    <n v="0"/>
    <s v="SIM"/>
  </r>
  <r>
    <x v="0"/>
    <x v="2"/>
    <n v="10"/>
    <m/>
    <s v="Mesa p/ Palco "/>
    <d v="2000-06-06T00:00:00"/>
    <n v="1"/>
    <n v="372"/>
    <n v="372"/>
    <n v="10"/>
    <n v="120"/>
    <n v="22"/>
    <n v="265"/>
    <n v="0"/>
    <n v="0"/>
    <n v="-372"/>
    <n v="-372"/>
    <m/>
    <m/>
    <m/>
    <n v="0"/>
    <s v="SIM"/>
  </r>
  <r>
    <x v="0"/>
    <x v="2"/>
    <n v="10"/>
    <m/>
    <s v="Mesa Escrivaninha c/ 3 Gavetas"/>
    <d v="2000-06-09T00:00:00"/>
    <n v="1"/>
    <n v="159.5"/>
    <n v="159.5"/>
    <n v="10"/>
    <n v="120"/>
    <n v="22"/>
    <n v="265"/>
    <n v="0"/>
    <n v="0"/>
    <n v="-159.5"/>
    <n v="-159.5"/>
    <m/>
    <m/>
    <m/>
    <n v="0"/>
    <s v="SIM"/>
  </r>
  <r>
    <x v="0"/>
    <x v="1"/>
    <n v="10"/>
    <m/>
    <s v="Aparelho Condicionador de Ar"/>
    <d v="2000-09-28T00:00:00"/>
    <n v="1"/>
    <n v="1750"/>
    <n v="1750"/>
    <n v="10"/>
    <n v="120"/>
    <n v="21"/>
    <n v="262"/>
    <n v="0"/>
    <n v="0"/>
    <n v="-1750"/>
    <n v="-1750"/>
    <m/>
    <m/>
    <m/>
    <n v="0"/>
    <s v="SIM"/>
  </r>
  <r>
    <x v="0"/>
    <x v="1"/>
    <n v="10"/>
    <m/>
    <s v="Enceradeira Eletrolux "/>
    <d v="2000-10-31T00:00:00"/>
    <n v="1"/>
    <n v="147"/>
    <n v="147"/>
    <n v="10"/>
    <n v="120"/>
    <n v="21"/>
    <n v="261"/>
    <n v="0"/>
    <n v="0"/>
    <n v="-147"/>
    <n v="-147"/>
    <m/>
    <m/>
    <m/>
    <n v="0"/>
    <s v="SIM"/>
  </r>
  <r>
    <x v="0"/>
    <x v="2"/>
    <n v="10"/>
    <m/>
    <s v="Placa "/>
    <d v="2000-10-31T00:00:00"/>
    <n v="1"/>
    <n v="568"/>
    <n v="568"/>
    <n v="10"/>
    <n v="120"/>
    <n v="21"/>
    <n v="261"/>
    <n v="0"/>
    <n v="0"/>
    <n v="-568"/>
    <n v="-568"/>
    <m/>
    <m/>
    <m/>
    <n v="0"/>
    <s v="SIM"/>
  </r>
  <r>
    <x v="0"/>
    <x v="2"/>
    <n v="10"/>
    <m/>
    <s v="Estante de Aço "/>
    <d v="2000-12-15T00:00:00"/>
    <n v="3"/>
    <n v="195.06666666666669"/>
    <n v="585.20000000000005"/>
    <n v="10"/>
    <n v="120"/>
    <n v="21"/>
    <n v="259"/>
    <n v="0"/>
    <n v="0"/>
    <n v="-585.20000000000005"/>
    <n v="-585.20000000000005"/>
    <m/>
    <m/>
    <m/>
    <n v="0"/>
    <s v="SIM"/>
  </r>
  <r>
    <x v="0"/>
    <x v="2"/>
    <n v="10"/>
    <m/>
    <s v="Armário Pandim CH-24 190x080x038"/>
    <d v="2000-12-15T00:00:00"/>
    <n v="1"/>
    <n v="189"/>
    <n v="189"/>
    <n v="10"/>
    <n v="120"/>
    <n v="21"/>
    <n v="259"/>
    <n v="0"/>
    <n v="0"/>
    <n v="-189"/>
    <n v="-189"/>
    <m/>
    <m/>
    <m/>
    <n v="0"/>
    <s v="SIM"/>
  </r>
  <r>
    <x v="0"/>
    <x v="4"/>
    <n v="20"/>
    <m/>
    <s v="Monitor de Vídeo 14&quot;"/>
    <d v="2000-12-31T00:00:00"/>
    <n v="1"/>
    <n v="350"/>
    <n v="350"/>
    <n v="5"/>
    <n v="60"/>
    <n v="21"/>
    <n v="259"/>
    <n v="0"/>
    <n v="0"/>
    <n v="-350"/>
    <n v="-350"/>
    <m/>
    <m/>
    <m/>
    <n v="0"/>
    <s v="SIM"/>
  </r>
  <r>
    <x v="0"/>
    <x v="1"/>
    <n v="10"/>
    <m/>
    <s v="Celular Motorola "/>
    <d v="2001-04-17T00:00:00"/>
    <n v="1"/>
    <n v="589.4"/>
    <n v="589.4"/>
    <n v="10"/>
    <n v="120"/>
    <n v="21"/>
    <n v="255"/>
    <n v="0"/>
    <n v="0"/>
    <n v="-589.4"/>
    <n v="-589.4"/>
    <m/>
    <m/>
    <m/>
    <n v="0"/>
    <s v="SIM"/>
  </r>
  <r>
    <x v="0"/>
    <x v="2"/>
    <n v="10"/>
    <m/>
    <s v="Armário Tomke Misto"/>
    <d v="2001-06-18T00:00:00"/>
    <n v="1"/>
    <n v="171.78"/>
    <n v="171.78"/>
    <n v="10"/>
    <n v="120"/>
    <n v="21"/>
    <n v="253"/>
    <n v="0"/>
    <n v="0"/>
    <n v="-171.78"/>
    <n v="-171.78"/>
    <m/>
    <m/>
    <m/>
    <n v="0"/>
    <s v="SIM"/>
  </r>
  <r>
    <x v="0"/>
    <x v="2"/>
    <n v="10"/>
    <m/>
    <s v="Mesa Santa Tereza "/>
    <d v="2001-06-18T00:00:00"/>
    <n v="1"/>
    <n v="73.099999999999994"/>
    <n v="73.099999999999994"/>
    <n v="10"/>
    <n v="120"/>
    <n v="21"/>
    <n v="253"/>
    <n v="0"/>
    <n v="0"/>
    <n v="-73.099999999999994"/>
    <n v="-73.099999999999994"/>
    <m/>
    <m/>
    <m/>
    <n v="0"/>
    <s v="SIM"/>
  </r>
  <r>
    <x v="0"/>
    <x v="2"/>
    <n v="10"/>
    <m/>
    <s v="Mesa c/02 Gavetas Taurus"/>
    <d v="2001-06-18T00:00:00"/>
    <n v="1"/>
    <n v="41.11"/>
    <n v="41.11"/>
    <n v="10"/>
    <n v="120"/>
    <n v="21"/>
    <n v="253"/>
    <n v="0"/>
    <n v="0"/>
    <n v="-41.11"/>
    <n v="-41.11"/>
    <m/>
    <m/>
    <m/>
    <n v="0"/>
    <s v="SIM"/>
  </r>
  <r>
    <x v="0"/>
    <x v="2"/>
    <n v="10"/>
    <m/>
    <s v="Poltrona Pres. Lamin-Branco e Base Flex-Plus Dire"/>
    <d v="2001-06-18T00:00:00"/>
    <n v="1"/>
    <n v="147.5"/>
    <n v="147.5"/>
    <n v="10"/>
    <n v="120"/>
    <n v="21"/>
    <n v="253"/>
    <n v="0"/>
    <n v="0"/>
    <n v="-147.5"/>
    <n v="-147.5"/>
    <m/>
    <m/>
    <m/>
    <n v="0"/>
    <s v="SIM"/>
  </r>
  <r>
    <x v="0"/>
    <x v="1"/>
    <n v="10"/>
    <m/>
    <s v="Central de Som"/>
    <d v="2001-06-23T00:00:00"/>
    <n v="1"/>
    <n v="3130"/>
    <n v="3130"/>
    <n v="10"/>
    <n v="120"/>
    <n v="21"/>
    <n v="253"/>
    <n v="0"/>
    <n v="0"/>
    <n v="-3130"/>
    <n v="-3130"/>
    <m/>
    <m/>
    <m/>
    <n v="0"/>
    <s v="SIM"/>
  </r>
  <r>
    <x v="0"/>
    <x v="1"/>
    <n v="10"/>
    <m/>
    <s v="Celular Motorola "/>
    <d v="2001-08-06T00:00:00"/>
    <n v="1"/>
    <n v="569"/>
    <n v="569"/>
    <n v="10"/>
    <n v="120"/>
    <n v="20"/>
    <n v="251"/>
    <n v="0"/>
    <n v="0"/>
    <n v="-569"/>
    <n v="-569"/>
    <m/>
    <m/>
    <m/>
    <n v="0"/>
    <s v="SIM"/>
  </r>
  <r>
    <x v="0"/>
    <x v="1"/>
    <n v="10"/>
    <m/>
    <s v="Protocolador "/>
    <d v="2001-08-14T00:00:00"/>
    <n v="1"/>
    <n v="910"/>
    <n v="910"/>
    <n v="10"/>
    <n v="120"/>
    <n v="20"/>
    <n v="251"/>
    <n v="0"/>
    <n v="0"/>
    <n v="-910"/>
    <n v="-910"/>
    <m/>
    <m/>
    <m/>
    <n v="0"/>
    <s v="SIM"/>
  </r>
  <r>
    <x v="0"/>
    <x v="2"/>
    <n v="10"/>
    <m/>
    <s v="Rake"/>
    <d v="2001-08-14T00:00:00"/>
    <n v="1"/>
    <n v="208"/>
    <n v="208"/>
    <n v="10"/>
    <n v="120"/>
    <n v="20"/>
    <n v="251"/>
    <n v="0"/>
    <n v="0"/>
    <n v="-208"/>
    <n v="-208"/>
    <m/>
    <m/>
    <m/>
    <n v="0"/>
    <s v="SIM"/>
  </r>
  <r>
    <x v="0"/>
    <x v="4"/>
    <n v="20"/>
    <m/>
    <s v="Microcomputador PIII Desktop 933MHZ 6269 D1P 82BZ8TF"/>
    <d v="2001-08-31T00:00:00"/>
    <n v="2"/>
    <n v="2838.01"/>
    <n v="5676.02"/>
    <n v="5"/>
    <n v="60"/>
    <n v="20"/>
    <n v="251"/>
    <n v="0"/>
    <n v="0"/>
    <n v="-5676.02"/>
    <n v="-5676.02"/>
    <m/>
    <m/>
    <m/>
    <n v="0"/>
    <s v="SIM"/>
  </r>
  <r>
    <x v="0"/>
    <x v="2"/>
    <n v="10"/>
    <m/>
    <s v="Mesa p/ Computador 1.15"/>
    <d v="2001-09-06T00:00:00"/>
    <n v="1"/>
    <n v="72"/>
    <n v="72"/>
    <n v="10"/>
    <n v="120"/>
    <n v="20"/>
    <n v="250"/>
    <n v="0"/>
    <n v="0"/>
    <n v="-72"/>
    <n v="-72"/>
    <m/>
    <m/>
    <m/>
    <n v="0"/>
    <s v="SIM"/>
  </r>
  <r>
    <x v="0"/>
    <x v="1"/>
    <n v="10"/>
    <m/>
    <s v="Aparelho de Fax "/>
    <d v="2001-11-12T00:00:00"/>
    <n v="2"/>
    <n v="440"/>
    <n v="880"/>
    <n v="10"/>
    <n v="120"/>
    <n v="20"/>
    <n v="248"/>
    <n v="0"/>
    <n v="0"/>
    <n v="-880"/>
    <n v="-880"/>
    <m/>
    <m/>
    <m/>
    <n v="0"/>
    <s v="SIM"/>
  </r>
  <r>
    <x v="0"/>
    <x v="4"/>
    <n v="20"/>
    <m/>
    <s v="Impressora HP DeskJet 930c"/>
    <d v="2001-12-17T00:00:00"/>
    <n v="1"/>
    <n v="499"/>
    <n v="499"/>
    <n v="5"/>
    <n v="60"/>
    <n v="20"/>
    <n v="247"/>
    <n v="0"/>
    <n v="0"/>
    <n v="-499"/>
    <n v="-499"/>
    <m/>
    <m/>
    <m/>
    <n v="0"/>
    <s v="SIM"/>
  </r>
  <r>
    <x v="0"/>
    <x v="2"/>
    <n v="10"/>
    <m/>
    <s v="Cadeira Gogo "/>
    <d v="2002-01-11T00:00:00"/>
    <n v="4"/>
    <n v="212.8"/>
    <n v="851.2"/>
    <n v="10"/>
    <n v="120"/>
    <n v="20"/>
    <n v="246"/>
    <n v="0"/>
    <n v="0"/>
    <n v="-851.2"/>
    <n v="-851.2"/>
    <m/>
    <m/>
    <m/>
    <n v="0"/>
    <s v="SIM"/>
  </r>
  <r>
    <x v="0"/>
    <x v="2"/>
    <n v="10"/>
    <m/>
    <s v="Cadeira c/ Braço Bahia"/>
    <d v="2002-01-12T00:00:00"/>
    <n v="12"/>
    <n v="262"/>
    <n v="3144"/>
    <n v="10"/>
    <n v="120"/>
    <n v="20"/>
    <n v="246"/>
    <n v="0"/>
    <n v="0"/>
    <n v="-3144"/>
    <n v="-3144"/>
    <m/>
    <m/>
    <m/>
    <n v="0"/>
    <s v="SIM"/>
  </r>
  <r>
    <x v="0"/>
    <x v="2"/>
    <n v="10"/>
    <m/>
    <s v="Mesa Presidente"/>
    <d v="2002-01-12T00:00:00"/>
    <n v="2"/>
    <n v="1711.33"/>
    <n v="3422.66"/>
    <n v="10"/>
    <n v="120"/>
    <n v="20"/>
    <n v="246"/>
    <n v="0"/>
    <n v="0"/>
    <n v="-3422.66"/>
    <n v="-3422.66"/>
    <m/>
    <m/>
    <m/>
    <n v="0"/>
    <s v="SIM"/>
  </r>
  <r>
    <x v="0"/>
    <x v="2"/>
    <n v="10"/>
    <m/>
    <s v="Mesa Reunião"/>
    <d v="2002-01-12T00:00:00"/>
    <n v="1"/>
    <n v="2891.34"/>
    <n v="2891.34"/>
    <n v="10"/>
    <n v="120"/>
    <n v="20"/>
    <n v="246"/>
    <n v="0"/>
    <n v="0"/>
    <n v="-2891.34"/>
    <n v="-2891.34"/>
    <m/>
    <m/>
    <m/>
    <n v="0"/>
    <s v="SIM"/>
  </r>
  <r>
    <x v="0"/>
    <x v="2"/>
    <n v="10"/>
    <m/>
    <s v="Poltrona Giratória c/ Braço"/>
    <d v="2002-01-29T00:00:00"/>
    <n v="1"/>
    <n v="1958"/>
    <n v="1958"/>
    <n v="10"/>
    <n v="120"/>
    <n v="20"/>
    <n v="246"/>
    <n v="0"/>
    <n v="0"/>
    <n v="-1958"/>
    <n v="-1958"/>
    <m/>
    <m/>
    <m/>
    <n v="0"/>
    <s v="SIM"/>
  </r>
  <r>
    <x v="0"/>
    <x v="1"/>
    <n v="10"/>
    <m/>
    <s v="Ar Condicionado Eletrolux "/>
    <d v="2002-03-02T00:00:00"/>
    <n v="2"/>
    <n v="779"/>
    <n v="1558"/>
    <n v="10"/>
    <n v="120"/>
    <n v="20"/>
    <n v="244"/>
    <n v="0"/>
    <n v="0"/>
    <n v="-1558"/>
    <n v="-1558"/>
    <m/>
    <m/>
    <m/>
    <n v="0"/>
    <s v="SIM"/>
  </r>
  <r>
    <x v="0"/>
    <x v="1"/>
    <n v="10"/>
    <m/>
    <s v="Refrigerador Eletrolux R130 BR"/>
    <d v="2002-03-14T00:00:00"/>
    <n v="1"/>
    <n v="469"/>
    <n v="469"/>
    <n v="10"/>
    <n v="120"/>
    <n v="20"/>
    <n v="244"/>
    <n v="0"/>
    <n v="0"/>
    <n v="-469"/>
    <n v="-469"/>
    <m/>
    <m/>
    <m/>
    <n v="0"/>
    <s v="SIM"/>
  </r>
  <r>
    <x v="0"/>
    <x v="2"/>
    <n v="10"/>
    <m/>
    <s v="Arquivo de Aço 4 Gavetas"/>
    <d v="2002-03-25T00:00:00"/>
    <n v="1"/>
    <n v="182.28"/>
    <n v="182.28"/>
    <n v="10"/>
    <n v="120"/>
    <n v="20"/>
    <n v="244"/>
    <n v="0"/>
    <n v="0"/>
    <n v="-182.28"/>
    <n v="-182.28"/>
    <d v="2022-06-20T00:00:00"/>
    <n v="1"/>
    <n v="182.28"/>
    <n v="0"/>
    <s v="SIM"/>
  </r>
  <r>
    <x v="0"/>
    <x v="2"/>
    <n v="10"/>
    <m/>
    <s v="Cadeira Giratória Tecido"/>
    <d v="2002-03-25T00:00:00"/>
    <n v="1"/>
    <n v="69.75"/>
    <n v="69.75"/>
    <n v="10"/>
    <n v="120"/>
    <n v="20"/>
    <n v="244"/>
    <n v="0"/>
    <n v="0"/>
    <n v="-69.75"/>
    <n v="-69.75"/>
    <d v="2022-01-31T00:00:00"/>
    <n v="1"/>
    <n v="69.75"/>
    <n v="0"/>
    <s v="SIM"/>
  </r>
  <r>
    <x v="0"/>
    <x v="2"/>
    <n v="10"/>
    <m/>
    <s v="Mesa para Computador 1.15x70x67"/>
    <d v="2002-04-01T00:00:00"/>
    <n v="1"/>
    <n v="79"/>
    <n v="79"/>
    <n v="10"/>
    <n v="120"/>
    <n v="20"/>
    <n v="243"/>
    <n v="0"/>
    <n v="0"/>
    <n v="-79"/>
    <n v="-79"/>
    <m/>
    <m/>
    <m/>
    <n v="0"/>
    <s v="SIM"/>
  </r>
  <r>
    <x v="0"/>
    <x v="4"/>
    <n v="20"/>
    <m/>
    <s v="Impressora Epson "/>
    <d v="2002-04-11T00:00:00"/>
    <n v="1"/>
    <n v="3050"/>
    <n v="3050"/>
    <n v="5"/>
    <n v="60"/>
    <n v="20"/>
    <n v="243"/>
    <n v="0"/>
    <n v="0"/>
    <n v="-3050"/>
    <n v="-3050"/>
    <m/>
    <m/>
    <m/>
    <n v="0"/>
    <s v="SIM"/>
  </r>
  <r>
    <x v="0"/>
    <x v="2"/>
    <n v="10"/>
    <m/>
    <s v="Gaveteiro-Pastas CMS"/>
    <d v="2002-04-18T00:00:00"/>
    <n v="1"/>
    <n v="114"/>
    <n v="114"/>
    <n v="10"/>
    <n v="120"/>
    <n v="20"/>
    <n v="243"/>
    <n v="0"/>
    <n v="0"/>
    <n v="-114"/>
    <n v="-114"/>
    <m/>
    <m/>
    <m/>
    <n v="0"/>
    <s v="SIM"/>
  </r>
  <r>
    <x v="0"/>
    <x v="1"/>
    <n v="10"/>
    <m/>
    <s v="Aparelho Condicionador de Ar Consul "/>
    <d v="2002-04-30T00:00:00"/>
    <n v="1"/>
    <n v="539"/>
    <n v="539"/>
    <n v="10"/>
    <n v="120"/>
    <n v="20"/>
    <n v="243"/>
    <n v="0"/>
    <n v="0"/>
    <n v="-539"/>
    <n v="-539"/>
    <m/>
    <m/>
    <m/>
    <n v="0"/>
    <s v="SIM"/>
  </r>
  <r>
    <x v="0"/>
    <x v="1"/>
    <n v="10"/>
    <m/>
    <s v="Ser-Switch  4 Serv.x 1 Cons. CS14C  (c/ Cabo 00847 18019)"/>
    <d v="2002-08-16T00:00:00"/>
    <n v="1"/>
    <n v="994"/>
    <n v="994"/>
    <n v="10"/>
    <n v="120"/>
    <n v="19"/>
    <n v="239"/>
    <n v="0"/>
    <n v="0"/>
    <n v="-994"/>
    <n v="-994"/>
    <m/>
    <m/>
    <m/>
    <n v="0"/>
    <s v="SIM"/>
  </r>
  <r>
    <x v="0"/>
    <x v="4"/>
    <n v="20"/>
    <m/>
    <s v="Impressora HP "/>
    <d v="2002-10-28T00:00:00"/>
    <n v="1"/>
    <n v="7399.98"/>
    <n v="7399.98"/>
    <n v="5"/>
    <n v="60"/>
    <n v="19"/>
    <n v="237"/>
    <n v="0"/>
    <n v="0"/>
    <n v="-7399.98"/>
    <n v="-7399.98"/>
    <m/>
    <m/>
    <m/>
    <n v="0"/>
    <s v="SIM"/>
  </r>
  <r>
    <x v="0"/>
    <x v="1"/>
    <n v="10"/>
    <m/>
    <s v="Fax c/ Secretária "/>
    <d v="2002-12-20T00:00:00"/>
    <n v="1"/>
    <n v="760"/>
    <n v="760"/>
    <n v="10"/>
    <n v="120"/>
    <n v="19"/>
    <n v="235"/>
    <n v="0"/>
    <n v="0"/>
    <n v="-760"/>
    <n v="-760"/>
    <m/>
    <m/>
    <m/>
    <n v="0"/>
    <s v="SIM"/>
  </r>
  <r>
    <x v="0"/>
    <x v="4"/>
    <n v="20"/>
    <m/>
    <s v="Microcomputador "/>
    <d v="2003-02-20T00:00:00"/>
    <n v="1"/>
    <n v="3569.27"/>
    <n v="3569.27"/>
    <n v="5"/>
    <n v="60"/>
    <n v="19"/>
    <n v="233"/>
    <n v="0"/>
    <n v="0"/>
    <n v="-3569.27"/>
    <n v="-3569.27"/>
    <m/>
    <m/>
    <m/>
    <n v="0"/>
    <s v="SIM"/>
  </r>
  <r>
    <x v="0"/>
    <x v="1"/>
    <n v="10"/>
    <m/>
    <s v="Celular Nokia 8265"/>
    <d v="2003-04-04T00:00:00"/>
    <n v="1"/>
    <n v="609"/>
    <n v="609"/>
    <n v="10"/>
    <n v="120"/>
    <n v="19"/>
    <n v="231"/>
    <n v="0"/>
    <n v="0"/>
    <n v="-609"/>
    <n v="-609"/>
    <m/>
    <m/>
    <m/>
    <n v="0"/>
    <s v="SIM"/>
  </r>
  <r>
    <x v="0"/>
    <x v="2"/>
    <n v="10"/>
    <m/>
    <s v="Mesa Teclado Cultural"/>
    <d v="2003-04-30T00:00:00"/>
    <n v="1"/>
    <n v="110"/>
    <n v="110"/>
    <n v="10"/>
    <n v="120"/>
    <n v="19"/>
    <n v="231"/>
    <n v="0"/>
    <n v="0"/>
    <n v="-110"/>
    <n v="-110"/>
    <d v="2022-06-20T00:00:00"/>
    <n v="1"/>
    <n v="110"/>
    <n v="0"/>
    <s v="SIM"/>
  </r>
  <r>
    <x v="0"/>
    <x v="1"/>
    <n v="10"/>
    <m/>
    <s v="Aparelho  Interface "/>
    <d v="2003-06-02T00:00:00"/>
    <n v="1"/>
    <n v="1090"/>
    <n v="1090"/>
    <n v="10"/>
    <n v="120"/>
    <n v="19"/>
    <n v="229"/>
    <n v="0"/>
    <n v="0"/>
    <n v="-1090"/>
    <n v="-1090"/>
    <m/>
    <m/>
    <m/>
    <n v="0"/>
    <s v="SIM"/>
  </r>
  <r>
    <x v="0"/>
    <x v="1"/>
    <n v="10"/>
    <m/>
    <s v="Refrigerador"/>
    <d v="2003-06-04T00:00:00"/>
    <n v="1"/>
    <n v="769"/>
    <n v="769"/>
    <n v="10"/>
    <n v="120"/>
    <n v="19"/>
    <n v="229"/>
    <n v="0"/>
    <n v="0"/>
    <n v="-769"/>
    <n v="-769"/>
    <m/>
    <m/>
    <m/>
    <n v="0"/>
    <s v="SIM"/>
  </r>
  <r>
    <x v="0"/>
    <x v="1"/>
    <n v="10"/>
    <m/>
    <s v="Microfone "/>
    <d v="2004-04-06T00:00:00"/>
    <n v="1"/>
    <n v="1050"/>
    <n v="1050"/>
    <n v="10"/>
    <n v="120"/>
    <n v="18"/>
    <n v="219"/>
    <n v="0"/>
    <n v="0"/>
    <n v="-1050"/>
    <n v="-1050"/>
    <m/>
    <m/>
    <m/>
    <n v="0"/>
    <s v="SIM"/>
  </r>
  <r>
    <x v="0"/>
    <x v="2"/>
    <n v="10"/>
    <m/>
    <s v="Estante 7 paineis"/>
    <d v="2004-06-21T00:00:00"/>
    <n v="1"/>
    <n v="330"/>
    <n v="330"/>
    <n v="10"/>
    <n v="120"/>
    <n v="18"/>
    <n v="217"/>
    <n v="0"/>
    <n v="0"/>
    <n v="-330"/>
    <n v="-330"/>
    <m/>
    <m/>
    <m/>
    <n v="0"/>
    <s v="SIM"/>
  </r>
  <r>
    <x v="0"/>
    <x v="1"/>
    <n v="10"/>
    <m/>
    <s v="Calculadora Sharp 2630 P 2"/>
    <d v="2004-07-07T00:00:00"/>
    <n v="1"/>
    <n v="260"/>
    <n v="260"/>
    <n v="10"/>
    <n v="120"/>
    <n v="18"/>
    <n v="216"/>
    <n v="0"/>
    <n v="0"/>
    <n v="-260"/>
    <n v="-260"/>
    <m/>
    <m/>
    <m/>
    <n v="0"/>
    <s v="SIM"/>
  </r>
  <r>
    <x v="0"/>
    <x v="4"/>
    <n v="20"/>
    <m/>
    <s v="Impressora HP Laserjet "/>
    <d v="2004-07-14T00:00:00"/>
    <n v="3"/>
    <n v="1742.72"/>
    <n v="5228.16"/>
    <n v="5"/>
    <n v="60"/>
    <n v="18"/>
    <n v="216"/>
    <n v="0"/>
    <n v="0"/>
    <n v="-5228.16"/>
    <n v="-5228.16"/>
    <m/>
    <m/>
    <m/>
    <n v="0"/>
    <s v="SIM"/>
  </r>
  <r>
    <x v="0"/>
    <x v="2"/>
    <n v="10"/>
    <m/>
    <s v="Cadeira Giroflex "/>
    <d v="2004-10-04T00:00:00"/>
    <n v="1"/>
    <n v="611.63"/>
    <n v="611.63"/>
    <n v="10"/>
    <n v="120"/>
    <n v="17"/>
    <n v="213"/>
    <n v="0"/>
    <n v="0"/>
    <n v="-611.63"/>
    <n v="-611.63"/>
    <m/>
    <m/>
    <m/>
    <n v="0"/>
    <s v="SIM"/>
  </r>
  <r>
    <x v="0"/>
    <x v="1"/>
    <n v="10"/>
    <m/>
    <s v="Calculadora Sharp 2630 P 2 "/>
    <d v="2004-10-06T00:00:00"/>
    <n v="1"/>
    <n v="260"/>
    <n v="260"/>
    <n v="10"/>
    <n v="120"/>
    <n v="17"/>
    <n v="213"/>
    <n v="0"/>
    <n v="0"/>
    <n v="-260"/>
    <n v="-260"/>
    <m/>
    <m/>
    <m/>
    <n v="0"/>
    <s v="SIM"/>
  </r>
  <r>
    <x v="0"/>
    <x v="1"/>
    <n v="10"/>
    <m/>
    <s v="Calculadora Olivetti "/>
    <d v="2005-01-11T00:00:00"/>
    <n v="1"/>
    <n v="199"/>
    <n v="199"/>
    <n v="10"/>
    <n v="120"/>
    <n v="17"/>
    <n v="210"/>
    <n v="0"/>
    <n v="0"/>
    <n v="-199"/>
    <n v="-199"/>
    <m/>
    <m/>
    <m/>
    <n v="0"/>
    <s v="SIM"/>
  </r>
  <r>
    <x v="0"/>
    <x v="2"/>
    <n v="10"/>
    <m/>
    <s v="Mesa "/>
    <d v="2006-01-12T00:00:00"/>
    <n v="1"/>
    <n v="140"/>
    <n v="140"/>
    <n v="10"/>
    <n v="120"/>
    <n v="16"/>
    <n v="198"/>
    <n v="0"/>
    <n v="0"/>
    <n v="-140"/>
    <n v="-140"/>
    <m/>
    <m/>
    <m/>
    <n v="0"/>
    <s v="SIM"/>
  </r>
  <r>
    <x v="0"/>
    <x v="4"/>
    <n v="20"/>
    <m/>
    <s v="Monitor IBM Color"/>
    <d v="2006-02-13T00:00:00"/>
    <n v="1"/>
    <n v="336.48"/>
    <n v="336.48"/>
    <n v="5"/>
    <n v="60"/>
    <n v="16"/>
    <n v="197"/>
    <n v="0"/>
    <n v="0"/>
    <n v="-336.48"/>
    <n v="-336.48"/>
    <m/>
    <m/>
    <m/>
    <n v="0"/>
    <s v="SIM"/>
  </r>
  <r>
    <x v="0"/>
    <x v="2"/>
    <n v="10"/>
    <m/>
    <s v="Poltrona Giratória c/ Braço"/>
    <d v="2006-04-07T00:00:00"/>
    <n v="1"/>
    <n v="2779.99"/>
    <n v="2779.99"/>
    <n v="10"/>
    <n v="120"/>
    <n v="16"/>
    <n v="195"/>
    <n v="0"/>
    <n v="0"/>
    <n v="-2779.99"/>
    <n v="-2779.99"/>
    <m/>
    <m/>
    <m/>
    <n v="0"/>
    <s v="SIM"/>
  </r>
  <r>
    <x v="0"/>
    <x v="1"/>
    <n v="10"/>
    <m/>
    <s v="Sistema Central de Ar Condicionado"/>
    <d v="2006-06-07T00:00:00"/>
    <n v="1"/>
    <n v="16547.580000000002"/>
    <n v="16547.580000000002"/>
    <n v="10"/>
    <n v="120"/>
    <n v="16"/>
    <n v="193"/>
    <n v="0"/>
    <n v="0"/>
    <n v="-16547.580000000002"/>
    <n v="-16547.580000000002"/>
    <m/>
    <m/>
    <m/>
    <n v="0"/>
    <s v="SIM"/>
  </r>
  <r>
    <x v="0"/>
    <x v="2"/>
    <n v="10"/>
    <m/>
    <s v="Mesa de Trabalho Noc"/>
    <d v="2006-08-31T00:00:00"/>
    <n v="1"/>
    <n v="315"/>
    <n v="315"/>
    <n v="10"/>
    <n v="120"/>
    <n v="15"/>
    <n v="191"/>
    <n v="0"/>
    <n v="0"/>
    <n v="-315"/>
    <n v="-315"/>
    <m/>
    <m/>
    <m/>
    <n v="0"/>
    <s v="SIM"/>
  </r>
  <r>
    <x v="0"/>
    <x v="4"/>
    <n v="20"/>
    <m/>
    <s v="Monitor 15'' IBM"/>
    <d v="2006-09-01T00:00:00"/>
    <n v="10"/>
    <n v="339.56"/>
    <n v="3395.6"/>
    <n v="5"/>
    <n v="60"/>
    <n v="15"/>
    <n v="190"/>
    <n v="0"/>
    <n v="0"/>
    <n v="-3395.6"/>
    <n v="-3395.6"/>
    <m/>
    <m/>
    <m/>
    <n v="0"/>
    <s v="SIM"/>
  </r>
  <r>
    <x v="0"/>
    <x v="4"/>
    <n v="20"/>
    <m/>
    <s v="Microcomputador Lenovo P4 HT521 512MG 80GB COMB82 "/>
    <d v="2006-09-01T00:00:00"/>
    <n v="11"/>
    <n v="3125.44"/>
    <n v="34379.840000000004"/>
    <n v="5"/>
    <n v="60"/>
    <n v="15"/>
    <n v="190"/>
    <n v="0"/>
    <n v="0"/>
    <n v="-34379.840000000004"/>
    <n v="-34379.840000000004"/>
    <m/>
    <m/>
    <m/>
    <n v="0"/>
    <s v="SIM"/>
  </r>
  <r>
    <x v="0"/>
    <x v="4"/>
    <n v="20"/>
    <m/>
    <s v="Microcomputador Lenovo"/>
    <d v="2006-09-01T00:00:00"/>
    <n v="5"/>
    <n v="3060.44"/>
    <n v="15302.2"/>
    <n v="5"/>
    <n v="60"/>
    <n v="15"/>
    <n v="190"/>
    <n v="0"/>
    <n v="0"/>
    <n v="-15302.2"/>
    <n v="-15302.2"/>
    <m/>
    <m/>
    <m/>
    <n v="0"/>
    <s v="SIM"/>
  </r>
  <r>
    <x v="0"/>
    <x v="1"/>
    <n v="10"/>
    <m/>
    <s v="Central Telefônica Digital"/>
    <d v="2006-11-23T00:00:00"/>
    <n v="1"/>
    <n v="5489.76"/>
    <n v="5489.76"/>
    <n v="10"/>
    <n v="120"/>
    <n v="15"/>
    <n v="188"/>
    <n v="0"/>
    <n v="0"/>
    <n v="-5489.76"/>
    <n v="-5489.76"/>
    <m/>
    <m/>
    <m/>
    <n v="0"/>
    <s v="SIM"/>
  </r>
  <r>
    <x v="0"/>
    <x v="1"/>
    <n v="10"/>
    <m/>
    <s v="Sistema de Audio e Vídeo c/ Equipamentos Diversos"/>
    <d v="2006-12-12T00:00:00"/>
    <n v="1"/>
    <n v="4422.6000000000004"/>
    <n v="4422.6000000000004"/>
    <n v="10"/>
    <n v="120"/>
    <n v="15"/>
    <n v="187"/>
    <n v="0"/>
    <n v="0"/>
    <n v="-4422.6000000000004"/>
    <n v="-4422.6000000000004"/>
    <m/>
    <m/>
    <m/>
    <n v="0"/>
    <s v="SIM"/>
  </r>
  <r>
    <x v="0"/>
    <x v="2"/>
    <n v="10"/>
    <m/>
    <s v="Poltrona Itamarati c/ Prancheta"/>
    <d v="2006-12-22T00:00:00"/>
    <n v="196"/>
    <n v="550"/>
    <n v="107800"/>
    <n v="10"/>
    <n v="120"/>
    <n v="15"/>
    <n v="187"/>
    <n v="0"/>
    <n v="0"/>
    <n v="-107800"/>
    <n v="-107800"/>
    <m/>
    <m/>
    <m/>
    <n v="0"/>
    <s v="SIM"/>
  </r>
  <r>
    <x v="0"/>
    <x v="2"/>
    <n v="10"/>
    <m/>
    <s v="Poltrona 5001 Giratória Presidente c/ Braço "/>
    <d v="2006-12-22T00:00:00"/>
    <n v="12"/>
    <n v="410"/>
    <n v="4920"/>
    <n v="10"/>
    <n v="120"/>
    <n v="15"/>
    <n v="187"/>
    <n v="0"/>
    <n v="0"/>
    <n v="-4920"/>
    <n v="-4920"/>
    <m/>
    <m/>
    <m/>
    <n v="0"/>
    <s v="SIM"/>
  </r>
  <r>
    <x v="0"/>
    <x v="1"/>
    <n v="10"/>
    <m/>
    <s v="Calculadora Procalc LP 45"/>
    <d v="2007-01-12T00:00:00"/>
    <n v="2"/>
    <n v="185"/>
    <n v="370"/>
    <n v="10"/>
    <n v="120"/>
    <n v="15"/>
    <n v="186"/>
    <n v="0"/>
    <n v="0"/>
    <n v="-370"/>
    <n v="-370"/>
    <m/>
    <m/>
    <m/>
    <n v="0"/>
    <s v="SIM"/>
  </r>
  <r>
    <x v="0"/>
    <x v="1"/>
    <n v="10"/>
    <m/>
    <s v="Compressor Industrial "/>
    <d v="2007-01-15T00:00:00"/>
    <n v="1"/>
    <n v="1519"/>
    <n v="1519"/>
    <n v="10"/>
    <n v="120"/>
    <n v="15"/>
    <n v="186"/>
    <n v="0"/>
    <n v="0"/>
    <n v="-1519"/>
    <n v="-1519"/>
    <m/>
    <m/>
    <m/>
    <n v="0"/>
    <s v="SIM"/>
  </r>
  <r>
    <x v="0"/>
    <x v="1"/>
    <n v="10"/>
    <m/>
    <s v="Fax Panasonic"/>
    <d v="2007-01-17T00:00:00"/>
    <n v="1"/>
    <n v="628"/>
    <n v="628"/>
    <n v="10"/>
    <n v="120"/>
    <n v="15"/>
    <n v="186"/>
    <n v="0"/>
    <n v="0"/>
    <n v="-628"/>
    <n v="-628"/>
    <m/>
    <m/>
    <m/>
    <n v="0"/>
    <s v="SIM"/>
  </r>
  <r>
    <x v="0"/>
    <x v="1"/>
    <n v="10"/>
    <m/>
    <s v="Câmera Digital Olimpus D-435 c/ Carregador"/>
    <d v="2007-01-31T00:00:00"/>
    <n v="11"/>
    <n v="560"/>
    <n v="6160"/>
    <n v="10"/>
    <n v="120"/>
    <n v="15"/>
    <n v="186"/>
    <n v="0"/>
    <n v="0"/>
    <n v="-6160"/>
    <n v="-6160"/>
    <m/>
    <m/>
    <m/>
    <n v="0"/>
    <s v="SIM"/>
  </r>
  <r>
    <x v="0"/>
    <x v="2"/>
    <n v="10"/>
    <m/>
    <s v="Mesa"/>
    <d v="2007-01-31T00:00:00"/>
    <n v="1"/>
    <n v="139"/>
    <n v="139"/>
    <n v="10"/>
    <n v="120"/>
    <n v="15"/>
    <n v="186"/>
    <n v="0"/>
    <n v="0"/>
    <n v="-139"/>
    <n v="-139"/>
    <m/>
    <m/>
    <m/>
    <n v="0"/>
    <s v="SIM"/>
  </r>
  <r>
    <x v="0"/>
    <x v="2"/>
    <n v="10"/>
    <m/>
    <s v="Mesa Modular Nogal"/>
    <d v="2007-01-31T00:00:00"/>
    <n v="1"/>
    <n v="1153.2"/>
    <n v="1153.2"/>
    <n v="10"/>
    <n v="120"/>
    <n v="15"/>
    <n v="186"/>
    <n v="0"/>
    <n v="0"/>
    <n v="-1153.2"/>
    <n v="-1153.2"/>
    <m/>
    <m/>
    <m/>
    <n v="0"/>
    <s v="SIM"/>
  </r>
  <r>
    <x v="1"/>
    <x v="3"/>
    <n v="4"/>
    <m/>
    <s v="Prédio"/>
    <d v="2007-02-08T00:00:00"/>
    <n v="1"/>
    <n v="1304982.92"/>
    <n v="1304982.92"/>
    <n v="25"/>
    <n v="300"/>
    <n v="15"/>
    <n v="185"/>
    <n v="0"/>
    <n v="-4349.9430666666667"/>
    <n v="-800389.52426666697"/>
    <n v="-804739.46733333368"/>
    <m/>
    <m/>
    <m/>
    <n v="495893.50959999964"/>
    <s v="NÃO"/>
  </r>
  <r>
    <x v="0"/>
    <x v="1"/>
    <n v="10"/>
    <m/>
    <s v="Projetor Multimidia "/>
    <d v="2007-02-23T00:00:00"/>
    <n v="1"/>
    <n v="5700"/>
    <n v="5700"/>
    <n v="10"/>
    <n v="120"/>
    <n v="15"/>
    <n v="185"/>
    <n v="0"/>
    <n v="0"/>
    <n v="-5700"/>
    <n v="-5700"/>
    <m/>
    <m/>
    <m/>
    <n v="0"/>
    <s v="SIM"/>
  </r>
  <r>
    <x v="0"/>
    <x v="2"/>
    <n v="10"/>
    <m/>
    <s v="Cadeira Caixa170 com Arco Com Caximbo"/>
    <d v="2007-02-23T00:00:00"/>
    <n v="3"/>
    <n v="160"/>
    <n v="480"/>
    <n v="10"/>
    <n v="120"/>
    <n v="15"/>
    <n v="185"/>
    <n v="0"/>
    <n v="0"/>
    <n v="-480"/>
    <n v="-480"/>
    <m/>
    <m/>
    <m/>
    <n v="0"/>
    <s v="SIM"/>
  </r>
  <r>
    <x v="0"/>
    <x v="2"/>
    <n v="10"/>
    <m/>
    <s v="Cadeira"/>
    <d v="2007-02-23T00:00:00"/>
    <n v="8"/>
    <n v="140"/>
    <n v="1120"/>
    <n v="10"/>
    <n v="120"/>
    <n v="15"/>
    <n v="185"/>
    <n v="0"/>
    <n v="0"/>
    <n v="-1120"/>
    <n v="-1120"/>
    <m/>
    <m/>
    <m/>
    <n v="0"/>
    <s v="SIM"/>
  </r>
  <r>
    <x v="0"/>
    <x v="2"/>
    <n v="10"/>
    <m/>
    <s v="Cadeira Giratória 111 Sec "/>
    <d v="2007-02-23T00:00:00"/>
    <n v="1"/>
    <n v="170"/>
    <n v="170"/>
    <n v="10"/>
    <n v="120"/>
    <n v="15"/>
    <n v="185"/>
    <n v="0"/>
    <n v="0"/>
    <n v="-170"/>
    <n v="-170"/>
    <m/>
    <m/>
    <m/>
    <n v="0"/>
    <s v="SIM"/>
  </r>
  <r>
    <x v="0"/>
    <x v="2"/>
    <n v="10"/>
    <m/>
    <s v="Banco"/>
    <d v="2007-02-23T00:00:00"/>
    <n v="1"/>
    <n v="450"/>
    <n v="450"/>
    <n v="10"/>
    <n v="120"/>
    <n v="15"/>
    <n v="185"/>
    <n v="0"/>
    <n v="0"/>
    <n v="-450"/>
    <n v="-450"/>
    <m/>
    <m/>
    <m/>
    <n v="0"/>
    <s v="SIM"/>
  </r>
  <r>
    <x v="0"/>
    <x v="2"/>
    <n v="10"/>
    <m/>
    <s v="Estante Biblioteca Elite EA 150"/>
    <d v="2007-02-23T00:00:00"/>
    <n v="1"/>
    <n v="550"/>
    <n v="550"/>
    <n v="10"/>
    <n v="120"/>
    <n v="15"/>
    <n v="185"/>
    <n v="0"/>
    <n v="0"/>
    <n v="-550"/>
    <n v="-550"/>
    <m/>
    <m/>
    <m/>
    <n v="0"/>
    <s v="SIM"/>
  </r>
  <r>
    <x v="0"/>
    <x v="2"/>
    <n v="10"/>
    <m/>
    <s v="Mesa Incoflex "/>
    <d v="2007-02-23T00:00:00"/>
    <n v="2"/>
    <n v="385"/>
    <n v="770"/>
    <n v="10"/>
    <n v="120"/>
    <n v="15"/>
    <n v="185"/>
    <n v="0"/>
    <n v="0"/>
    <n v="-770"/>
    <n v="-770"/>
    <m/>
    <m/>
    <m/>
    <n v="0"/>
    <s v="SIM"/>
  </r>
  <r>
    <x v="0"/>
    <x v="2"/>
    <n v="10"/>
    <m/>
    <s v="Mesa F05"/>
    <d v="2007-02-23T00:00:00"/>
    <n v="2"/>
    <n v="130"/>
    <n v="260"/>
    <n v="10"/>
    <n v="120"/>
    <n v="15"/>
    <n v="185"/>
    <n v="0"/>
    <n v="0"/>
    <n v="-260"/>
    <n v="-260"/>
    <m/>
    <m/>
    <m/>
    <n v="0"/>
    <s v="SIM"/>
  </r>
  <r>
    <x v="0"/>
    <x v="2"/>
    <n v="10"/>
    <m/>
    <s v="Mesa FP 699 "/>
    <d v="2007-02-23T00:00:00"/>
    <n v="3"/>
    <n v="360"/>
    <n v="1080"/>
    <n v="10"/>
    <n v="120"/>
    <n v="15"/>
    <n v="185"/>
    <n v="0"/>
    <n v="0"/>
    <n v="-1080"/>
    <n v="-1080"/>
    <m/>
    <m/>
    <m/>
    <n v="0"/>
    <s v="SIM"/>
  </r>
  <r>
    <x v="0"/>
    <x v="2"/>
    <n v="10"/>
    <m/>
    <s v="Estante Biblioteca Elite EA 150"/>
    <d v="2007-02-23T00:00:00"/>
    <n v="3"/>
    <n v="550"/>
    <n v="1650"/>
    <n v="10"/>
    <n v="120"/>
    <n v="15"/>
    <n v="185"/>
    <n v="0"/>
    <n v="0"/>
    <n v="-1650"/>
    <n v="-1650"/>
    <m/>
    <m/>
    <m/>
    <n v="0"/>
    <s v="SIM"/>
  </r>
  <r>
    <x v="0"/>
    <x v="2"/>
    <n v="10"/>
    <m/>
    <s v="Cadeira Fixa 303 PE Secret Exec"/>
    <d v="2007-02-23T00:00:00"/>
    <n v="4"/>
    <n v="120"/>
    <n v="480"/>
    <n v="10"/>
    <n v="120"/>
    <n v="15"/>
    <n v="185"/>
    <n v="0"/>
    <n v="0"/>
    <n v="-480"/>
    <n v="-480"/>
    <m/>
    <m/>
    <m/>
    <n v="0"/>
    <s v="SIM"/>
  </r>
  <r>
    <x v="0"/>
    <x v="2"/>
    <n v="10"/>
    <m/>
    <s v="Cadeira Giratória 111 Sec "/>
    <d v="2007-02-23T00:00:00"/>
    <n v="2"/>
    <n v="170"/>
    <n v="340"/>
    <n v="10"/>
    <n v="120"/>
    <n v="15"/>
    <n v="185"/>
    <n v="0"/>
    <n v="0"/>
    <n v="-340"/>
    <n v="-340"/>
    <m/>
    <m/>
    <m/>
    <n v="0"/>
    <s v="SIM"/>
  </r>
  <r>
    <x v="1"/>
    <x v="3"/>
    <n v="4"/>
    <m/>
    <s v="Conjunto 301"/>
    <d v="2007-02-26T00:00:00"/>
    <n v="1"/>
    <n v="238936.15"/>
    <n v="238936.15"/>
    <n v="25"/>
    <n v="300"/>
    <n v="15"/>
    <n v="185"/>
    <n v="0"/>
    <n v="-796.45383333333336"/>
    <n v="-146547.50533333333"/>
    <n v="-147343.95916666667"/>
    <m/>
    <m/>
    <m/>
    <n v="90795.736999999994"/>
    <s v="NÃO"/>
  </r>
  <r>
    <x v="0"/>
    <x v="1"/>
    <n v="10"/>
    <m/>
    <s v="Sistema de Som"/>
    <d v="2007-03-05T00:00:00"/>
    <n v="1"/>
    <n v="1766"/>
    <n v="1766"/>
    <n v="10"/>
    <n v="120"/>
    <n v="15"/>
    <n v="184"/>
    <n v="0"/>
    <n v="0"/>
    <n v="-1766"/>
    <n v="-1766"/>
    <m/>
    <m/>
    <m/>
    <n v="0"/>
    <s v="SIM"/>
  </r>
  <r>
    <x v="0"/>
    <x v="2"/>
    <n v="10"/>
    <m/>
    <s v="Estante de Aço"/>
    <d v="2007-03-06T00:00:00"/>
    <n v="3"/>
    <n v="126"/>
    <n v="378"/>
    <n v="10"/>
    <n v="120"/>
    <n v="15"/>
    <n v="184"/>
    <n v="0"/>
    <n v="0"/>
    <n v="-378"/>
    <n v="-378"/>
    <m/>
    <m/>
    <m/>
    <n v="0"/>
    <s v="SIM"/>
  </r>
  <r>
    <x v="0"/>
    <x v="2"/>
    <n v="10"/>
    <m/>
    <s v="Cadeira Clio Ass/encosto"/>
    <d v="2007-03-06T00:00:00"/>
    <n v="16"/>
    <n v="51"/>
    <n v="816"/>
    <n v="10"/>
    <n v="120"/>
    <n v="15"/>
    <n v="184"/>
    <n v="0"/>
    <n v="0"/>
    <n v="-816"/>
    <n v="-816"/>
    <m/>
    <m/>
    <m/>
    <n v="0"/>
    <s v="SIM"/>
  </r>
  <r>
    <x v="0"/>
    <x v="2"/>
    <n v="10"/>
    <m/>
    <s v="Cadeira Clio Ass/encosto"/>
    <d v="2007-03-06T00:00:00"/>
    <n v="1"/>
    <n v="30"/>
    <n v="30"/>
    <n v="10"/>
    <n v="120"/>
    <n v="15"/>
    <n v="184"/>
    <n v="0"/>
    <n v="0"/>
    <n v="-30"/>
    <n v="-30"/>
    <m/>
    <m/>
    <m/>
    <n v="0"/>
    <s v="SIM"/>
  </r>
  <r>
    <x v="0"/>
    <x v="2"/>
    <n v="10"/>
    <m/>
    <s v="Mesa Redonda"/>
    <d v="2007-03-06T00:00:00"/>
    <n v="1"/>
    <n v="149"/>
    <n v="149"/>
    <n v="10"/>
    <n v="120"/>
    <n v="15"/>
    <n v="184"/>
    <n v="0"/>
    <n v="0"/>
    <n v="-149"/>
    <n v="-149"/>
    <m/>
    <m/>
    <m/>
    <n v="0"/>
    <s v="SIM"/>
  </r>
  <r>
    <x v="0"/>
    <x v="2"/>
    <n v="10"/>
    <m/>
    <s v="Mesa Tampo Granito"/>
    <d v="2007-03-06T00:00:00"/>
    <n v="1"/>
    <n v="828"/>
    <n v="828"/>
    <n v="10"/>
    <n v="120"/>
    <n v="15"/>
    <n v="184"/>
    <n v="0"/>
    <n v="0"/>
    <n v="-828"/>
    <n v="-828"/>
    <m/>
    <m/>
    <m/>
    <n v="0"/>
    <s v="SIM"/>
  </r>
  <r>
    <x v="0"/>
    <x v="2"/>
    <n v="10"/>
    <m/>
    <s v="Mesa Modular"/>
    <d v="2007-03-06T00:00:00"/>
    <n v="1"/>
    <n v="291.64999999999998"/>
    <n v="291.64999999999998"/>
    <n v="10"/>
    <n v="120"/>
    <n v="15"/>
    <n v="184"/>
    <n v="0"/>
    <n v="0"/>
    <n v="-291.64999999999998"/>
    <n v="-291.64999999999998"/>
    <m/>
    <m/>
    <m/>
    <n v="0"/>
    <s v="SIM"/>
  </r>
  <r>
    <x v="0"/>
    <x v="4"/>
    <n v="20"/>
    <m/>
    <s v="Microcomputador"/>
    <d v="2007-03-06T00:00:00"/>
    <n v="1"/>
    <n v="1545"/>
    <n v="1545"/>
    <n v="5"/>
    <n v="60"/>
    <n v="15"/>
    <n v="184"/>
    <n v="0"/>
    <n v="0"/>
    <n v="-1545"/>
    <n v="-1545"/>
    <m/>
    <m/>
    <m/>
    <n v="0"/>
    <s v="SIM"/>
  </r>
  <r>
    <x v="0"/>
    <x v="1"/>
    <n v="10"/>
    <m/>
    <s v="Condicionador de AR"/>
    <d v="2007-03-08T00:00:00"/>
    <n v="1"/>
    <n v="760"/>
    <n v="760"/>
    <n v="10"/>
    <n v="120"/>
    <n v="15"/>
    <n v="184"/>
    <n v="0"/>
    <n v="0"/>
    <n v="-760"/>
    <n v="-760"/>
    <m/>
    <m/>
    <m/>
    <n v="0"/>
    <s v="SIM"/>
  </r>
  <r>
    <x v="0"/>
    <x v="1"/>
    <n v="10"/>
    <m/>
    <s v="Condicionador de AR Consul Frio 30"/>
    <d v="2007-03-08T00:00:00"/>
    <n v="1"/>
    <n v="2600"/>
    <n v="2600"/>
    <n v="10"/>
    <n v="120"/>
    <n v="15"/>
    <n v="184"/>
    <n v="0"/>
    <n v="0"/>
    <n v="-2600"/>
    <n v="-2600"/>
    <m/>
    <m/>
    <m/>
    <n v="0"/>
    <s v="SIM"/>
  </r>
  <r>
    <x v="0"/>
    <x v="2"/>
    <n v="10"/>
    <m/>
    <s v="Rack ST BP C/ Chaves 2413"/>
    <d v="2007-03-08T00:00:00"/>
    <n v="1"/>
    <n v="274.55"/>
    <n v="274.55"/>
    <n v="10"/>
    <n v="120"/>
    <n v="15"/>
    <n v="184"/>
    <n v="0"/>
    <n v="0"/>
    <n v="-274.55"/>
    <n v="-274.55"/>
    <m/>
    <m/>
    <m/>
    <n v="0"/>
    <s v="SIM"/>
  </r>
  <r>
    <x v="0"/>
    <x v="2"/>
    <n v="10"/>
    <m/>
    <s v="Mesa Metálica"/>
    <d v="2007-03-09T00:00:00"/>
    <n v="2"/>
    <n v="150"/>
    <n v="300"/>
    <n v="10"/>
    <n v="120"/>
    <n v="15"/>
    <n v="184"/>
    <n v="0"/>
    <n v="0"/>
    <n v="-300"/>
    <n v="-300"/>
    <m/>
    <m/>
    <m/>
    <n v="0"/>
    <s v="SIM"/>
  </r>
  <r>
    <x v="0"/>
    <x v="2"/>
    <n v="10"/>
    <m/>
    <s v="Cadeira Presidente c/ braço"/>
    <d v="2007-03-23T00:00:00"/>
    <n v="1"/>
    <n v="179"/>
    <n v="179"/>
    <n v="10"/>
    <n v="120"/>
    <n v="15"/>
    <n v="184"/>
    <n v="0"/>
    <n v="0"/>
    <n v="-179"/>
    <n v="-179"/>
    <m/>
    <m/>
    <m/>
    <n v="0"/>
    <s v="SIM"/>
  </r>
  <r>
    <x v="0"/>
    <x v="1"/>
    <n v="10"/>
    <m/>
    <s v="Fax Brother"/>
    <d v="2007-04-18T00:00:00"/>
    <n v="1"/>
    <n v="525.15"/>
    <n v="525.15"/>
    <n v="10"/>
    <n v="120"/>
    <n v="15"/>
    <n v="183"/>
    <n v="0"/>
    <n v="0"/>
    <n v="-525.15"/>
    <n v="-525.15"/>
    <m/>
    <m/>
    <m/>
    <n v="0"/>
    <s v="SIM"/>
  </r>
  <r>
    <x v="0"/>
    <x v="2"/>
    <n v="10"/>
    <m/>
    <s v="Cadeira Escritório "/>
    <d v="2007-04-26T00:00:00"/>
    <n v="3"/>
    <n v="406"/>
    <n v="1218"/>
    <n v="10"/>
    <n v="120"/>
    <n v="15"/>
    <n v="183"/>
    <n v="0"/>
    <n v="0"/>
    <n v="-1218"/>
    <n v="-1218"/>
    <m/>
    <m/>
    <m/>
    <n v="0"/>
    <s v="SIM"/>
  </r>
  <r>
    <x v="0"/>
    <x v="2"/>
    <n v="10"/>
    <m/>
    <s v="Cadeira "/>
    <d v="2007-06-06T00:00:00"/>
    <n v="1"/>
    <n v="80.63"/>
    <n v="80.63"/>
    <n v="10"/>
    <n v="120"/>
    <n v="15"/>
    <n v="181"/>
    <n v="0"/>
    <n v="0"/>
    <n v="-80.63"/>
    <n v="-80.63"/>
    <m/>
    <m/>
    <m/>
    <n v="0"/>
    <s v="SIM"/>
  </r>
  <r>
    <x v="0"/>
    <x v="2"/>
    <n v="10"/>
    <m/>
    <s v="Mesa Computador"/>
    <d v="2007-06-06T00:00:00"/>
    <n v="1"/>
    <n v="122.37"/>
    <n v="122.37"/>
    <n v="10"/>
    <n v="120"/>
    <n v="15"/>
    <n v="181"/>
    <n v="0"/>
    <n v="0"/>
    <n v="-122.37"/>
    <n v="-122.37"/>
    <m/>
    <m/>
    <m/>
    <n v="0"/>
    <s v="SIM"/>
  </r>
  <r>
    <x v="0"/>
    <x v="1"/>
    <n v="10"/>
    <m/>
    <s v="Consultório Odontológico Olympik VZF"/>
    <d v="2007-06-15T00:00:00"/>
    <n v="1"/>
    <n v="5580"/>
    <n v="5580"/>
    <n v="10"/>
    <n v="120"/>
    <n v="15"/>
    <n v="181"/>
    <n v="0"/>
    <n v="0"/>
    <n v="-5580"/>
    <n v="-5580"/>
    <m/>
    <m/>
    <m/>
    <n v="0"/>
    <s v="SIM"/>
  </r>
  <r>
    <x v="0"/>
    <x v="1"/>
    <n v="10"/>
    <m/>
    <s v="Câmera Digital Olympus"/>
    <d v="2007-07-04T00:00:00"/>
    <n v="2"/>
    <n v="650"/>
    <n v="1300"/>
    <n v="10"/>
    <n v="120"/>
    <n v="15"/>
    <n v="180"/>
    <n v="0"/>
    <n v="0"/>
    <n v="-1300"/>
    <n v="-1300"/>
    <m/>
    <m/>
    <m/>
    <n v="0"/>
    <s v="SIM"/>
  </r>
  <r>
    <x v="0"/>
    <x v="4"/>
    <n v="20"/>
    <m/>
    <s v="Microcomputador Lenovo"/>
    <d v="2007-07-10T00:00:00"/>
    <n v="2"/>
    <n v="1253.57"/>
    <n v="2507.14"/>
    <n v="5"/>
    <n v="60"/>
    <n v="15"/>
    <n v="180"/>
    <n v="0"/>
    <n v="0"/>
    <n v="-2507.14"/>
    <n v="-2507.14"/>
    <m/>
    <m/>
    <m/>
    <n v="0"/>
    <s v="SIM"/>
  </r>
  <r>
    <x v="0"/>
    <x v="4"/>
    <n v="20"/>
    <m/>
    <s v="Monitor Lenovo CRT 17&quot; E75"/>
    <d v="2007-07-10T00:00:00"/>
    <n v="1"/>
    <n v="307.69"/>
    <n v="307.69"/>
    <n v="5"/>
    <n v="60"/>
    <n v="15"/>
    <n v="180"/>
    <n v="0"/>
    <n v="0"/>
    <n v="-307.69"/>
    <n v="-307.69"/>
    <m/>
    <m/>
    <m/>
    <n v="0"/>
    <s v="SIM"/>
  </r>
  <r>
    <x v="0"/>
    <x v="2"/>
    <n v="10"/>
    <m/>
    <s v="Mesa Teclado Central JM"/>
    <d v="2007-08-07T00:00:00"/>
    <n v="1"/>
    <n v="120"/>
    <n v="120"/>
    <n v="10"/>
    <n v="120"/>
    <n v="14"/>
    <n v="179"/>
    <n v="0"/>
    <n v="0"/>
    <n v="-120"/>
    <n v="-120"/>
    <m/>
    <m/>
    <m/>
    <n v="0"/>
    <s v="SIM"/>
  </r>
  <r>
    <x v="0"/>
    <x v="2"/>
    <n v="10"/>
    <m/>
    <s v="Mesa de Centro Standard"/>
    <d v="2007-11-14T00:00:00"/>
    <n v="1"/>
    <n v="122"/>
    <n v="122"/>
    <n v="10"/>
    <n v="120"/>
    <n v="14"/>
    <n v="176"/>
    <n v="0"/>
    <n v="0"/>
    <n v="-122"/>
    <n v="-122"/>
    <m/>
    <m/>
    <m/>
    <n v="0"/>
    <s v="SIM"/>
  </r>
  <r>
    <x v="0"/>
    <x v="2"/>
    <n v="10"/>
    <m/>
    <s v="Arquivo de Aço c/ 4 Gavetas Ch 24 c/ Carrinho Telescópio"/>
    <d v="2007-11-14T00:00:00"/>
    <n v="1"/>
    <n v="627"/>
    <n v="627"/>
    <n v="10"/>
    <n v="120"/>
    <n v="14"/>
    <n v="176"/>
    <n v="0"/>
    <n v="0"/>
    <n v="-627"/>
    <n v="-627"/>
    <m/>
    <m/>
    <m/>
    <n v="0"/>
    <s v="SIM"/>
  </r>
  <r>
    <x v="0"/>
    <x v="2"/>
    <n v="10"/>
    <m/>
    <s v="Rack 9 p Fech"/>
    <d v="2007-11-29T00:00:00"/>
    <n v="1"/>
    <n v="1095"/>
    <n v="1095"/>
    <n v="10"/>
    <n v="120"/>
    <n v="14"/>
    <n v="176"/>
    <n v="0"/>
    <n v="0"/>
    <n v="-1095"/>
    <n v="-1095"/>
    <m/>
    <m/>
    <m/>
    <n v="0"/>
    <s v="SIM"/>
  </r>
  <r>
    <x v="0"/>
    <x v="1"/>
    <n v="10"/>
    <m/>
    <s v="Câmera Digital Sony DSC W35 7.2"/>
    <d v="2007-11-30T00:00:00"/>
    <n v="1"/>
    <n v="899"/>
    <n v="899"/>
    <n v="10"/>
    <n v="120"/>
    <n v="14"/>
    <n v="176"/>
    <n v="0"/>
    <n v="0"/>
    <n v="-899"/>
    <n v="-899"/>
    <m/>
    <m/>
    <m/>
    <n v="0"/>
    <s v="SIM"/>
  </r>
  <r>
    <x v="0"/>
    <x v="2"/>
    <n v="10"/>
    <m/>
    <s v="Cadeira Giratória Talarico"/>
    <d v="2007-11-30T00:00:00"/>
    <n v="3"/>
    <n v="200"/>
    <n v="600"/>
    <n v="10"/>
    <n v="120"/>
    <n v="14"/>
    <n v="176"/>
    <n v="0"/>
    <n v="0"/>
    <n v="-600"/>
    <n v="-600"/>
    <m/>
    <m/>
    <m/>
    <n v="0"/>
    <s v="SIM"/>
  </r>
  <r>
    <x v="0"/>
    <x v="2"/>
    <n v="10"/>
    <m/>
    <s v="Mesa Secretária "/>
    <d v="2007-11-30T00:00:00"/>
    <n v="2"/>
    <n v="231"/>
    <n v="462"/>
    <n v="10"/>
    <n v="120"/>
    <n v="14"/>
    <n v="176"/>
    <n v="0"/>
    <n v="0"/>
    <n v="-462"/>
    <n v="-462"/>
    <m/>
    <m/>
    <m/>
    <n v="0"/>
    <s v="SIM"/>
  </r>
  <r>
    <x v="0"/>
    <x v="2"/>
    <n v="10"/>
    <m/>
    <s v="Cadeira Fixa"/>
    <d v="2007-11-30T00:00:00"/>
    <n v="6"/>
    <n v="74"/>
    <n v="444"/>
    <n v="10"/>
    <n v="120"/>
    <n v="14"/>
    <n v="176"/>
    <n v="0"/>
    <n v="0"/>
    <n v="-444"/>
    <n v="-444"/>
    <m/>
    <m/>
    <m/>
    <n v="0"/>
    <s v="SIM"/>
  </r>
  <r>
    <x v="0"/>
    <x v="2"/>
    <n v="10"/>
    <m/>
    <s v="Banco Talaricos 03 Lugares"/>
    <d v="2007-11-30T00:00:00"/>
    <n v="2"/>
    <n v="210"/>
    <n v="420"/>
    <n v="10"/>
    <n v="120"/>
    <n v="14"/>
    <n v="176"/>
    <n v="0"/>
    <n v="0"/>
    <n v="-420"/>
    <n v="-420"/>
    <m/>
    <m/>
    <m/>
    <n v="0"/>
    <s v="SIM"/>
  </r>
  <r>
    <x v="0"/>
    <x v="1"/>
    <n v="10"/>
    <m/>
    <s v="Fax Brother"/>
    <d v="2008-01-21T00:00:00"/>
    <n v="1"/>
    <n v="480"/>
    <n v="480"/>
    <n v="10"/>
    <n v="120"/>
    <n v="14"/>
    <n v="174"/>
    <n v="0"/>
    <n v="0"/>
    <n v="-480"/>
    <n v="-480"/>
    <m/>
    <m/>
    <m/>
    <n v="0"/>
    <s v="SIM"/>
  </r>
  <r>
    <x v="0"/>
    <x v="1"/>
    <n v="10"/>
    <m/>
    <s v="Calculadora"/>
    <d v="2008-02-08T00:00:00"/>
    <n v="2"/>
    <n v="185"/>
    <n v="370"/>
    <n v="10"/>
    <n v="120"/>
    <n v="14"/>
    <n v="173"/>
    <n v="0"/>
    <n v="0"/>
    <n v="-370"/>
    <n v="-370"/>
    <m/>
    <m/>
    <m/>
    <n v="0"/>
    <s v="SIM"/>
  </r>
  <r>
    <x v="0"/>
    <x v="4"/>
    <n v="20"/>
    <m/>
    <s v="Impressora "/>
    <d v="2008-03-06T00:00:00"/>
    <n v="13"/>
    <n v="665"/>
    <n v="8645"/>
    <n v="5"/>
    <n v="60"/>
    <n v="14"/>
    <n v="172"/>
    <n v="0"/>
    <n v="0"/>
    <n v="-8645"/>
    <n v="-8645"/>
    <m/>
    <m/>
    <m/>
    <n v="0"/>
    <s v="SIM"/>
  </r>
  <r>
    <x v="0"/>
    <x v="4"/>
    <n v="20"/>
    <m/>
    <s v="Impressora HP4250"/>
    <d v="2008-03-06T00:00:00"/>
    <n v="1"/>
    <n v="4138"/>
    <n v="4138"/>
    <n v="5"/>
    <n v="60"/>
    <n v="14"/>
    <n v="172"/>
    <n v="0"/>
    <n v="0"/>
    <n v="-4138"/>
    <n v="-4138"/>
    <m/>
    <m/>
    <m/>
    <n v="0"/>
    <s v="SIM"/>
  </r>
  <r>
    <x v="0"/>
    <x v="4"/>
    <n v="20"/>
    <m/>
    <s v="Monitor LG"/>
    <d v="2008-03-28T00:00:00"/>
    <n v="7"/>
    <n v="500"/>
    <n v="3500"/>
    <n v="5"/>
    <n v="60"/>
    <n v="14"/>
    <n v="172"/>
    <n v="0"/>
    <n v="0"/>
    <n v="-3500"/>
    <n v="-3500"/>
    <m/>
    <m/>
    <m/>
    <n v="0"/>
    <s v="SIM"/>
  </r>
  <r>
    <x v="0"/>
    <x v="4"/>
    <n v="20"/>
    <m/>
    <s v="Desktop HP DC5700MT"/>
    <d v="2008-03-28T00:00:00"/>
    <n v="7"/>
    <n v="2072"/>
    <n v="14504"/>
    <n v="5"/>
    <n v="60"/>
    <n v="14"/>
    <n v="172"/>
    <n v="0"/>
    <n v="0"/>
    <n v="-14504"/>
    <n v="-14504"/>
    <m/>
    <m/>
    <m/>
    <n v="0"/>
    <s v="SIM"/>
  </r>
  <r>
    <x v="0"/>
    <x v="2"/>
    <n v="10"/>
    <m/>
    <s v="Poltrona Tec 227 Jhavini "/>
    <d v="2008-06-11T00:00:00"/>
    <n v="3"/>
    <n v="851"/>
    <n v="2553"/>
    <n v="10"/>
    <n v="120"/>
    <n v="14"/>
    <n v="169"/>
    <n v="0"/>
    <n v="0"/>
    <n v="-2553"/>
    <n v="-2553"/>
    <m/>
    <m/>
    <m/>
    <n v="0"/>
    <s v="SIM"/>
  </r>
  <r>
    <x v="0"/>
    <x v="2"/>
    <n v="10"/>
    <m/>
    <s v="Mesa Lateral"/>
    <d v="2008-06-11T00:00:00"/>
    <n v="1"/>
    <n v="218"/>
    <n v="218"/>
    <n v="10"/>
    <n v="120"/>
    <n v="14"/>
    <n v="169"/>
    <n v="0"/>
    <n v="0"/>
    <n v="-218"/>
    <n v="-218"/>
    <m/>
    <m/>
    <m/>
    <n v="0"/>
    <s v="SIM"/>
  </r>
  <r>
    <x v="0"/>
    <x v="2"/>
    <n v="10"/>
    <m/>
    <s v="Mesa "/>
    <d v="2008-07-09T00:00:00"/>
    <n v="1"/>
    <n v="65"/>
    <n v="65"/>
    <n v="10"/>
    <n v="120"/>
    <n v="14"/>
    <n v="168"/>
    <n v="0"/>
    <n v="0"/>
    <n v="-65"/>
    <n v="-65"/>
    <m/>
    <m/>
    <m/>
    <n v="0"/>
    <s v="SIM"/>
  </r>
  <r>
    <x v="0"/>
    <x v="2"/>
    <n v="10"/>
    <m/>
    <s v="Mesa para computador"/>
    <d v="2008-07-09T00:00:00"/>
    <n v="2"/>
    <n v="97.5"/>
    <n v="195"/>
    <n v="10"/>
    <n v="120"/>
    <n v="14"/>
    <n v="168"/>
    <n v="0"/>
    <n v="0"/>
    <n v="-195"/>
    <n v="-195"/>
    <m/>
    <m/>
    <m/>
    <n v="0"/>
    <s v="SIM"/>
  </r>
  <r>
    <x v="0"/>
    <x v="2"/>
    <n v="10"/>
    <m/>
    <s v="Gaveteiro 4 gavetas"/>
    <d v="2008-07-09T00:00:00"/>
    <n v="1"/>
    <n v="189"/>
    <n v="189"/>
    <n v="10"/>
    <n v="120"/>
    <n v="14"/>
    <n v="168"/>
    <n v="0"/>
    <n v="0"/>
    <n v="-189"/>
    <n v="-189"/>
    <m/>
    <m/>
    <m/>
    <n v="0"/>
    <s v="SIM"/>
  </r>
  <r>
    <x v="0"/>
    <x v="1"/>
    <n v="10"/>
    <m/>
    <s v="Câmera Fotográfica Digital Samsug S630"/>
    <d v="2008-08-06T00:00:00"/>
    <n v="1"/>
    <n v="649"/>
    <n v="649"/>
    <n v="10"/>
    <n v="120"/>
    <n v="13"/>
    <n v="167"/>
    <n v="0"/>
    <n v="0"/>
    <n v="-649"/>
    <n v="-649"/>
    <m/>
    <m/>
    <m/>
    <n v="0"/>
    <s v="SIM"/>
  </r>
  <r>
    <x v="0"/>
    <x v="1"/>
    <n v="10"/>
    <m/>
    <s v="Aparelho de Fax Brother"/>
    <d v="2008-08-19T00:00:00"/>
    <n v="1"/>
    <n v="462"/>
    <n v="462"/>
    <n v="10"/>
    <n v="120"/>
    <n v="13"/>
    <n v="167"/>
    <n v="0"/>
    <n v="0"/>
    <n v="-462"/>
    <n v="-462"/>
    <m/>
    <m/>
    <m/>
    <n v="0"/>
    <s v="SIM"/>
  </r>
  <r>
    <x v="0"/>
    <x v="2"/>
    <n v="10"/>
    <m/>
    <s v="Armário Roupeiro"/>
    <d v="2008-08-20T00:00:00"/>
    <n v="1"/>
    <n v="248"/>
    <n v="248"/>
    <n v="10"/>
    <n v="120"/>
    <n v="13"/>
    <n v="167"/>
    <n v="0"/>
    <n v="0"/>
    <n v="-248"/>
    <n v="-248"/>
    <m/>
    <m/>
    <m/>
    <n v="0"/>
    <s v="SIM"/>
  </r>
  <r>
    <x v="0"/>
    <x v="4"/>
    <n v="20"/>
    <m/>
    <s v="Desktop HP DC5750MT"/>
    <d v="2008-08-22T00:00:00"/>
    <n v="5"/>
    <n v="2065.5"/>
    <n v="10327.5"/>
    <n v="5"/>
    <n v="60"/>
    <n v="13"/>
    <n v="167"/>
    <n v="0"/>
    <n v="0"/>
    <n v="-10327.5"/>
    <n v="-10327.5"/>
    <m/>
    <m/>
    <m/>
    <n v="0"/>
    <s v="SIM"/>
  </r>
  <r>
    <x v="0"/>
    <x v="4"/>
    <n v="20"/>
    <m/>
    <s v="Monitor LG"/>
    <d v="2008-08-22T00:00:00"/>
    <n v="4"/>
    <n v="506.5"/>
    <n v="2026"/>
    <n v="5"/>
    <n v="60"/>
    <n v="13"/>
    <n v="167"/>
    <n v="0"/>
    <n v="0"/>
    <n v="-2026"/>
    <n v="-2026"/>
    <m/>
    <m/>
    <m/>
    <n v="0"/>
    <s v="SIM"/>
  </r>
  <r>
    <x v="0"/>
    <x v="2"/>
    <n v="10"/>
    <m/>
    <s v="Gaveteiro 04 gavetas"/>
    <d v="2008-08-25T00:00:00"/>
    <n v="1"/>
    <n v="229"/>
    <n v="229"/>
    <n v="10"/>
    <n v="120"/>
    <n v="13"/>
    <n v="167"/>
    <n v="0"/>
    <n v="0"/>
    <n v="-229"/>
    <n v="-229"/>
    <m/>
    <m/>
    <m/>
    <n v="0"/>
    <s v="SIM"/>
  </r>
  <r>
    <x v="1"/>
    <x v="3"/>
    <n v="4"/>
    <m/>
    <s v="Salas 301 e 104"/>
    <d v="2008-10-02T00:00:00"/>
    <n v="1"/>
    <n v="132327.17000000001"/>
    <n v="132327.17000000001"/>
    <n v="25"/>
    <n v="300"/>
    <n v="13"/>
    <n v="165"/>
    <n v="0"/>
    <n v="-441.09056666666669"/>
    <n v="-72338.852933333328"/>
    <n v="-72779.943499999994"/>
    <m/>
    <m/>
    <m/>
    <n v="59106.135933333338"/>
    <s v="NÃO"/>
  </r>
  <r>
    <x v="0"/>
    <x v="2"/>
    <n v="10"/>
    <m/>
    <s v="Armário de Cozinha"/>
    <d v="2008-10-13T00:00:00"/>
    <n v="1"/>
    <n v="539"/>
    <n v="539"/>
    <n v="10"/>
    <n v="120"/>
    <n v="13"/>
    <n v="165"/>
    <n v="0"/>
    <n v="0"/>
    <n v="-539"/>
    <n v="-539"/>
    <m/>
    <m/>
    <m/>
    <n v="0"/>
    <s v="SIM"/>
  </r>
  <r>
    <x v="0"/>
    <x v="1"/>
    <n v="10"/>
    <m/>
    <s v="Condicionador de Ar Consul Frio"/>
    <d v="2008-11-08T00:00:00"/>
    <n v="2"/>
    <n v="966"/>
    <n v="1932"/>
    <n v="10"/>
    <n v="120"/>
    <n v="13"/>
    <n v="164"/>
    <n v="0"/>
    <n v="0"/>
    <n v="-1932"/>
    <n v="-1932"/>
    <m/>
    <m/>
    <m/>
    <n v="0"/>
    <s v="SIM"/>
  </r>
  <r>
    <x v="0"/>
    <x v="2"/>
    <n v="10"/>
    <m/>
    <s v="Rack New"/>
    <d v="2008-11-14T00:00:00"/>
    <n v="1"/>
    <n v="207"/>
    <n v="207"/>
    <n v="10"/>
    <n v="120"/>
    <n v="13"/>
    <n v="164"/>
    <n v="0"/>
    <n v="0"/>
    <n v="-207"/>
    <n v="-207"/>
    <m/>
    <m/>
    <m/>
    <n v="0"/>
    <s v="SIM"/>
  </r>
  <r>
    <x v="0"/>
    <x v="2"/>
    <n v="10"/>
    <m/>
    <s v="Balança"/>
    <d v="2008-12-23T00:00:00"/>
    <n v="1"/>
    <n v="734.92"/>
    <n v="734.92"/>
    <n v="10"/>
    <n v="120"/>
    <n v="13"/>
    <n v="163"/>
    <n v="0"/>
    <n v="0"/>
    <n v="-734.92"/>
    <n v="-734.92"/>
    <m/>
    <m/>
    <m/>
    <n v="0"/>
    <s v="SIM"/>
  </r>
  <r>
    <x v="0"/>
    <x v="2"/>
    <n v="10"/>
    <m/>
    <s v="Cadeira Estofada Digitador"/>
    <d v="2009-01-29T00:00:00"/>
    <n v="1"/>
    <n v="175"/>
    <n v="175"/>
    <n v="10"/>
    <n v="120"/>
    <n v="13"/>
    <n v="162"/>
    <n v="0"/>
    <n v="0"/>
    <n v="-175"/>
    <n v="-175"/>
    <m/>
    <m/>
    <m/>
    <n v="0"/>
    <s v="SIM"/>
  </r>
  <r>
    <x v="0"/>
    <x v="1"/>
    <n v="10"/>
    <m/>
    <s v="Protocolador "/>
    <d v="2009-02-02T00:00:00"/>
    <n v="1"/>
    <n v="1134"/>
    <n v="1134"/>
    <n v="10"/>
    <n v="120"/>
    <n v="13"/>
    <n v="161"/>
    <n v="0"/>
    <n v="0"/>
    <n v="-1134"/>
    <n v="-1134"/>
    <m/>
    <m/>
    <m/>
    <n v="0"/>
    <s v="SIM"/>
  </r>
  <r>
    <x v="0"/>
    <x v="1"/>
    <n v="10"/>
    <m/>
    <s v="Calculadora "/>
    <d v="2009-02-10T00:00:00"/>
    <n v="1"/>
    <n v="320"/>
    <n v="320"/>
    <n v="10"/>
    <n v="120"/>
    <n v="13"/>
    <n v="161"/>
    <n v="0"/>
    <n v="0"/>
    <n v="-320"/>
    <n v="-320"/>
    <m/>
    <m/>
    <m/>
    <n v="0"/>
    <s v="SIM"/>
  </r>
  <r>
    <x v="0"/>
    <x v="4"/>
    <n v="20"/>
    <m/>
    <s v="Impressora HP"/>
    <d v="2009-02-28T00:00:00"/>
    <n v="2"/>
    <n v="1122"/>
    <n v="2244"/>
    <n v="5"/>
    <n v="60"/>
    <n v="13"/>
    <n v="161"/>
    <n v="0"/>
    <n v="0"/>
    <n v="-2244"/>
    <n v="-2244"/>
    <m/>
    <m/>
    <m/>
    <n v="0"/>
    <s v="SIM"/>
  </r>
  <r>
    <x v="0"/>
    <x v="2"/>
    <n v="10"/>
    <m/>
    <s v="Caixa Acustica"/>
    <d v="2009-03-01T00:00:00"/>
    <n v="2"/>
    <n v="380.5"/>
    <n v="761"/>
    <n v="10"/>
    <n v="120"/>
    <n v="13"/>
    <n v="160"/>
    <n v="0"/>
    <n v="0"/>
    <n v="-761"/>
    <n v="-761"/>
    <m/>
    <m/>
    <m/>
    <n v="0"/>
    <s v="SIM"/>
  </r>
  <r>
    <x v="0"/>
    <x v="2"/>
    <n v="10"/>
    <m/>
    <s v="Mesa CPD"/>
    <d v="2009-03-19T00:00:00"/>
    <n v="2"/>
    <n v="119"/>
    <n v="238"/>
    <n v="10"/>
    <n v="120"/>
    <n v="13"/>
    <n v="160"/>
    <n v="0"/>
    <n v="0"/>
    <n v="-238"/>
    <n v="-238"/>
    <m/>
    <m/>
    <m/>
    <n v="0"/>
    <s v="SIM"/>
  </r>
  <r>
    <x v="0"/>
    <x v="2"/>
    <n v="10"/>
    <m/>
    <s v="Gaveteiro Vol 4 gavetas"/>
    <d v="2009-03-19T00:00:00"/>
    <n v="1"/>
    <n v="199"/>
    <n v="199"/>
    <n v="10"/>
    <n v="120"/>
    <n v="13"/>
    <n v="160"/>
    <n v="0"/>
    <n v="0"/>
    <n v="-199"/>
    <n v="-199"/>
    <m/>
    <m/>
    <m/>
    <n v="0"/>
    <s v="SIM"/>
  </r>
  <r>
    <x v="0"/>
    <x v="1"/>
    <n v="10"/>
    <m/>
    <s v="Relógio de Ponto Biovoice Power"/>
    <d v="2009-04-08T00:00:00"/>
    <n v="1"/>
    <n v="2580"/>
    <n v="2580"/>
    <n v="10"/>
    <n v="120"/>
    <n v="13"/>
    <n v="159"/>
    <n v="0"/>
    <n v="0"/>
    <n v="-2580"/>
    <n v="-2580"/>
    <m/>
    <m/>
    <m/>
    <n v="0"/>
    <s v="SIM"/>
  </r>
  <r>
    <x v="0"/>
    <x v="2"/>
    <n v="10"/>
    <m/>
    <s v="Armário Alto 02 Portas "/>
    <d v="2009-04-09T00:00:00"/>
    <n v="1"/>
    <n v="270"/>
    <n v="270"/>
    <n v="10"/>
    <n v="120"/>
    <n v="13"/>
    <n v="159"/>
    <n v="0"/>
    <n v="0"/>
    <n v="-270"/>
    <n v="-270"/>
    <m/>
    <m/>
    <m/>
    <n v="0"/>
    <s v="SIM"/>
  </r>
  <r>
    <x v="0"/>
    <x v="1"/>
    <n v="10"/>
    <m/>
    <s v="Calculadora PR 3100"/>
    <d v="2009-04-16T00:00:00"/>
    <n v="1"/>
    <n v="320"/>
    <n v="320"/>
    <n v="10"/>
    <n v="120"/>
    <n v="13"/>
    <n v="159"/>
    <n v="0"/>
    <n v="0"/>
    <n v="-320"/>
    <n v="-320"/>
    <m/>
    <m/>
    <m/>
    <n v="0"/>
    <s v="SIM"/>
  </r>
  <r>
    <x v="0"/>
    <x v="4"/>
    <n v="20"/>
    <m/>
    <s v="Notebook Lenovo"/>
    <d v="2009-04-24T00:00:00"/>
    <n v="1"/>
    <n v="3454.3"/>
    <n v="3454.3"/>
    <n v="5"/>
    <n v="60"/>
    <n v="13"/>
    <n v="159"/>
    <n v="0"/>
    <n v="0"/>
    <n v="-3454.3"/>
    <n v="-3454.3"/>
    <m/>
    <m/>
    <m/>
    <n v="0"/>
    <s v="SIM"/>
  </r>
  <r>
    <x v="0"/>
    <x v="1"/>
    <n v="10"/>
    <m/>
    <s v="Fac Simile Panasonic "/>
    <d v="2009-04-29T00:00:00"/>
    <n v="1"/>
    <n v="680"/>
    <n v="680"/>
    <n v="10"/>
    <n v="120"/>
    <n v="13"/>
    <n v="159"/>
    <n v="0"/>
    <n v="0"/>
    <n v="-680"/>
    <n v="-680"/>
    <m/>
    <m/>
    <m/>
    <n v="0"/>
    <s v="SIM"/>
  </r>
  <r>
    <x v="0"/>
    <x v="1"/>
    <n v="10"/>
    <m/>
    <s v="Aspirador de Pó Eletrolux Flex 1200W"/>
    <d v="2009-05-26T00:00:00"/>
    <n v="1"/>
    <n v="309"/>
    <n v="309"/>
    <n v="10"/>
    <n v="120"/>
    <n v="13"/>
    <n v="158"/>
    <n v="0"/>
    <n v="0"/>
    <n v="-309"/>
    <n v="-309"/>
    <m/>
    <m/>
    <m/>
    <n v="0"/>
    <s v="SIM"/>
  </r>
  <r>
    <x v="0"/>
    <x v="2"/>
    <n v="10"/>
    <m/>
    <s v="Mesa "/>
    <d v="2009-06-10T00:00:00"/>
    <n v="1"/>
    <n v="225"/>
    <n v="225"/>
    <n v="10"/>
    <n v="120"/>
    <n v="13"/>
    <n v="157"/>
    <n v="0"/>
    <n v="0"/>
    <n v="-225"/>
    <n v="-225"/>
    <m/>
    <m/>
    <m/>
    <n v="0"/>
    <s v="SIM"/>
  </r>
  <r>
    <x v="0"/>
    <x v="2"/>
    <n v="10"/>
    <m/>
    <s v="Armário "/>
    <d v="2009-06-10T00:00:00"/>
    <n v="2"/>
    <n v="490"/>
    <n v="980"/>
    <n v="10"/>
    <n v="120"/>
    <n v="13"/>
    <n v="157"/>
    <n v="0"/>
    <n v="0"/>
    <n v="-980"/>
    <n v="-980"/>
    <m/>
    <m/>
    <m/>
    <n v="0"/>
    <s v="SIM"/>
  </r>
  <r>
    <x v="0"/>
    <x v="2"/>
    <n v="10"/>
    <m/>
    <s v="Monitor Samsung 743 B "/>
    <d v="2009-06-19T00:00:00"/>
    <n v="12"/>
    <n v="350.61"/>
    <n v="4207.32"/>
    <n v="10"/>
    <n v="120"/>
    <n v="13"/>
    <n v="157"/>
    <n v="0"/>
    <n v="0"/>
    <n v="-4207.32"/>
    <n v="-4207.32"/>
    <m/>
    <m/>
    <m/>
    <n v="0"/>
    <s v="SIM"/>
  </r>
  <r>
    <x v="0"/>
    <x v="4"/>
    <n v="20"/>
    <m/>
    <s v="Microcomputador HP Desktop DC 5850 com Office 2007"/>
    <d v="2009-06-19T00:00:00"/>
    <n v="15"/>
    <n v="2047.39"/>
    <n v="30710.850000000002"/>
    <n v="5"/>
    <n v="60"/>
    <n v="13"/>
    <n v="157"/>
    <n v="0"/>
    <n v="0"/>
    <n v="-30710.850000000002"/>
    <n v="-30710.850000000002"/>
    <m/>
    <m/>
    <m/>
    <n v="0"/>
    <s v="SIM"/>
  </r>
  <r>
    <x v="0"/>
    <x v="4"/>
    <n v="20"/>
    <m/>
    <s v="Monitor "/>
    <d v="2009-06-19T00:00:00"/>
    <n v="2"/>
    <n v="350.61"/>
    <n v="701.22"/>
    <n v="5"/>
    <n v="60"/>
    <n v="13"/>
    <n v="157"/>
    <n v="0"/>
    <n v="0"/>
    <n v="-701.22"/>
    <n v="-701.22"/>
    <m/>
    <m/>
    <m/>
    <n v="0"/>
    <s v="SIM"/>
  </r>
  <r>
    <x v="0"/>
    <x v="4"/>
    <n v="20"/>
    <m/>
    <s v="Notebook Portatil Dell Vostro 1310 "/>
    <d v="2009-06-20T00:00:00"/>
    <n v="1"/>
    <n v="2999.77"/>
    <n v="2999.77"/>
    <n v="5"/>
    <n v="60"/>
    <n v="13"/>
    <n v="157"/>
    <n v="0"/>
    <n v="0"/>
    <n v="-2999.77"/>
    <n v="-2999.77"/>
    <m/>
    <m/>
    <m/>
    <n v="0"/>
    <s v="SIM"/>
  </r>
  <r>
    <x v="0"/>
    <x v="1"/>
    <n v="10"/>
    <m/>
    <s v="Câmera Digital Sony DSC H50 Black"/>
    <d v="2009-08-11T00:00:00"/>
    <n v="1"/>
    <n v="1990"/>
    <n v="1990"/>
    <n v="10"/>
    <n v="120"/>
    <n v="12"/>
    <n v="155"/>
    <n v="0"/>
    <n v="0"/>
    <n v="-1990"/>
    <n v="-1990"/>
    <m/>
    <m/>
    <m/>
    <n v="0"/>
    <s v="SIM"/>
  </r>
  <r>
    <x v="0"/>
    <x v="1"/>
    <n v="10"/>
    <m/>
    <s v="Fax Panasonic "/>
    <d v="2009-08-25T00:00:00"/>
    <n v="1"/>
    <n v="579"/>
    <n v="579"/>
    <n v="10"/>
    <n v="120"/>
    <n v="12"/>
    <n v="155"/>
    <n v="0"/>
    <n v="0"/>
    <n v="-579"/>
    <n v="-579"/>
    <m/>
    <m/>
    <m/>
    <n v="0"/>
    <s v="SIM"/>
  </r>
  <r>
    <x v="0"/>
    <x v="4"/>
    <n v="20"/>
    <m/>
    <s v="Notebook Dell Vostro 1320 "/>
    <d v="2009-10-08T00:00:00"/>
    <n v="5"/>
    <n v="4800"/>
    <n v="24000"/>
    <n v="5"/>
    <n v="60"/>
    <n v="12"/>
    <n v="153"/>
    <n v="0"/>
    <n v="0"/>
    <n v="-24000"/>
    <n v="-24000"/>
    <m/>
    <m/>
    <m/>
    <n v="0"/>
    <s v="SIM"/>
  </r>
  <r>
    <x v="0"/>
    <x v="4"/>
    <n v="20"/>
    <m/>
    <s v="Servidor Dell Power Edge R610"/>
    <d v="2009-10-08T00:00:00"/>
    <n v="2"/>
    <n v="12500"/>
    <n v="25000"/>
    <n v="5"/>
    <n v="60"/>
    <n v="12"/>
    <n v="153"/>
    <n v="0"/>
    <n v="0"/>
    <n v="-25000"/>
    <n v="-25000"/>
    <m/>
    <m/>
    <m/>
    <n v="0"/>
    <s v="SIM"/>
  </r>
  <r>
    <x v="0"/>
    <x v="4"/>
    <n v="20"/>
    <m/>
    <s v="Impressora HP Laserjet P4014N/ST2"/>
    <d v="2009-10-13T00:00:00"/>
    <n v="1"/>
    <n v="2419"/>
    <n v="2419"/>
    <n v="5"/>
    <n v="60"/>
    <n v="12"/>
    <n v="153"/>
    <n v="0"/>
    <n v="0"/>
    <n v="-2419"/>
    <n v="-2419"/>
    <m/>
    <m/>
    <m/>
    <n v="0"/>
    <s v="SIM"/>
  </r>
  <r>
    <x v="0"/>
    <x v="1"/>
    <n v="10"/>
    <m/>
    <s v="Micro Projetor "/>
    <d v="2009-10-19T00:00:00"/>
    <n v="1"/>
    <n v="1782"/>
    <n v="1782"/>
    <n v="10"/>
    <n v="120"/>
    <n v="12"/>
    <n v="153"/>
    <n v="0"/>
    <n v="0"/>
    <n v="-1782"/>
    <n v="-1782"/>
    <m/>
    <m/>
    <m/>
    <n v="0"/>
    <s v="SIM"/>
  </r>
  <r>
    <x v="1"/>
    <x v="3"/>
    <n v="4"/>
    <m/>
    <s v="Sala 407"/>
    <d v="2009-11-16T00:00:00"/>
    <n v="1"/>
    <n v="47196.9"/>
    <n v="47196.9"/>
    <n v="25"/>
    <n v="300"/>
    <n v="12"/>
    <n v="152"/>
    <n v="0"/>
    <n v="-157.32300000000001"/>
    <n v="-23755.773000000001"/>
    <n v="-23913.096000000001"/>
    <m/>
    <m/>
    <m/>
    <n v="23126.481000000003"/>
    <s v="NÃO"/>
  </r>
  <r>
    <x v="0"/>
    <x v="1"/>
    <n v="10"/>
    <m/>
    <s v="Projetor de Multimidia "/>
    <d v="2009-11-18T00:00:00"/>
    <n v="1"/>
    <n v="3999"/>
    <n v="3999"/>
    <n v="10"/>
    <n v="120"/>
    <n v="12"/>
    <n v="152"/>
    <n v="0"/>
    <n v="0"/>
    <n v="-3999"/>
    <n v="-3999"/>
    <m/>
    <m/>
    <m/>
    <n v="0"/>
    <s v="SIM"/>
  </r>
  <r>
    <x v="1"/>
    <x v="3"/>
    <n v="4"/>
    <m/>
    <s v="3º andar Sala 302"/>
    <d v="2009-12-08T00:00:00"/>
    <n v="1"/>
    <n v="574492.93999999994"/>
    <n v="574492.93999999994"/>
    <n v="25"/>
    <n v="300"/>
    <n v="12"/>
    <n v="151"/>
    <n v="0"/>
    <n v="-1914.9764666666665"/>
    <n v="-287246.47000000003"/>
    <n v="-289161.4464666667"/>
    <m/>
    <m/>
    <m/>
    <n v="283416.51706666657"/>
    <s v="NÃO"/>
  </r>
  <r>
    <x v="0"/>
    <x v="1"/>
    <n v="10"/>
    <m/>
    <s v="Purificador de Água"/>
    <d v="2010-01-02T00:00:00"/>
    <n v="1"/>
    <n v="504"/>
    <n v="504"/>
    <n v="10"/>
    <n v="120"/>
    <n v="12"/>
    <n v="150"/>
    <n v="0"/>
    <n v="0"/>
    <n v="-504"/>
    <n v="-504"/>
    <m/>
    <m/>
    <m/>
    <n v="0"/>
    <s v="SIM"/>
  </r>
  <r>
    <x v="0"/>
    <x v="1"/>
    <n v="10"/>
    <m/>
    <s v="Camera Intra Oral Gnatus IN-CAN LX"/>
    <d v="2010-01-05T00:00:00"/>
    <n v="1"/>
    <n v="903.02"/>
    <n v="903.02"/>
    <n v="10"/>
    <n v="120"/>
    <n v="12"/>
    <n v="150"/>
    <n v="0"/>
    <n v="0"/>
    <n v="-903.02"/>
    <n v="-903.02"/>
    <m/>
    <m/>
    <m/>
    <n v="0"/>
    <s v="SIM"/>
  </r>
  <r>
    <x v="0"/>
    <x v="1"/>
    <n v="10"/>
    <m/>
    <s v="Climatizador Ar Consul"/>
    <d v="2010-01-08T00:00:00"/>
    <n v="1"/>
    <n v="358.49"/>
    <n v="358.49"/>
    <n v="10"/>
    <n v="120"/>
    <n v="12"/>
    <n v="150"/>
    <n v="0"/>
    <n v="0"/>
    <n v="-358.49"/>
    <n v="-358.49"/>
    <m/>
    <m/>
    <m/>
    <n v="0"/>
    <s v="SIM"/>
  </r>
  <r>
    <x v="0"/>
    <x v="1"/>
    <n v="10"/>
    <m/>
    <s v="Bebedouro Esmaltado "/>
    <d v="2010-01-08T00:00:00"/>
    <n v="1"/>
    <n v="394.51"/>
    <n v="394.51"/>
    <n v="10"/>
    <n v="120"/>
    <n v="12"/>
    <n v="150"/>
    <n v="0"/>
    <n v="0"/>
    <n v="-394.51"/>
    <n v="-394.51"/>
    <m/>
    <m/>
    <m/>
    <n v="0"/>
    <s v="SIM"/>
  </r>
  <r>
    <x v="0"/>
    <x v="1"/>
    <n v="10"/>
    <m/>
    <s v="GPS &quot;4.3'"/>
    <d v="2010-01-14T00:00:00"/>
    <n v="3"/>
    <n v="783.33"/>
    <n v="2349.9900000000002"/>
    <n v="10"/>
    <n v="120"/>
    <n v="12"/>
    <n v="150"/>
    <n v="0"/>
    <n v="0"/>
    <n v="-2349.9900000000002"/>
    <n v="-2349.9900000000002"/>
    <m/>
    <m/>
    <m/>
    <n v="0"/>
    <s v="SIM"/>
  </r>
  <r>
    <x v="0"/>
    <x v="4"/>
    <n v="20"/>
    <m/>
    <s v="Notebook Dell Vostro 1320 "/>
    <d v="2010-01-18T00:00:00"/>
    <n v="1"/>
    <n v="2639.59"/>
    <n v="2639.59"/>
    <n v="5"/>
    <n v="60"/>
    <n v="12"/>
    <n v="150"/>
    <n v="0"/>
    <n v="0"/>
    <n v="-2639.59"/>
    <n v="-2639.59"/>
    <m/>
    <m/>
    <m/>
    <n v="0"/>
    <s v="SIM"/>
  </r>
  <r>
    <x v="0"/>
    <x v="4"/>
    <n v="20"/>
    <m/>
    <s v="HP-Scanjet "/>
    <d v="2010-02-03T00:00:00"/>
    <n v="1"/>
    <n v="700"/>
    <n v="700"/>
    <n v="5"/>
    <n v="60"/>
    <n v="12"/>
    <n v="149"/>
    <n v="0"/>
    <n v="0"/>
    <n v="-700"/>
    <n v="-700"/>
    <m/>
    <m/>
    <m/>
    <n v="0"/>
    <s v="SIM"/>
  </r>
  <r>
    <x v="0"/>
    <x v="2"/>
    <n v="10"/>
    <m/>
    <s v="Armário 075 X1,80"/>
    <d v="2010-02-25T00:00:00"/>
    <n v="1"/>
    <n v="1000"/>
    <n v="1000"/>
    <n v="10"/>
    <n v="120"/>
    <n v="12"/>
    <n v="149"/>
    <n v="0"/>
    <n v="0"/>
    <n v="-1000"/>
    <n v="-1000"/>
    <m/>
    <m/>
    <m/>
    <n v="0"/>
    <s v="SIM"/>
  </r>
  <r>
    <x v="0"/>
    <x v="1"/>
    <n v="10"/>
    <m/>
    <s v="DVD Player Portátil"/>
    <d v="2010-03-09T00:00:00"/>
    <n v="2"/>
    <n v="266.39999999999998"/>
    <n v="532.79999999999995"/>
    <n v="10"/>
    <n v="120"/>
    <n v="12"/>
    <n v="148"/>
    <n v="0"/>
    <n v="0"/>
    <n v="-532.79999999999995"/>
    <n v="-532.79999999999995"/>
    <m/>
    <m/>
    <m/>
    <n v="0"/>
    <s v="SIM"/>
  </r>
  <r>
    <x v="0"/>
    <x v="1"/>
    <n v="10"/>
    <m/>
    <s v="Fax Panasonic RX - FT987"/>
    <d v="2010-03-16T00:00:00"/>
    <n v="1"/>
    <n v="455"/>
    <n v="455"/>
    <n v="10"/>
    <n v="120"/>
    <n v="12"/>
    <n v="148"/>
    <n v="0"/>
    <n v="0"/>
    <n v="-455"/>
    <n v="-455"/>
    <m/>
    <m/>
    <m/>
    <n v="0"/>
    <s v="SIM"/>
  </r>
  <r>
    <x v="0"/>
    <x v="1"/>
    <n v="10"/>
    <m/>
    <s v="TV LCD 42 "/>
    <d v="2010-03-25T00:00:00"/>
    <n v="1"/>
    <n v="3400"/>
    <n v="3400"/>
    <n v="10"/>
    <n v="120"/>
    <n v="12"/>
    <n v="148"/>
    <n v="0"/>
    <n v="0"/>
    <n v="-3400"/>
    <n v="-3400"/>
    <m/>
    <m/>
    <m/>
    <n v="0"/>
    <s v="SIM"/>
  </r>
  <r>
    <x v="0"/>
    <x v="1"/>
    <n v="10"/>
    <m/>
    <s v="Camera Digital Sony"/>
    <d v="2010-03-26T00:00:00"/>
    <n v="1"/>
    <n v="850"/>
    <n v="850"/>
    <n v="10"/>
    <n v="120"/>
    <n v="12"/>
    <n v="148"/>
    <n v="0"/>
    <n v="0"/>
    <n v="-850"/>
    <n v="-850"/>
    <m/>
    <m/>
    <m/>
    <n v="0"/>
    <s v="SIM"/>
  </r>
  <r>
    <x v="0"/>
    <x v="1"/>
    <n v="10"/>
    <m/>
    <s v="Relógio Ponit Live "/>
    <d v="2010-04-20T00:00:00"/>
    <n v="1"/>
    <n v="2400"/>
    <n v="2400"/>
    <n v="10"/>
    <n v="120"/>
    <n v="12"/>
    <n v="147"/>
    <n v="0"/>
    <n v="0"/>
    <n v="-2400"/>
    <n v="-2400"/>
    <m/>
    <m/>
    <m/>
    <n v="0"/>
    <s v="SIM"/>
  </r>
  <r>
    <x v="0"/>
    <x v="2"/>
    <n v="10"/>
    <m/>
    <s v="Pulpito de Acrílico"/>
    <d v="2010-05-03T00:00:00"/>
    <n v="1"/>
    <n v="1220"/>
    <n v="1220"/>
    <n v="10"/>
    <n v="120"/>
    <n v="12"/>
    <n v="146"/>
    <n v="0"/>
    <n v="0"/>
    <n v="-1220"/>
    <n v="-1220"/>
    <m/>
    <m/>
    <m/>
    <n v="0"/>
    <s v="SIM"/>
  </r>
  <r>
    <x v="0"/>
    <x v="2"/>
    <n v="10"/>
    <m/>
    <s v="Poltrona Série B - Itamarati "/>
    <d v="2010-05-18T00:00:00"/>
    <n v="32"/>
    <n v="715.03"/>
    <n v="22880.959999999999"/>
    <n v="10"/>
    <n v="120"/>
    <n v="12"/>
    <n v="146"/>
    <n v="0"/>
    <n v="0"/>
    <n v="-22880.959999999999"/>
    <n v="-22880.959999999999"/>
    <m/>
    <m/>
    <m/>
    <n v="0"/>
    <s v="SIM"/>
  </r>
  <r>
    <x v="0"/>
    <x v="2"/>
    <n v="10"/>
    <m/>
    <s v="Poltrona Série B - Itamarati "/>
    <d v="2010-05-18T00:00:00"/>
    <n v="26"/>
    <n v="715.04"/>
    <n v="18591.04"/>
    <n v="10"/>
    <n v="120"/>
    <n v="12"/>
    <n v="146"/>
    <n v="0"/>
    <n v="0"/>
    <n v="-18591.04"/>
    <n v="-18591.04"/>
    <m/>
    <m/>
    <m/>
    <n v="0"/>
    <s v="SIM"/>
  </r>
  <r>
    <x v="0"/>
    <x v="2"/>
    <n v="10"/>
    <m/>
    <s v="Poltrona Diplomata Giratória Presidente"/>
    <d v="2010-05-18T00:00:00"/>
    <n v="4"/>
    <n v="472.5"/>
    <n v="1890"/>
    <n v="10"/>
    <n v="120"/>
    <n v="12"/>
    <n v="146"/>
    <n v="0"/>
    <n v="0"/>
    <n v="-1890"/>
    <n v="-1890"/>
    <m/>
    <m/>
    <m/>
    <n v="0"/>
    <s v="SIM"/>
  </r>
  <r>
    <x v="0"/>
    <x v="1"/>
    <n v="10"/>
    <m/>
    <s v="Refrigerador Electrolux"/>
    <d v="2010-05-19T00:00:00"/>
    <n v="1"/>
    <n v="799.02"/>
    <n v="799.02"/>
    <n v="10"/>
    <n v="120"/>
    <n v="12"/>
    <n v="146"/>
    <n v="0"/>
    <n v="0"/>
    <n v="-799.02"/>
    <n v="-799.02"/>
    <m/>
    <m/>
    <m/>
    <n v="0"/>
    <s v="SIM"/>
  </r>
  <r>
    <x v="0"/>
    <x v="2"/>
    <n v="10"/>
    <m/>
    <s v="Móvel para TV "/>
    <d v="2010-05-19T00:00:00"/>
    <n v="1"/>
    <n v="985"/>
    <n v="985"/>
    <n v="10"/>
    <n v="120"/>
    <n v="12"/>
    <n v="146"/>
    <n v="0"/>
    <n v="0"/>
    <n v="-985"/>
    <n v="-985"/>
    <m/>
    <m/>
    <m/>
    <n v="0"/>
    <s v="SIM"/>
  </r>
  <r>
    <x v="0"/>
    <x v="4"/>
    <n v="20"/>
    <m/>
    <s v="Impressora Multifuncional HP"/>
    <d v="2010-05-28T00:00:00"/>
    <n v="1"/>
    <n v="3703.61"/>
    <n v="3703.61"/>
    <n v="5"/>
    <n v="60"/>
    <n v="12"/>
    <n v="146"/>
    <n v="0"/>
    <n v="0"/>
    <n v="-3703.61"/>
    <n v="-3703.61"/>
    <m/>
    <m/>
    <m/>
    <n v="0"/>
    <s v="SIM"/>
  </r>
  <r>
    <x v="0"/>
    <x v="1"/>
    <n v="10"/>
    <m/>
    <s v="Ar Condicionado SPLIT"/>
    <d v="2010-05-31T00:00:00"/>
    <n v="1"/>
    <n v="1450"/>
    <n v="1450"/>
    <n v="10"/>
    <n v="120"/>
    <n v="12"/>
    <n v="146"/>
    <n v="0"/>
    <n v="0"/>
    <n v="-1450"/>
    <n v="-1450"/>
    <m/>
    <m/>
    <m/>
    <n v="0"/>
    <s v="SIM"/>
  </r>
  <r>
    <x v="0"/>
    <x v="4"/>
    <n v="20"/>
    <m/>
    <s v="Desktop"/>
    <d v="2010-06-14T00:00:00"/>
    <n v="24"/>
    <n v="1810.26"/>
    <n v="43446.239999999998"/>
    <n v="5"/>
    <n v="60"/>
    <n v="12"/>
    <n v="145"/>
    <n v="0"/>
    <n v="0"/>
    <n v="-43446.239999999998"/>
    <n v="-43446.239999999998"/>
    <m/>
    <m/>
    <m/>
    <n v="0"/>
    <s v="SIM"/>
  </r>
  <r>
    <x v="0"/>
    <x v="4"/>
    <n v="20"/>
    <m/>
    <s v="Monitor"/>
    <d v="2010-06-14T00:00:00"/>
    <n v="24"/>
    <n v="406.74"/>
    <n v="9761.76"/>
    <n v="5"/>
    <n v="60"/>
    <n v="12"/>
    <n v="145"/>
    <n v="0"/>
    <n v="0"/>
    <n v="-9761.76"/>
    <n v="-9761.76"/>
    <m/>
    <m/>
    <m/>
    <n v="0"/>
    <s v="SIM"/>
  </r>
  <r>
    <x v="0"/>
    <x v="2"/>
    <n v="10"/>
    <m/>
    <s v="Balcão "/>
    <d v="2010-06-17T00:00:00"/>
    <n v="1"/>
    <n v="796"/>
    <n v="796"/>
    <n v="10"/>
    <n v="120"/>
    <n v="12"/>
    <n v="145"/>
    <n v="0"/>
    <n v="0"/>
    <n v="-796"/>
    <n v="-796"/>
    <m/>
    <m/>
    <m/>
    <n v="0"/>
    <s v="SIM"/>
  </r>
  <r>
    <x v="0"/>
    <x v="2"/>
    <n v="10"/>
    <m/>
    <s v="Mesa com Gaveteiro"/>
    <d v="2010-06-17T00:00:00"/>
    <n v="1"/>
    <n v="1620"/>
    <n v="1620"/>
    <n v="10"/>
    <n v="120"/>
    <n v="12"/>
    <n v="145"/>
    <n v="0"/>
    <n v="0"/>
    <n v="-1620"/>
    <n v="-1620"/>
    <m/>
    <m/>
    <m/>
    <n v="0"/>
    <s v="SIM"/>
  </r>
  <r>
    <x v="0"/>
    <x v="2"/>
    <n v="10"/>
    <m/>
    <s v="Balcão de Vidro"/>
    <d v="2010-06-17T00:00:00"/>
    <n v="1"/>
    <n v="2000"/>
    <n v="2000"/>
    <n v="10"/>
    <n v="120"/>
    <n v="12"/>
    <n v="145"/>
    <n v="0"/>
    <n v="0"/>
    <n v="-2000"/>
    <n v="-2000"/>
    <m/>
    <m/>
    <m/>
    <n v="0"/>
    <s v="SIM"/>
  </r>
  <r>
    <x v="0"/>
    <x v="1"/>
    <n v="10"/>
    <m/>
    <s v="Projetor de Multimíndia"/>
    <d v="2010-07-08T00:00:00"/>
    <n v="2"/>
    <n v="2960"/>
    <n v="5920"/>
    <n v="10"/>
    <n v="120"/>
    <n v="12"/>
    <n v="144"/>
    <n v="0"/>
    <n v="0"/>
    <n v="-5920"/>
    <n v="-5920"/>
    <m/>
    <m/>
    <m/>
    <n v="0"/>
    <s v="SIM"/>
  </r>
  <r>
    <x v="0"/>
    <x v="1"/>
    <n v="10"/>
    <m/>
    <s v="Equipamento de Sonorização"/>
    <d v="2010-08-09T00:00:00"/>
    <n v="1"/>
    <n v="905"/>
    <n v="905"/>
    <n v="10"/>
    <n v="120"/>
    <n v="11"/>
    <n v="143"/>
    <n v="0"/>
    <n v="0"/>
    <n v="-905"/>
    <n v="-905"/>
    <m/>
    <m/>
    <m/>
    <n v="0"/>
    <s v="SIM"/>
  </r>
  <r>
    <x v="0"/>
    <x v="4"/>
    <n v="20"/>
    <m/>
    <s v="Monitor 22' LCD"/>
    <d v="2010-08-10T00:00:00"/>
    <n v="1"/>
    <n v="793"/>
    <n v="793"/>
    <n v="5"/>
    <n v="60"/>
    <n v="11"/>
    <n v="143"/>
    <n v="0"/>
    <n v="0"/>
    <n v="-793"/>
    <n v="-793"/>
    <m/>
    <m/>
    <m/>
    <n v="0"/>
    <s v="SIM"/>
  </r>
  <r>
    <x v="0"/>
    <x v="1"/>
    <n v="10"/>
    <m/>
    <s v="Aspirador Pó"/>
    <d v="2010-08-11T00:00:00"/>
    <n v="1"/>
    <n v="229"/>
    <n v="229"/>
    <n v="10"/>
    <n v="120"/>
    <n v="11"/>
    <n v="143"/>
    <n v="0"/>
    <n v="0"/>
    <n v="-229"/>
    <n v="-229"/>
    <m/>
    <m/>
    <m/>
    <n v="0"/>
    <s v="SIM"/>
  </r>
  <r>
    <x v="0"/>
    <x v="1"/>
    <n v="10"/>
    <m/>
    <s v="Fogão"/>
    <d v="2010-08-11T00:00:00"/>
    <n v="1"/>
    <n v="399"/>
    <n v="399"/>
    <n v="10"/>
    <n v="120"/>
    <n v="11"/>
    <n v="143"/>
    <n v="0"/>
    <n v="0"/>
    <n v="-399"/>
    <n v="-399"/>
    <m/>
    <m/>
    <m/>
    <n v="0"/>
    <s v="SIM"/>
  </r>
  <r>
    <x v="0"/>
    <x v="1"/>
    <n v="10"/>
    <m/>
    <s v="Microondas"/>
    <d v="2010-08-11T00:00:00"/>
    <n v="1"/>
    <n v="298"/>
    <n v="298"/>
    <n v="10"/>
    <n v="120"/>
    <n v="11"/>
    <n v="143"/>
    <n v="0"/>
    <n v="0"/>
    <n v="-298"/>
    <n v="-298"/>
    <m/>
    <m/>
    <m/>
    <n v="0"/>
    <s v="SIM"/>
  </r>
  <r>
    <x v="0"/>
    <x v="1"/>
    <n v="10"/>
    <m/>
    <s v="Refrigerador"/>
    <d v="2010-08-11T00:00:00"/>
    <n v="1"/>
    <n v="725"/>
    <n v="725"/>
    <n v="10"/>
    <n v="120"/>
    <n v="11"/>
    <n v="143"/>
    <n v="0"/>
    <n v="0"/>
    <n v="-725"/>
    <n v="-725"/>
    <m/>
    <m/>
    <m/>
    <n v="0"/>
    <s v="SIM"/>
  </r>
  <r>
    <x v="0"/>
    <x v="4"/>
    <n v="20"/>
    <m/>
    <s v="Notebook 13&quot;"/>
    <d v="2010-09-13T00:00:00"/>
    <n v="1"/>
    <n v="2693.24"/>
    <n v="2693.24"/>
    <n v="5"/>
    <n v="60"/>
    <n v="11"/>
    <n v="142"/>
    <n v="0"/>
    <n v="0"/>
    <n v="-2693.24"/>
    <n v="-2693.24"/>
    <m/>
    <m/>
    <m/>
    <n v="0"/>
    <s v="SIM"/>
  </r>
  <r>
    <x v="0"/>
    <x v="1"/>
    <n v="10"/>
    <m/>
    <s v="Ar Condicionado"/>
    <d v="2010-09-21T00:00:00"/>
    <n v="2"/>
    <n v="1150"/>
    <n v="2300"/>
    <n v="10"/>
    <n v="120"/>
    <n v="11"/>
    <n v="142"/>
    <n v="0"/>
    <n v="0"/>
    <n v="-2300"/>
    <n v="-2300"/>
    <m/>
    <m/>
    <m/>
    <n v="0"/>
    <s v="SIM"/>
  </r>
  <r>
    <x v="0"/>
    <x v="1"/>
    <n v="10"/>
    <m/>
    <s v="Ar Condicionado"/>
    <d v="2010-09-21T00:00:00"/>
    <n v="2"/>
    <n v="1640"/>
    <n v="3280"/>
    <n v="10"/>
    <n v="120"/>
    <n v="11"/>
    <n v="142"/>
    <n v="0"/>
    <n v="0"/>
    <n v="-3280"/>
    <n v="-3280"/>
    <m/>
    <m/>
    <m/>
    <n v="0"/>
    <s v="SIM"/>
  </r>
  <r>
    <x v="0"/>
    <x v="1"/>
    <n v="10"/>
    <m/>
    <s v="Ar Condicionado"/>
    <d v="2010-09-21T00:00:00"/>
    <n v="1"/>
    <n v="3350"/>
    <n v="3350"/>
    <n v="10"/>
    <n v="120"/>
    <n v="11"/>
    <n v="142"/>
    <n v="0"/>
    <n v="0"/>
    <n v="-3350"/>
    <n v="-3350"/>
    <m/>
    <m/>
    <m/>
    <n v="0"/>
    <s v="SIM"/>
  </r>
  <r>
    <x v="0"/>
    <x v="1"/>
    <n v="10"/>
    <m/>
    <s v="Ar Condicionado"/>
    <d v="2010-09-21T00:00:00"/>
    <n v="1"/>
    <n v="2670"/>
    <n v="2670"/>
    <n v="10"/>
    <n v="120"/>
    <n v="11"/>
    <n v="142"/>
    <n v="0"/>
    <n v="0"/>
    <n v="-2670"/>
    <n v="-2670"/>
    <m/>
    <m/>
    <m/>
    <n v="0"/>
    <s v="SIM"/>
  </r>
  <r>
    <x v="0"/>
    <x v="1"/>
    <n v="10"/>
    <m/>
    <s v="Camera Digital"/>
    <d v="2010-09-22T00:00:00"/>
    <n v="1"/>
    <n v="599"/>
    <n v="599"/>
    <n v="10"/>
    <n v="120"/>
    <n v="11"/>
    <n v="142"/>
    <n v="0"/>
    <n v="0"/>
    <n v="-599"/>
    <n v="-599"/>
    <m/>
    <m/>
    <m/>
    <n v="0"/>
    <s v="SIM"/>
  </r>
  <r>
    <x v="0"/>
    <x v="1"/>
    <n v="10"/>
    <m/>
    <s v="Ar Condicionado "/>
    <d v="2010-09-29T00:00:00"/>
    <n v="1"/>
    <n v="1150"/>
    <n v="1150"/>
    <n v="10"/>
    <n v="120"/>
    <n v="11"/>
    <n v="142"/>
    <n v="0"/>
    <n v="0"/>
    <n v="-1150"/>
    <n v="-1150"/>
    <m/>
    <m/>
    <m/>
    <n v="0"/>
    <s v="SIM"/>
  </r>
  <r>
    <x v="0"/>
    <x v="2"/>
    <n v="10"/>
    <m/>
    <s v="Armário Intermediário 02 Portas"/>
    <d v="2010-11-20T00:00:00"/>
    <n v="23"/>
    <n v="840.85"/>
    <n v="19339.55"/>
    <n v="10"/>
    <n v="120"/>
    <n v="11"/>
    <n v="140"/>
    <n v="0"/>
    <n v="0"/>
    <n v="-19339.55"/>
    <n v="-19339.55"/>
    <m/>
    <m/>
    <m/>
    <n v="0"/>
    <s v="SIM"/>
  </r>
  <r>
    <x v="0"/>
    <x v="2"/>
    <n v="10"/>
    <m/>
    <s v="Armário Baixo 02 Portas"/>
    <d v="2010-11-20T00:00:00"/>
    <n v="77"/>
    <n v="677.1"/>
    <n v="52136.700000000004"/>
    <n v="10"/>
    <n v="120"/>
    <n v="11"/>
    <n v="140"/>
    <n v="0"/>
    <n v="0"/>
    <n v="-52136.700000000004"/>
    <n v="-52136.700000000004"/>
    <m/>
    <m/>
    <m/>
    <n v="0"/>
    <s v="SIM"/>
  </r>
  <r>
    <x v="0"/>
    <x v="2"/>
    <n v="10"/>
    <m/>
    <s v="Gaveteiro Fixo com 03 Gavetas"/>
    <d v="2010-11-20T00:00:00"/>
    <n v="62"/>
    <n v="331.7"/>
    <n v="20565.399999999998"/>
    <n v="10"/>
    <n v="120"/>
    <n v="11"/>
    <n v="140"/>
    <n v="0"/>
    <n v="0"/>
    <n v="-20565.399999999998"/>
    <n v="-20565.399999999998"/>
    <m/>
    <m/>
    <m/>
    <n v="0"/>
    <s v="SIM"/>
  </r>
  <r>
    <x v="0"/>
    <x v="2"/>
    <n v="10"/>
    <m/>
    <s v="Mesa de Trabalho em L"/>
    <d v="2010-11-20T00:00:00"/>
    <n v="22"/>
    <n v="1222.0999999999999"/>
    <n v="26886.199999999997"/>
    <n v="10"/>
    <n v="120"/>
    <n v="11"/>
    <n v="140"/>
    <n v="0"/>
    <n v="0"/>
    <n v="-26886.199999999997"/>
    <n v="-26886.199999999997"/>
    <m/>
    <m/>
    <m/>
    <n v="0"/>
    <s v="SIM"/>
  </r>
  <r>
    <x v="0"/>
    <x v="2"/>
    <n v="10"/>
    <m/>
    <s v="Mesa de Trabalho com Corte Convexo"/>
    <d v="2010-11-20T00:00:00"/>
    <n v="31"/>
    <n v="995.1"/>
    <n v="30848.100000000002"/>
    <n v="10"/>
    <n v="120"/>
    <n v="11"/>
    <n v="140"/>
    <n v="0"/>
    <n v="0"/>
    <n v="-30848.100000000002"/>
    <n v="-30848.100000000002"/>
    <m/>
    <m/>
    <m/>
    <n v="0"/>
    <s v="SIM"/>
  </r>
  <r>
    <x v="0"/>
    <x v="2"/>
    <n v="10"/>
    <m/>
    <s v="Armário Alto 02 Portas"/>
    <d v="2010-11-20T00:00:00"/>
    <n v="120"/>
    <n v="1146.8"/>
    <n v="137616"/>
    <n v="10"/>
    <n v="120"/>
    <n v="11"/>
    <n v="140"/>
    <n v="0"/>
    <n v="0"/>
    <n v="-137616"/>
    <n v="-137616"/>
    <m/>
    <m/>
    <m/>
    <n v="0"/>
    <s v="SIM"/>
  </r>
  <r>
    <x v="0"/>
    <x v="2"/>
    <n v="10"/>
    <m/>
    <s v="Mesa de Trabalho Retangular"/>
    <d v="2010-11-20T00:00:00"/>
    <n v="3"/>
    <n v="367"/>
    <n v="1101"/>
    <n v="10"/>
    <n v="120"/>
    <n v="11"/>
    <n v="140"/>
    <n v="0"/>
    <n v="0"/>
    <n v="-1101"/>
    <n v="-1101"/>
    <m/>
    <m/>
    <m/>
    <n v="0"/>
    <s v="SIM"/>
  </r>
  <r>
    <x v="0"/>
    <x v="2"/>
    <n v="10"/>
    <m/>
    <s v="Mesa de Trabalho Retangular "/>
    <d v="2010-11-20T00:00:00"/>
    <n v="10"/>
    <n v="448.85"/>
    <n v="4488.5"/>
    <n v="10"/>
    <n v="120"/>
    <n v="11"/>
    <n v="140"/>
    <n v="0"/>
    <n v="0"/>
    <n v="-4488.5"/>
    <n v="-4488.5"/>
    <m/>
    <m/>
    <m/>
    <n v="0"/>
    <s v="SIM"/>
  </r>
  <r>
    <x v="0"/>
    <x v="2"/>
    <n v="10"/>
    <m/>
    <s v="Mesa de Reunião Triangular "/>
    <d v="2010-11-20T00:00:00"/>
    <n v="9"/>
    <n v="591.5"/>
    <n v="5323.5"/>
    <n v="10"/>
    <n v="120"/>
    <n v="11"/>
    <n v="140"/>
    <n v="0"/>
    <n v="0"/>
    <n v="-5323.5"/>
    <n v="-5323.5"/>
    <m/>
    <m/>
    <m/>
    <n v="0"/>
    <s v="SIM"/>
  </r>
  <r>
    <x v="0"/>
    <x v="2"/>
    <n v="10"/>
    <m/>
    <s v="Mesa de Reunião Semi Oval"/>
    <d v="2010-11-20T00:00:00"/>
    <n v="2"/>
    <n v="1250.25"/>
    <n v="2500.5"/>
    <n v="10"/>
    <n v="120"/>
    <n v="11"/>
    <n v="140"/>
    <n v="0"/>
    <n v="0"/>
    <n v="-2500.5"/>
    <n v="-2500.5"/>
    <m/>
    <m/>
    <m/>
    <n v="0"/>
    <s v="SIM"/>
  </r>
  <r>
    <x v="0"/>
    <x v="2"/>
    <n v="10"/>
    <m/>
    <s v="Mesa de Trabalho Retangular"/>
    <d v="2010-11-20T00:00:00"/>
    <n v="9"/>
    <n v="390.85"/>
    <n v="3517.65"/>
    <n v="10"/>
    <n v="120"/>
    <n v="11"/>
    <n v="140"/>
    <n v="0"/>
    <n v="0"/>
    <n v="-3517.65"/>
    <n v="-3517.65"/>
    <m/>
    <m/>
    <m/>
    <n v="0"/>
    <s v="SIM"/>
  </r>
  <r>
    <x v="0"/>
    <x v="2"/>
    <n v="10"/>
    <m/>
    <s v="Mesa de Trabalho em L "/>
    <d v="2010-11-20T00:00:00"/>
    <n v="1"/>
    <n v="1591.1"/>
    <n v="1591.1"/>
    <n v="10"/>
    <n v="120"/>
    <n v="11"/>
    <n v="140"/>
    <n v="0"/>
    <n v="0"/>
    <n v="-1591.1"/>
    <n v="-1591.1"/>
    <m/>
    <m/>
    <m/>
    <n v="0"/>
    <s v="SIM"/>
  </r>
  <r>
    <x v="0"/>
    <x v="2"/>
    <n v="10"/>
    <m/>
    <s v="Mesa de Reunião Semi Oval"/>
    <d v="2010-11-27T00:00:00"/>
    <n v="1"/>
    <n v="1250.25"/>
    <n v="1250.25"/>
    <n v="10"/>
    <n v="120"/>
    <n v="11"/>
    <n v="140"/>
    <n v="0"/>
    <n v="0"/>
    <n v="-1250.25"/>
    <n v="-1250.25"/>
    <m/>
    <m/>
    <m/>
    <n v="0"/>
    <s v="SIM"/>
  </r>
  <r>
    <x v="0"/>
    <x v="2"/>
    <n v="10"/>
    <m/>
    <s v="Armário Estante com 02 Portas"/>
    <d v="2010-11-27T00:00:00"/>
    <n v="1"/>
    <n v="1415"/>
    <n v="1415"/>
    <n v="10"/>
    <n v="120"/>
    <n v="11"/>
    <n v="140"/>
    <n v="0"/>
    <n v="0"/>
    <n v="-1415"/>
    <n v="-1415"/>
    <m/>
    <m/>
    <m/>
    <n v="0"/>
    <s v="SIM"/>
  </r>
  <r>
    <x v="0"/>
    <x v="2"/>
    <n v="10"/>
    <m/>
    <s v="Gaveteiro Volante com 05 Gavetas"/>
    <d v="2010-11-27T00:00:00"/>
    <n v="1"/>
    <n v="635.54999999999995"/>
    <n v="635.54999999999995"/>
    <n v="10"/>
    <n v="120"/>
    <n v="11"/>
    <n v="140"/>
    <n v="0"/>
    <n v="0"/>
    <n v="-635.54999999999995"/>
    <n v="-635.54999999999995"/>
    <m/>
    <m/>
    <m/>
    <n v="0"/>
    <s v="SIM"/>
  </r>
  <r>
    <x v="0"/>
    <x v="1"/>
    <n v="10"/>
    <m/>
    <s v="Plastificadora "/>
    <d v="2010-11-30T00:00:00"/>
    <n v="1"/>
    <n v="360"/>
    <n v="360"/>
    <n v="10"/>
    <n v="120"/>
    <n v="11"/>
    <n v="140"/>
    <n v="0"/>
    <n v="0"/>
    <n v="-360"/>
    <n v="-360"/>
    <m/>
    <m/>
    <m/>
    <n v="0"/>
    <s v="SIM"/>
  </r>
  <r>
    <x v="0"/>
    <x v="1"/>
    <n v="10"/>
    <m/>
    <s v="Fragmentadora "/>
    <d v="2010-11-30T00:00:00"/>
    <n v="1"/>
    <n v="900"/>
    <n v="900"/>
    <n v="10"/>
    <n v="120"/>
    <n v="11"/>
    <n v="140"/>
    <n v="0"/>
    <n v="0"/>
    <n v="-900"/>
    <n v="-900"/>
    <m/>
    <m/>
    <m/>
    <n v="0"/>
    <s v="SIM"/>
  </r>
  <r>
    <x v="0"/>
    <x v="2"/>
    <n v="10"/>
    <m/>
    <s v="Poltrona Fixa Espaldar Médio"/>
    <d v="2010-12-10T00:00:00"/>
    <n v="48"/>
    <n v="735.91"/>
    <n v="35323.68"/>
    <n v="10"/>
    <n v="120"/>
    <n v="11"/>
    <n v="139"/>
    <n v="0"/>
    <n v="0"/>
    <n v="-35323.68"/>
    <n v="-35323.68"/>
    <m/>
    <m/>
    <m/>
    <n v="0"/>
    <s v="SIM"/>
  </r>
  <r>
    <x v="0"/>
    <x v="2"/>
    <n v="10"/>
    <m/>
    <s v="Poltrona Fixa Espaldar Baixo"/>
    <d v="2010-12-10T00:00:00"/>
    <n v="26"/>
    <n v="501.63"/>
    <n v="13042.38"/>
    <n v="10"/>
    <n v="120"/>
    <n v="11"/>
    <n v="139"/>
    <n v="0"/>
    <n v="0"/>
    <n v="-13042.38"/>
    <n v="-13042.38"/>
    <m/>
    <m/>
    <m/>
    <n v="0"/>
    <s v="SIM"/>
  </r>
  <r>
    <x v="0"/>
    <x v="2"/>
    <n v="10"/>
    <m/>
    <s v="Poltrona Giratória Espaldar Alto"/>
    <d v="2010-12-10T00:00:00"/>
    <n v="34"/>
    <n v="1001.08"/>
    <n v="34036.720000000001"/>
    <n v="10"/>
    <n v="120"/>
    <n v="11"/>
    <n v="139"/>
    <n v="0"/>
    <n v="0"/>
    <n v="-34036.720000000001"/>
    <n v="-34036.720000000001"/>
    <m/>
    <m/>
    <m/>
    <n v="0"/>
    <s v="SIM"/>
  </r>
  <r>
    <x v="0"/>
    <x v="2"/>
    <n v="10"/>
    <m/>
    <s v="Cadeira sem braço empilhavel"/>
    <d v="2010-12-10T00:00:00"/>
    <n v="20"/>
    <n v="239.03"/>
    <n v="4780.6000000000004"/>
    <n v="10"/>
    <n v="120"/>
    <n v="11"/>
    <n v="139"/>
    <n v="0"/>
    <n v="0"/>
    <n v="-4780.6000000000004"/>
    <n v="-4780.6000000000004"/>
    <m/>
    <m/>
    <m/>
    <n v="0"/>
    <s v="SIM"/>
  </r>
  <r>
    <x v="0"/>
    <x v="2"/>
    <n v="10"/>
    <m/>
    <s v="Poltrona Giratória Espaldar Baixo"/>
    <d v="2010-12-10T00:00:00"/>
    <n v="46"/>
    <n v="721.4"/>
    <n v="33184.400000000001"/>
    <n v="10"/>
    <n v="120"/>
    <n v="11"/>
    <n v="139"/>
    <n v="0"/>
    <n v="0"/>
    <n v="-33184.400000000001"/>
    <n v="-33184.400000000001"/>
    <m/>
    <m/>
    <m/>
    <n v="0"/>
    <s v="SIM"/>
  </r>
  <r>
    <x v="0"/>
    <x v="2"/>
    <n v="10"/>
    <m/>
    <s v="Poltrona Giratória Espaldar Médio"/>
    <d v="2010-12-10T00:00:00"/>
    <n v="16"/>
    <n v="2889.65"/>
    <n v="46234.400000000001"/>
    <n v="10"/>
    <n v="120"/>
    <n v="11"/>
    <n v="139"/>
    <n v="0"/>
    <n v="0"/>
    <n v="-46234.400000000001"/>
    <n v="-46234.400000000001"/>
    <m/>
    <m/>
    <m/>
    <n v="0"/>
    <s v="SIM"/>
  </r>
  <r>
    <x v="0"/>
    <x v="2"/>
    <n v="10"/>
    <m/>
    <s v="Poltrona Giratória Espaldar Alto"/>
    <d v="2010-12-10T00:00:00"/>
    <n v="12"/>
    <n v="831.74"/>
    <n v="9980.880000000001"/>
    <n v="10"/>
    <n v="120"/>
    <n v="11"/>
    <n v="139"/>
    <n v="0"/>
    <n v="0"/>
    <n v="-9980.880000000001"/>
    <n v="-9980.880000000001"/>
    <m/>
    <m/>
    <m/>
    <n v="0"/>
    <s v="SIM"/>
  </r>
  <r>
    <x v="0"/>
    <x v="2"/>
    <n v="10"/>
    <m/>
    <s v="Poltrona Fixa Espaldar Médio"/>
    <d v="2010-12-10T00:00:00"/>
    <n v="5"/>
    <n v="546.59"/>
    <n v="2732.9500000000003"/>
    <n v="10"/>
    <n v="120"/>
    <n v="11"/>
    <n v="139"/>
    <n v="0"/>
    <n v="0"/>
    <n v="-2732.9500000000003"/>
    <n v="-2732.9500000000003"/>
    <m/>
    <m/>
    <m/>
    <n v="0"/>
    <s v="SIM"/>
  </r>
  <r>
    <x v="0"/>
    <x v="2"/>
    <n v="10"/>
    <m/>
    <s v="Sofá 03 Lugares"/>
    <d v="2010-12-10T00:00:00"/>
    <n v="5"/>
    <n v="3515.43"/>
    <n v="17577.149999999998"/>
    <n v="10"/>
    <n v="120"/>
    <n v="11"/>
    <n v="139"/>
    <n v="0"/>
    <n v="0"/>
    <n v="-17577.149999999998"/>
    <n v="-17577.149999999998"/>
    <m/>
    <m/>
    <m/>
    <n v="0"/>
    <s v="SIM"/>
  </r>
  <r>
    <x v="0"/>
    <x v="2"/>
    <n v="10"/>
    <m/>
    <s v="Sofá Componível de 02 Lugares Espaldar Médio"/>
    <d v="2010-12-10T00:00:00"/>
    <n v="2"/>
    <n v="2230"/>
    <n v="4460"/>
    <n v="10"/>
    <n v="120"/>
    <n v="11"/>
    <n v="139"/>
    <n v="0"/>
    <n v="0"/>
    <n v="-4460"/>
    <n v="-4460"/>
    <m/>
    <m/>
    <m/>
    <n v="0"/>
    <s v="SIM"/>
  </r>
  <r>
    <x v="0"/>
    <x v="2"/>
    <n v="10"/>
    <m/>
    <s v="Sofá 02 Lugares"/>
    <d v="2010-12-10T00:00:00"/>
    <n v="2"/>
    <n v="2908.09"/>
    <n v="5816.18"/>
    <n v="10"/>
    <n v="120"/>
    <n v="11"/>
    <n v="139"/>
    <n v="0"/>
    <n v="0"/>
    <n v="-5816.18"/>
    <n v="-5816.18"/>
    <m/>
    <m/>
    <m/>
    <n v="0"/>
    <s v="SIM"/>
  </r>
  <r>
    <x v="0"/>
    <x v="2"/>
    <n v="10"/>
    <m/>
    <s v="Poltrona Giratória Espaldar Alto"/>
    <d v="2010-12-10T00:00:00"/>
    <n v="1"/>
    <n v="2967.48"/>
    <n v="2967.48"/>
    <n v="10"/>
    <n v="120"/>
    <n v="11"/>
    <n v="139"/>
    <n v="0"/>
    <n v="0"/>
    <n v="-2967.48"/>
    <n v="-2967.48"/>
    <m/>
    <m/>
    <m/>
    <n v="0"/>
    <s v="SIM"/>
  </r>
  <r>
    <x v="0"/>
    <x v="2"/>
    <n v="10"/>
    <m/>
    <s v="Cadeira Concha "/>
    <d v="2010-12-31T00:00:00"/>
    <n v="7"/>
    <n v="158"/>
    <n v="1106"/>
    <n v="10"/>
    <n v="120"/>
    <n v="11"/>
    <n v="139"/>
    <n v="0"/>
    <n v="0"/>
    <n v="-1106"/>
    <n v="-1106"/>
    <m/>
    <m/>
    <m/>
    <n v="0"/>
    <s v="SIM"/>
  </r>
  <r>
    <x v="0"/>
    <x v="2"/>
    <n v="10"/>
    <m/>
    <s v="Poltrona Scuna Light "/>
    <d v="2010-12-31T00:00:00"/>
    <n v="2"/>
    <n v="980"/>
    <n v="1960"/>
    <n v="10"/>
    <n v="120"/>
    <n v="11"/>
    <n v="139"/>
    <n v="0"/>
    <n v="0"/>
    <n v="-1960"/>
    <n v="-1960"/>
    <m/>
    <m/>
    <m/>
    <n v="0"/>
    <s v="SIM"/>
  </r>
  <r>
    <x v="0"/>
    <x v="2"/>
    <n v="10"/>
    <m/>
    <s v="Poltrona Presidente"/>
    <d v="2010-12-31T00:00:00"/>
    <n v="3"/>
    <n v="529"/>
    <n v="1587"/>
    <n v="10"/>
    <n v="120"/>
    <n v="11"/>
    <n v="139"/>
    <n v="0"/>
    <n v="0"/>
    <n v="-1587"/>
    <n v="-1587"/>
    <m/>
    <m/>
    <m/>
    <n v="0"/>
    <s v="SIM"/>
  </r>
  <r>
    <x v="0"/>
    <x v="1"/>
    <n v="10"/>
    <m/>
    <s v="TV LCD 26 LG"/>
    <d v="2011-01-14T00:00:00"/>
    <n v="1"/>
    <n v="1099"/>
    <n v="1099"/>
    <n v="10"/>
    <n v="120"/>
    <n v="11"/>
    <n v="138"/>
    <n v="0"/>
    <n v="0"/>
    <n v="-1099"/>
    <n v="-1099"/>
    <m/>
    <m/>
    <m/>
    <n v="0"/>
    <s v="SIM"/>
  </r>
  <r>
    <x v="0"/>
    <x v="1"/>
    <n v="10"/>
    <m/>
    <s v="Forno de Microondas Panasonic"/>
    <d v="2011-01-20T00:00:00"/>
    <n v="1"/>
    <n v="268.2"/>
    <n v="268.2"/>
    <n v="10"/>
    <n v="120"/>
    <n v="11"/>
    <n v="138"/>
    <n v="0"/>
    <n v="0"/>
    <n v="-268.2"/>
    <n v="-268.2"/>
    <m/>
    <m/>
    <m/>
    <n v="0"/>
    <s v="SIM"/>
  </r>
  <r>
    <x v="0"/>
    <x v="4"/>
    <n v="20"/>
    <m/>
    <s v="Scanner Fujitsu"/>
    <d v="2011-02-07T00:00:00"/>
    <n v="1"/>
    <n v="1980"/>
    <n v="1980"/>
    <n v="5"/>
    <n v="60"/>
    <n v="11"/>
    <n v="137"/>
    <n v="0"/>
    <n v="0"/>
    <n v="-1980"/>
    <n v="-1980"/>
    <m/>
    <m/>
    <m/>
    <n v="0"/>
    <s v="SIM"/>
  </r>
  <r>
    <x v="0"/>
    <x v="1"/>
    <n v="10"/>
    <m/>
    <s v="Ar Condicionado"/>
    <d v="2011-02-23T00:00:00"/>
    <n v="1"/>
    <n v="1002"/>
    <n v="1002"/>
    <n v="10"/>
    <n v="120"/>
    <n v="11"/>
    <n v="137"/>
    <n v="0"/>
    <n v="0"/>
    <n v="-1002"/>
    <n v="-1002"/>
    <m/>
    <m/>
    <m/>
    <n v="0"/>
    <s v="SIM"/>
  </r>
  <r>
    <x v="0"/>
    <x v="1"/>
    <n v="10"/>
    <m/>
    <s v="Ipad - WI - FI"/>
    <d v="2011-04-04T00:00:00"/>
    <n v="1"/>
    <n v="2115"/>
    <n v="2115"/>
    <n v="10"/>
    <n v="120"/>
    <n v="11"/>
    <n v="135"/>
    <n v="0"/>
    <n v="0"/>
    <n v="-2115"/>
    <n v="-2115"/>
    <m/>
    <m/>
    <m/>
    <n v="0"/>
    <s v="SIM"/>
  </r>
  <r>
    <x v="0"/>
    <x v="1"/>
    <n v="10"/>
    <m/>
    <s v="Fax Panasonic"/>
    <d v="2011-04-06T00:00:00"/>
    <n v="1"/>
    <n v="550"/>
    <n v="550"/>
    <n v="10"/>
    <n v="120"/>
    <n v="11"/>
    <n v="135"/>
    <n v="0"/>
    <n v="0"/>
    <n v="-550"/>
    <n v="-550"/>
    <m/>
    <m/>
    <m/>
    <n v="0"/>
    <s v="SIM"/>
  </r>
  <r>
    <x v="0"/>
    <x v="4"/>
    <n v="20"/>
    <m/>
    <s v="Servidor"/>
    <d v="2011-04-08T00:00:00"/>
    <n v="1"/>
    <n v="6411.45"/>
    <n v="6411.45"/>
    <n v="5"/>
    <n v="60"/>
    <n v="11"/>
    <n v="135"/>
    <n v="0"/>
    <n v="0"/>
    <n v="-6411.45"/>
    <n v="-6411.45"/>
    <m/>
    <m/>
    <m/>
    <n v="0"/>
    <s v="SIM"/>
  </r>
  <r>
    <x v="0"/>
    <x v="2"/>
    <n v="10"/>
    <m/>
    <s v="Armário Misto 800 x 500 x1600 Borda Reta Wengue"/>
    <d v="2011-04-14T00:00:00"/>
    <n v="1"/>
    <n v="897.6"/>
    <n v="897.6"/>
    <n v="10"/>
    <n v="120"/>
    <n v="11"/>
    <n v="135"/>
    <n v="0"/>
    <n v="0"/>
    <n v="-897.6"/>
    <n v="-897.6"/>
    <m/>
    <m/>
    <m/>
    <n v="0"/>
    <s v="SIM"/>
  </r>
  <r>
    <x v="0"/>
    <x v="2"/>
    <n v="10"/>
    <m/>
    <s v="Mesa Reunião Redonda 1200MM Borda Reta Wengue"/>
    <d v="2011-04-16T00:00:00"/>
    <n v="2"/>
    <n v="591.5"/>
    <n v="1183"/>
    <n v="10"/>
    <n v="120"/>
    <n v="11"/>
    <n v="135"/>
    <n v="0"/>
    <n v="0"/>
    <n v="-1183"/>
    <n v="-1183"/>
    <m/>
    <m/>
    <m/>
    <n v="0"/>
    <s v="SIM"/>
  </r>
  <r>
    <x v="0"/>
    <x v="2"/>
    <n v="10"/>
    <m/>
    <s v="Mesa Auxilar 1600 X 600 Borda Reta Wengue"/>
    <d v="2011-04-16T00:00:00"/>
    <n v="9"/>
    <n v="457"/>
    <n v="4113"/>
    <n v="10"/>
    <n v="120"/>
    <n v="11"/>
    <n v="135"/>
    <n v="0"/>
    <n v="0"/>
    <n v="-4113"/>
    <n v="-4113"/>
    <m/>
    <m/>
    <m/>
    <n v="0"/>
    <s v="SIM"/>
  </r>
  <r>
    <x v="0"/>
    <x v="2"/>
    <n v="10"/>
    <m/>
    <s v="Gaveteiro Fixo 335  02 gavetas em Madeira Borda Reta Wengue"/>
    <d v="2011-04-16T00:00:00"/>
    <n v="4"/>
    <n v="257.45"/>
    <n v="1029.8"/>
    <n v="10"/>
    <n v="120"/>
    <n v="11"/>
    <n v="135"/>
    <n v="0"/>
    <n v="0"/>
    <n v="-1029.8"/>
    <n v="-1029.8"/>
    <m/>
    <m/>
    <m/>
    <n v="0"/>
    <s v="SIM"/>
  </r>
  <r>
    <x v="0"/>
    <x v="2"/>
    <n v="10"/>
    <m/>
    <s v="Armário Arquivo Nicho 480 x 500 x 1600 Borda Reta Wengue "/>
    <d v="2011-04-16T00:00:00"/>
    <n v="4"/>
    <n v="1090.95"/>
    <n v="4363.8"/>
    <n v="10"/>
    <n v="120"/>
    <n v="11"/>
    <n v="135"/>
    <n v="0"/>
    <n v="0"/>
    <n v="-4363.8"/>
    <n v="-4363.8"/>
    <m/>
    <m/>
    <m/>
    <n v="0"/>
    <s v="SIM"/>
  </r>
  <r>
    <x v="0"/>
    <x v="2"/>
    <n v="10"/>
    <m/>
    <s v="Mesa L 1400 x 1600 x 600 x 600 Borda Rta Wengue"/>
    <d v="2011-04-16T00:00:00"/>
    <n v="5"/>
    <n v="1222.04"/>
    <n v="6110.2"/>
    <n v="10"/>
    <n v="120"/>
    <n v="11"/>
    <n v="135"/>
    <n v="0"/>
    <n v="0"/>
    <n v="-6110.2"/>
    <n v="-6110.2"/>
    <m/>
    <m/>
    <m/>
    <n v="0"/>
    <s v="SIM"/>
  </r>
  <r>
    <x v="0"/>
    <x v="2"/>
    <n v="10"/>
    <m/>
    <s v="Suporte CPU Aço Regulável 150-230x350-470x310"/>
    <d v="2011-04-16T00:00:00"/>
    <n v="7"/>
    <n v="180.85"/>
    <n v="1265.95"/>
    <n v="10"/>
    <n v="120"/>
    <n v="11"/>
    <n v="135"/>
    <n v="0"/>
    <n v="0"/>
    <n v="-1265.95"/>
    <n v="-1265.95"/>
    <m/>
    <m/>
    <m/>
    <n v="0"/>
    <s v="SIM"/>
  </r>
  <r>
    <x v="0"/>
    <x v="2"/>
    <n v="10"/>
    <m/>
    <s v="Armário Alto 800 X 500 X 1600 Borda Reta Wengue"/>
    <d v="2011-04-16T00:00:00"/>
    <n v="5"/>
    <n v="1146.8"/>
    <n v="5734"/>
    <n v="10"/>
    <n v="120"/>
    <n v="11"/>
    <n v="135"/>
    <n v="0"/>
    <n v="0"/>
    <n v="-5734"/>
    <n v="-5734"/>
    <m/>
    <m/>
    <m/>
    <n v="0"/>
    <s v="SIM"/>
  </r>
  <r>
    <x v="0"/>
    <x v="2"/>
    <n v="10"/>
    <m/>
    <s v="Armário Baixo 800 X 500 X 740 Borda Reta Wengue"/>
    <d v="2011-04-16T00:00:00"/>
    <n v="2"/>
    <n v="743"/>
    <n v="1486"/>
    <n v="10"/>
    <n v="120"/>
    <n v="11"/>
    <n v="135"/>
    <n v="0"/>
    <n v="0"/>
    <n v="-1486"/>
    <n v="-1486"/>
    <m/>
    <m/>
    <m/>
    <n v="0"/>
    <s v="SIM"/>
  </r>
  <r>
    <x v="0"/>
    <x v="2"/>
    <n v="10"/>
    <m/>
    <s v="Mesa Auxiliar 1000 X 600 Borda Reta Wengue"/>
    <d v="2011-04-16T00:00:00"/>
    <n v="2"/>
    <n v="390.85"/>
    <n v="781.7"/>
    <n v="10"/>
    <n v="120"/>
    <n v="11"/>
    <n v="135"/>
    <n v="0"/>
    <n v="0"/>
    <n v="-781.7"/>
    <n v="-781.7"/>
    <m/>
    <m/>
    <m/>
    <n v="0"/>
    <s v="SIM"/>
  </r>
  <r>
    <x v="0"/>
    <x v="2"/>
    <n v="10"/>
    <m/>
    <s v="Gaveteiro Pedestal 600 Pronf Madeira 05 Gavetas Wengue"/>
    <d v="2011-04-16T00:00:00"/>
    <n v="1"/>
    <n v="680.8"/>
    <n v="680.8"/>
    <n v="10"/>
    <n v="120"/>
    <n v="11"/>
    <n v="135"/>
    <n v="0"/>
    <n v="0"/>
    <n v="-680.8"/>
    <n v="-680.8"/>
    <m/>
    <m/>
    <m/>
    <n v="0"/>
    <s v="SIM"/>
  </r>
  <r>
    <x v="0"/>
    <x v="2"/>
    <n v="10"/>
    <m/>
    <s v="Armário Misto 800 x 500 x1600 Borda Reta Wengue"/>
    <d v="2011-04-16T00:00:00"/>
    <n v="1"/>
    <n v="897.6"/>
    <n v="897.6"/>
    <n v="10"/>
    <n v="120"/>
    <n v="11"/>
    <n v="135"/>
    <n v="0"/>
    <n v="0"/>
    <n v="-897.6"/>
    <n v="-897.6"/>
    <m/>
    <m/>
    <m/>
    <n v="0"/>
    <s v="SIM"/>
  </r>
  <r>
    <x v="0"/>
    <x v="2"/>
    <n v="10"/>
    <m/>
    <s v="Mesa Reunião Retangular 2700 X 1000MM com calha"/>
    <d v="2011-04-16T00:00:00"/>
    <n v="1"/>
    <n v="1250.25"/>
    <n v="1250.25"/>
    <n v="10"/>
    <n v="120"/>
    <n v="11"/>
    <n v="135"/>
    <n v="0"/>
    <n v="0"/>
    <n v="-1250.25"/>
    <n v="-1250.25"/>
    <m/>
    <m/>
    <m/>
    <n v="0"/>
    <s v="SIM"/>
  </r>
  <r>
    <x v="0"/>
    <x v="4"/>
    <n v="20"/>
    <m/>
    <s v="Scanner Snap "/>
    <d v="2011-04-19T00:00:00"/>
    <n v="2"/>
    <n v="1940"/>
    <n v="3880"/>
    <n v="5"/>
    <n v="60"/>
    <n v="11"/>
    <n v="135"/>
    <n v="0"/>
    <n v="0"/>
    <n v="-3880"/>
    <n v="-3880"/>
    <m/>
    <m/>
    <m/>
    <n v="0"/>
    <s v="SIM"/>
  </r>
  <r>
    <x v="0"/>
    <x v="2"/>
    <n v="10"/>
    <m/>
    <s v="Assento/Enconto para longarina espaldar médio"/>
    <d v="2011-04-24T00:00:00"/>
    <n v="1"/>
    <n v="470.53"/>
    <n v="470.53"/>
    <n v="10"/>
    <n v="120"/>
    <n v="11"/>
    <n v="135"/>
    <n v="0"/>
    <n v="0"/>
    <n v="-470.53"/>
    <n v="-470.53"/>
    <m/>
    <m/>
    <m/>
    <n v="0"/>
    <s v="SIM"/>
  </r>
  <r>
    <x v="0"/>
    <x v="2"/>
    <n v="10"/>
    <m/>
    <s v="Cadeira/Poltrona Giratória Espaldar Médio base cromada"/>
    <d v="2011-04-27T00:00:00"/>
    <n v="11"/>
    <n v="881.74"/>
    <n v="9699.14"/>
    <n v="10"/>
    <n v="120"/>
    <n v="11"/>
    <n v="135"/>
    <n v="0"/>
    <n v="0"/>
    <n v="-9699.14"/>
    <n v="-9699.14"/>
    <m/>
    <m/>
    <m/>
    <n v="0"/>
    <s v="SIM"/>
  </r>
  <r>
    <x v="0"/>
    <x v="2"/>
    <n v="10"/>
    <m/>
    <s v="Cadeira/Poltrona fixa espaldar baixo base cromada"/>
    <d v="2011-04-27T00:00:00"/>
    <n v="26"/>
    <n v="501.63"/>
    <n v="13042.38"/>
    <n v="10"/>
    <n v="120"/>
    <n v="11"/>
    <n v="135"/>
    <n v="0"/>
    <n v="0"/>
    <n v="-13042.38"/>
    <n v="-13042.38"/>
    <m/>
    <m/>
    <m/>
    <n v="0"/>
    <s v="SIM"/>
  </r>
  <r>
    <x v="0"/>
    <x v="2"/>
    <n v="10"/>
    <m/>
    <s v="Assento/Enconto para longarina espaldar médio"/>
    <d v="2011-04-27T00:00:00"/>
    <n v="17"/>
    <n v="470.53"/>
    <n v="7999.0099999999993"/>
    <n v="10"/>
    <n v="120"/>
    <n v="11"/>
    <n v="135"/>
    <n v="0"/>
    <n v="0"/>
    <n v="-7999.0099999999993"/>
    <n v="-7999.0099999999993"/>
    <m/>
    <m/>
    <m/>
    <n v="0"/>
    <s v="SIM"/>
  </r>
  <r>
    <x v="0"/>
    <x v="2"/>
    <n v="10"/>
    <m/>
    <s v="Banco Componível de 03 Lugares Cromado"/>
    <d v="2011-04-27T00:00:00"/>
    <n v="6"/>
    <n v="280.75"/>
    <n v="1684.5"/>
    <n v="10"/>
    <n v="120"/>
    <n v="11"/>
    <n v="135"/>
    <n v="0"/>
    <n v="0"/>
    <n v="-1684.5"/>
    <n v="-1684.5"/>
    <m/>
    <m/>
    <m/>
    <n v="0"/>
    <s v="SIM"/>
  </r>
  <r>
    <x v="0"/>
    <x v="4"/>
    <n v="20"/>
    <m/>
    <s v="Notebook Sony Vaio "/>
    <d v="2011-05-03T00:00:00"/>
    <n v="1"/>
    <n v="2511"/>
    <n v="2511"/>
    <n v="5"/>
    <n v="60"/>
    <n v="11"/>
    <n v="134"/>
    <n v="0"/>
    <n v="0"/>
    <n v="-2511"/>
    <n v="-2511"/>
    <m/>
    <m/>
    <m/>
    <n v="0"/>
    <s v="SIM"/>
  </r>
  <r>
    <x v="0"/>
    <x v="2"/>
    <n v="10"/>
    <m/>
    <s v="Sofá de 03 Lugares Pé em Alumínio em Couro "/>
    <d v="2011-05-13T00:00:00"/>
    <n v="2"/>
    <n v="3515.43"/>
    <n v="7030.86"/>
    <n v="10"/>
    <n v="120"/>
    <n v="11"/>
    <n v="134"/>
    <n v="0"/>
    <n v="0"/>
    <n v="-7030.86"/>
    <n v="-7030.86"/>
    <m/>
    <m/>
    <m/>
    <n v="0"/>
    <s v="SIM"/>
  </r>
  <r>
    <x v="0"/>
    <x v="1"/>
    <n v="10"/>
    <m/>
    <s v="Projetor Multimídia"/>
    <d v="2011-05-27T00:00:00"/>
    <n v="2"/>
    <n v="1671"/>
    <n v="3342"/>
    <n v="10"/>
    <n v="120"/>
    <n v="11"/>
    <n v="134"/>
    <n v="0"/>
    <n v="0"/>
    <n v="-3342"/>
    <n v="-3342"/>
    <m/>
    <m/>
    <m/>
    <n v="0"/>
    <s v="SIM"/>
  </r>
  <r>
    <x v="0"/>
    <x v="1"/>
    <n v="10"/>
    <m/>
    <s v="Calculadora Elgin"/>
    <d v="2011-06-10T00:00:00"/>
    <n v="1"/>
    <n v="390"/>
    <n v="390"/>
    <n v="10"/>
    <n v="120"/>
    <n v="11"/>
    <n v="133"/>
    <n v="0"/>
    <n v="0"/>
    <n v="-390"/>
    <n v="-390"/>
    <m/>
    <m/>
    <m/>
    <n v="0"/>
    <s v="SIM"/>
  </r>
  <r>
    <x v="1"/>
    <x v="3"/>
    <n v="4"/>
    <m/>
    <s v="3º andar"/>
    <d v="2011-06-28T00:00:00"/>
    <n v="1"/>
    <n v="379777.03"/>
    <n v="379777.03"/>
    <n v="25"/>
    <n v="300"/>
    <n v="11"/>
    <n v="133"/>
    <n v="0"/>
    <n v="-1265.9234333333334"/>
    <n v="-167101.89320000005"/>
    <n v="-168367.81663333339"/>
    <m/>
    <m/>
    <m/>
    <n v="210143.28993333329"/>
    <s v="NÃO"/>
  </r>
  <r>
    <x v="0"/>
    <x v="1"/>
    <n v="10"/>
    <m/>
    <s v="Projetor Multimídia "/>
    <d v="2011-09-12T00:00:00"/>
    <n v="2"/>
    <n v="1830"/>
    <n v="3660"/>
    <n v="10"/>
    <n v="120"/>
    <n v="10"/>
    <n v="130"/>
    <n v="0"/>
    <n v="0"/>
    <n v="-3660"/>
    <n v="-3660"/>
    <m/>
    <m/>
    <m/>
    <n v="0"/>
    <s v="SIM"/>
  </r>
  <r>
    <x v="0"/>
    <x v="4"/>
    <n v="20"/>
    <m/>
    <s v="Notebook Dell Vostro 3450"/>
    <d v="2011-10-17T00:00:00"/>
    <n v="1"/>
    <n v="2203"/>
    <n v="2203"/>
    <n v="5"/>
    <n v="60"/>
    <n v="10"/>
    <n v="129"/>
    <n v="0"/>
    <n v="0"/>
    <n v="-2203"/>
    <n v="-2203"/>
    <m/>
    <m/>
    <m/>
    <n v="0"/>
    <s v="SIM"/>
  </r>
  <r>
    <x v="0"/>
    <x v="1"/>
    <n v="10"/>
    <m/>
    <s v="Calculadora  Elgin"/>
    <d v="2011-11-11T00:00:00"/>
    <n v="1"/>
    <n v="390"/>
    <n v="390"/>
    <n v="10"/>
    <n v="120"/>
    <n v="10"/>
    <n v="128"/>
    <n v="0"/>
    <n v="0"/>
    <n v="-390"/>
    <n v="-390"/>
    <m/>
    <m/>
    <m/>
    <n v="0"/>
    <s v="SIM"/>
  </r>
  <r>
    <x v="0"/>
    <x v="4"/>
    <n v="20"/>
    <m/>
    <s v="Monitor"/>
    <d v="2011-11-26T00:00:00"/>
    <n v="1"/>
    <n v="420.91"/>
    <n v="420.91"/>
    <n v="5"/>
    <n v="60"/>
    <n v="10"/>
    <n v="128"/>
    <n v="0"/>
    <n v="0"/>
    <n v="-420.91"/>
    <n v="-420.91"/>
    <m/>
    <m/>
    <m/>
    <n v="0"/>
    <s v="SIM"/>
  </r>
  <r>
    <x v="0"/>
    <x v="4"/>
    <n v="20"/>
    <m/>
    <s v="Desktop xps 8300"/>
    <d v="2011-11-26T00:00:00"/>
    <n v="1"/>
    <n v="2912.06"/>
    <n v="2912.06"/>
    <n v="5"/>
    <n v="60"/>
    <n v="10"/>
    <n v="128"/>
    <n v="0"/>
    <n v="0"/>
    <n v="-2912.06"/>
    <n v="-2912.06"/>
    <m/>
    <m/>
    <m/>
    <n v="0"/>
    <s v="SIM"/>
  </r>
  <r>
    <x v="0"/>
    <x v="1"/>
    <n v="10"/>
    <m/>
    <s v="Fax Panasonic "/>
    <d v="2011-12-06T00:00:00"/>
    <n v="1"/>
    <n v="560"/>
    <n v="560"/>
    <n v="10"/>
    <n v="120"/>
    <n v="10"/>
    <n v="127"/>
    <n v="0"/>
    <n v="0"/>
    <n v="-560"/>
    <n v="-560"/>
    <d v="2022-02-17T00:00:00"/>
    <n v="1"/>
    <n v="560"/>
    <n v="0"/>
    <s v="SIM"/>
  </r>
  <r>
    <x v="0"/>
    <x v="4"/>
    <n v="20"/>
    <m/>
    <s v="Notebook Vaio Prata"/>
    <d v="2012-03-08T00:00:00"/>
    <n v="1"/>
    <n v="3990"/>
    <n v="3990"/>
    <n v="5"/>
    <n v="60"/>
    <n v="10"/>
    <n v="124"/>
    <n v="0"/>
    <n v="0"/>
    <n v="-3990"/>
    <n v="-3990"/>
    <m/>
    <m/>
    <m/>
    <n v="0"/>
    <s v="SIM"/>
  </r>
  <r>
    <x v="0"/>
    <x v="4"/>
    <n v="20"/>
    <m/>
    <s v="Scanner Snap"/>
    <d v="2012-05-15T00:00:00"/>
    <n v="2"/>
    <n v="2230"/>
    <n v="4460"/>
    <n v="5"/>
    <n v="60"/>
    <n v="10"/>
    <n v="122"/>
    <n v="0"/>
    <n v="0"/>
    <n v="-4460"/>
    <n v="-4460"/>
    <m/>
    <m/>
    <m/>
    <n v="0"/>
    <s v="SIM"/>
  </r>
  <r>
    <x v="0"/>
    <x v="1"/>
    <n v="10"/>
    <m/>
    <s v="Máquina de Preencher cheque"/>
    <d v="2012-07-02T00:00:00"/>
    <n v="1"/>
    <n v="1180"/>
    <n v="1180"/>
    <n v="10"/>
    <n v="120"/>
    <n v="10"/>
    <n v="120"/>
    <n v="0"/>
    <n v="0"/>
    <n v="-1170.1666666666663"/>
    <n v="-1180"/>
    <m/>
    <m/>
    <m/>
    <n v="0"/>
    <s v="SIM "/>
  </r>
  <r>
    <x v="0"/>
    <x v="2"/>
    <n v="10"/>
    <m/>
    <s v="Mesa 03 Gavetas"/>
    <d v="2012-07-06T00:00:00"/>
    <n v="4"/>
    <n v="797.63"/>
    <n v="3190.52"/>
    <n v="10"/>
    <n v="120"/>
    <n v="10"/>
    <n v="120"/>
    <n v="0"/>
    <n v="0"/>
    <n v="-3163.9323333333341"/>
    <n v="-3190.52"/>
    <m/>
    <m/>
    <m/>
    <n v="0"/>
    <s v="SIM"/>
  </r>
  <r>
    <x v="0"/>
    <x v="2"/>
    <n v="10"/>
    <m/>
    <s v="Balcão Recepção"/>
    <d v="2012-07-06T00:00:00"/>
    <n v="1"/>
    <n v="2030"/>
    <n v="2030"/>
    <n v="10"/>
    <n v="120"/>
    <n v="10"/>
    <n v="120"/>
    <n v="0"/>
    <n v="0"/>
    <n v="-2013.0833333333339"/>
    <n v="-2030"/>
    <m/>
    <m/>
    <m/>
    <n v="0"/>
    <s v="SIM"/>
  </r>
  <r>
    <x v="0"/>
    <x v="2"/>
    <n v="10"/>
    <m/>
    <s v="Gaveteiro Fixo"/>
    <d v="2012-07-06T00:00:00"/>
    <n v="1"/>
    <n v="173.1"/>
    <n v="173.1"/>
    <n v="10"/>
    <n v="120"/>
    <n v="10"/>
    <n v="120"/>
    <n v="0"/>
    <n v="0"/>
    <n v="-171.65749999999997"/>
    <n v="-173.1"/>
    <m/>
    <m/>
    <m/>
    <n v="0"/>
    <s v="SIM"/>
  </r>
  <r>
    <x v="0"/>
    <x v="1"/>
    <n v="10"/>
    <m/>
    <s v="Câmera Digital Nikon"/>
    <d v="2012-08-17T00:00:00"/>
    <n v="1"/>
    <n v="399"/>
    <n v="399"/>
    <n v="10"/>
    <n v="120"/>
    <n v="9"/>
    <n v="119"/>
    <n v="0"/>
    <n v="-3.3250000000000002"/>
    <n v="-392.34999999999997"/>
    <n v="-395.67499999999995"/>
    <m/>
    <m/>
    <m/>
    <n v="0"/>
    <s v="NÃO"/>
  </r>
  <r>
    <x v="0"/>
    <x v="1"/>
    <n v="10"/>
    <m/>
    <s v="Forno"/>
    <d v="2012-08-22T00:00:00"/>
    <n v="1"/>
    <n v="420"/>
    <n v="420"/>
    <n v="10"/>
    <n v="120"/>
    <n v="9"/>
    <n v="119"/>
    <n v="0"/>
    <n v="-3.5"/>
    <n v="-413"/>
    <n v="-416.5"/>
    <m/>
    <m/>
    <m/>
    <n v="0"/>
    <s v="NÃO"/>
  </r>
  <r>
    <x v="0"/>
    <x v="1"/>
    <n v="10"/>
    <m/>
    <s v="Fogão"/>
    <d v="2012-08-24T00:00:00"/>
    <n v="1"/>
    <n v="865"/>
    <n v="865"/>
    <n v="10"/>
    <n v="120"/>
    <n v="9"/>
    <n v="119"/>
    <n v="0"/>
    <n v="-7.208333333333333"/>
    <n v="-850.58333333333348"/>
    <n v="-857.79166666666686"/>
    <m/>
    <m/>
    <m/>
    <n v="0"/>
    <s v="NÃO"/>
  </r>
  <r>
    <x v="0"/>
    <x v="1"/>
    <n v="10"/>
    <m/>
    <s v="Microodas "/>
    <d v="2012-10-01T00:00:00"/>
    <n v="1"/>
    <n v="699"/>
    <n v="699"/>
    <n v="10"/>
    <n v="120"/>
    <n v="9"/>
    <n v="117"/>
    <n v="0"/>
    <n v="-5.8250000000000002"/>
    <n v="-675.70000000000027"/>
    <n v="-681.52500000000032"/>
    <m/>
    <m/>
    <m/>
    <n v="11.649999999999636"/>
    <s v="NÃO"/>
  </r>
  <r>
    <x v="0"/>
    <x v="2"/>
    <n v="10"/>
    <m/>
    <s v="Gaveteiro Pedestal"/>
    <d v="2012-10-02T00:00:00"/>
    <n v="1"/>
    <n v="776"/>
    <n v="776"/>
    <n v="10"/>
    <n v="120"/>
    <n v="9"/>
    <n v="117"/>
    <n v="0"/>
    <n v="-6.4666666666666668"/>
    <n v="-750.13333333333355"/>
    <n v="-756.60000000000025"/>
    <m/>
    <m/>
    <m/>
    <n v="12.933333333333053"/>
    <s v="NÃO"/>
  </r>
  <r>
    <x v="0"/>
    <x v="1"/>
    <n v="10"/>
    <m/>
    <s v="Refrigerador "/>
    <d v="2012-10-08T00:00:00"/>
    <n v="1"/>
    <n v="1999"/>
    <n v="1999"/>
    <n v="10"/>
    <n v="120"/>
    <n v="9"/>
    <n v="117"/>
    <n v="0"/>
    <n v="-16.658333333333335"/>
    <n v="-1932.3666666666668"/>
    <n v="-1949.0250000000001"/>
    <m/>
    <m/>
    <m/>
    <n v="33.316666666666606"/>
    <s v="NÃO"/>
  </r>
  <r>
    <x v="0"/>
    <x v="1"/>
    <n v="10"/>
    <m/>
    <s v="Máquina de Café"/>
    <d v="2012-12-05T00:00:00"/>
    <n v="1"/>
    <n v="820"/>
    <n v="820"/>
    <n v="10"/>
    <n v="120"/>
    <n v="9"/>
    <n v="115"/>
    <n v="0"/>
    <n v="-6.833333333333333"/>
    <n v="-779.00000000000011"/>
    <n v="-785.83333333333348"/>
    <m/>
    <m/>
    <m/>
    <n v="27.333333333333144"/>
    <s v="NÃO"/>
  </r>
  <r>
    <x v="0"/>
    <x v="2"/>
    <n v="10"/>
    <m/>
    <s v="Cadeira/Poltrona Espaldar Médio"/>
    <d v="2013-02-08T00:00:00"/>
    <n v="10"/>
    <n v="460"/>
    <n v="4600"/>
    <n v="10"/>
    <n v="120"/>
    <n v="9"/>
    <n v="113"/>
    <n v="0"/>
    <n v="-38.333333333333336"/>
    <n v="-4293.3333333333321"/>
    <n v="-4331.6666666666652"/>
    <m/>
    <m/>
    <m/>
    <n v="230.00000000000182"/>
    <s v="NÃO"/>
  </r>
  <r>
    <x v="0"/>
    <x v="2"/>
    <n v="10"/>
    <m/>
    <s v="Sofá Componível de 01 Lugar  "/>
    <d v="2013-02-08T00:00:00"/>
    <n v="2"/>
    <n v="2040"/>
    <n v="4080"/>
    <n v="10"/>
    <n v="120"/>
    <n v="9"/>
    <n v="113"/>
    <n v="0"/>
    <n v="-34"/>
    <n v="-3808"/>
    <n v="-3842"/>
    <m/>
    <m/>
    <m/>
    <n v="204"/>
    <s v="NÃO"/>
  </r>
  <r>
    <x v="0"/>
    <x v="2"/>
    <n v="10"/>
    <m/>
    <s v="Cadeira/Poltrona Giratória Espaldar Alto"/>
    <d v="2013-02-08T00:00:00"/>
    <n v="1"/>
    <n v="940"/>
    <n v="940"/>
    <n v="10"/>
    <n v="120"/>
    <n v="9"/>
    <n v="113"/>
    <n v="0"/>
    <n v="-7.833333333333333"/>
    <n v="-877.33333333333348"/>
    <n v="-885.16666666666686"/>
    <m/>
    <m/>
    <m/>
    <n v="46.999999999999773"/>
    <s v="NÃO"/>
  </r>
  <r>
    <x v="0"/>
    <x v="2"/>
    <n v="10"/>
    <m/>
    <s v="Cadeira/Poltrona Espaldar Médio "/>
    <d v="2013-02-08T00:00:00"/>
    <n v="2"/>
    <n v="899"/>
    <n v="1798"/>
    <n v="10"/>
    <n v="120"/>
    <n v="9"/>
    <n v="113"/>
    <n v="0"/>
    <n v="-14.983333333333333"/>
    <n v="-1678.1333333333332"/>
    <n v="-1693.1166666666666"/>
    <m/>
    <m/>
    <m/>
    <n v="89.900000000000091"/>
    <s v="NÃO"/>
  </r>
  <r>
    <x v="0"/>
    <x v="2"/>
    <n v="10"/>
    <m/>
    <s v="Sofá Componível de 03 Lugares"/>
    <d v="2013-02-08T00:00:00"/>
    <n v="1"/>
    <n v="5900"/>
    <n v="5900"/>
    <n v="10"/>
    <n v="120"/>
    <n v="9"/>
    <n v="113"/>
    <n v="0"/>
    <n v="-49.166666666666664"/>
    <n v="-5506.6666666666679"/>
    <n v="-5555.8333333333348"/>
    <m/>
    <m/>
    <m/>
    <n v="294.99999999999818"/>
    <s v="NÃO"/>
  </r>
  <r>
    <x v="0"/>
    <x v="2"/>
    <n v="10"/>
    <m/>
    <s v="Sofá Componível de 02 Lugares"/>
    <d v="2013-02-08T00:00:00"/>
    <n v="1"/>
    <n v="3970"/>
    <n v="3970"/>
    <n v="10"/>
    <n v="120"/>
    <n v="9"/>
    <n v="113"/>
    <n v="0"/>
    <n v="-33.083333333333336"/>
    <n v="-3705.3333333333344"/>
    <n v="-3738.4166666666679"/>
    <m/>
    <m/>
    <m/>
    <n v="198.49999999999864"/>
    <s v="NÃO"/>
  </r>
  <r>
    <x v="0"/>
    <x v="2"/>
    <n v="10"/>
    <m/>
    <s v="Mesa Centro"/>
    <d v="2013-02-08T00:00:00"/>
    <n v="1"/>
    <n v="650"/>
    <n v="650"/>
    <n v="10"/>
    <n v="120"/>
    <n v="9"/>
    <n v="113"/>
    <n v="0"/>
    <n v="-5.416666666666667"/>
    <n v="-606.66666666666652"/>
    <n v="-612.08333333333314"/>
    <m/>
    <m/>
    <m/>
    <n v="32.500000000000227"/>
    <s v="NÃO"/>
  </r>
  <r>
    <x v="0"/>
    <x v="1"/>
    <n v="10"/>
    <m/>
    <s v="Bebedouro Rex Cooler"/>
    <d v="2013-02-21T00:00:00"/>
    <n v="1"/>
    <n v="680"/>
    <n v="680"/>
    <n v="10"/>
    <n v="120"/>
    <n v="9"/>
    <n v="113"/>
    <n v="0"/>
    <n v="-5.666666666666667"/>
    <n v="-634.66666666666652"/>
    <n v="-640.33333333333314"/>
    <m/>
    <m/>
    <m/>
    <n v="34.000000000000227"/>
    <s v="NÃO"/>
  </r>
  <r>
    <x v="0"/>
    <x v="2"/>
    <n v="10"/>
    <m/>
    <s v="Poltrona de Auditório"/>
    <d v="2013-02-22T00:00:00"/>
    <n v="154"/>
    <n v="1590"/>
    <n v="244860"/>
    <n v="10"/>
    <n v="120"/>
    <n v="9"/>
    <n v="113"/>
    <n v="0"/>
    <n v="-2040.5"/>
    <n v="-228536"/>
    <n v="-230576.5"/>
    <m/>
    <m/>
    <m/>
    <n v="12243"/>
    <s v="NÃO"/>
  </r>
  <r>
    <x v="0"/>
    <x v="2"/>
    <n v="10"/>
    <m/>
    <s v="Cadeira/Poltrona Giratória com Braços"/>
    <d v="2013-02-25T00:00:00"/>
    <n v="5"/>
    <n v="560"/>
    <n v="2800"/>
    <n v="10"/>
    <n v="120"/>
    <n v="9"/>
    <n v="113"/>
    <n v="0"/>
    <n v="-23.333333333333332"/>
    <n v="-2613.3333333333339"/>
    <n v="-2636.6666666666674"/>
    <m/>
    <m/>
    <m/>
    <n v="139.99999999999909"/>
    <s v="NÃO"/>
  </r>
  <r>
    <x v="0"/>
    <x v="2"/>
    <n v="10"/>
    <m/>
    <s v="Armário Alto 02 Portas"/>
    <d v="2013-02-26T00:00:00"/>
    <n v="7"/>
    <n v="1580"/>
    <n v="11060"/>
    <n v="10"/>
    <n v="120"/>
    <n v="9"/>
    <n v="113"/>
    <n v="0"/>
    <n v="-92.166666666666671"/>
    <n v="-10322.666666666664"/>
    <n v="-10414.83333333333"/>
    <m/>
    <m/>
    <m/>
    <n v="553.00000000000364"/>
    <s v="NÃO"/>
  </r>
  <r>
    <x v="0"/>
    <x v="2"/>
    <n v="10"/>
    <m/>
    <s v="Mesa Gerente Gota "/>
    <d v="2013-02-26T00:00:00"/>
    <n v="1"/>
    <n v="2390"/>
    <n v="2390"/>
    <n v="10"/>
    <n v="120"/>
    <n v="9"/>
    <n v="113"/>
    <n v="0"/>
    <n v="-19.916666666666668"/>
    <n v="-2230.6666666666661"/>
    <n v="-2250.5833333333326"/>
    <m/>
    <m/>
    <m/>
    <n v="119.50000000000091"/>
    <s v="NÃO"/>
  </r>
  <r>
    <x v="0"/>
    <x v="2"/>
    <n v="10"/>
    <m/>
    <s v="Mesa Reta de Trabalho "/>
    <d v="2013-02-26T00:00:00"/>
    <n v="5"/>
    <n v="760"/>
    <n v="3800"/>
    <n v="10"/>
    <n v="120"/>
    <n v="9"/>
    <n v="113"/>
    <n v="0"/>
    <n v="-31.666666666666668"/>
    <n v="-3546.6666666666661"/>
    <n v="-3578.3333333333326"/>
    <m/>
    <m/>
    <m/>
    <n v="190.00000000000091"/>
    <s v="NÃO"/>
  </r>
  <r>
    <x v="0"/>
    <x v="2"/>
    <n v="10"/>
    <m/>
    <s v="Gaveteiro Volante"/>
    <d v="2013-02-26T00:00:00"/>
    <n v="1"/>
    <n v="990"/>
    <n v="990"/>
    <n v="10"/>
    <n v="120"/>
    <n v="9"/>
    <n v="113"/>
    <n v="0"/>
    <n v="-8.25"/>
    <n v="-924"/>
    <n v="-932.25"/>
    <m/>
    <m/>
    <m/>
    <n v="49.5"/>
    <s v="NÃO"/>
  </r>
  <r>
    <x v="0"/>
    <x v="2"/>
    <n v="10"/>
    <m/>
    <s v="Mesa"/>
    <d v="2013-02-26T00:00:00"/>
    <n v="2"/>
    <n v="1380"/>
    <n v="2760"/>
    <n v="10"/>
    <n v="120"/>
    <n v="9"/>
    <n v="113"/>
    <n v="0"/>
    <n v="-23"/>
    <n v="-2576"/>
    <n v="-2599"/>
    <m/>
    <m/>
    <m/>
    <n v="138"/>
    <s v="NÃO"/>
  </r>
  <r>
    <x v="0"/>
    <x v="2"/>
    <n v="10"/>
    <m/>
    <s v="Armário Baixo com portas baixas de giro"/>
    <d v="2013-02-26T00:00:00"/>
    <n v="4"/>
    <n v="960"/>
    <n v="3840"/>
    <n v="10"/>
    <n v="120"/>
    <n v="9"/>
    <n v="113"/>
    <n v="0"/>
    <n v="-32"/>
    <n v="-3584"/>
    <n v="-3616"/>
    <m/>
    <m/>
    <m/>
    <n v="192"/>
    <s v="NÃO"/>
  </r>
  <r>
    <x v="0"/>
    <x v="2"/>
    <n v="10"/>
    <m/>
    <s v="Mesa Reta de Trabalho "/>
    <d v="2013-02-26T00:00:00"/>
    <n v="1"/>
    <n v="830"/>
    <n v="830"/>
    <n v="10"/>
    <n v="120"/>
    <n v="9"/>
    <n v="113"/>
    <n v="0"/>
    <n v="-6.916666666666667"/>
    <n v="-774.66666666666652"/>
    <n v="-781.58333333333314"/>
    <m/>
    <m/>
    <m/>
    <n v="41.500000000000227"/>
    <s v="NÃO"/>
  </r>
  <r>
    <x v="0"/>
    <x v="2"/>
    <n v="10"/>
    <m/>
    <s v="Mesa com Gaveteiro"/>
    <d v="2013-02-26T00:00:00"/>
    <n v="2"/>
    <n v="1910"/>
    <n v="3820"/>
    <n v="10"/>
    <n v="120"/>
    <n v="9"/>
    <n v="113"/>
    <n v="0"/>
    <n v="-31.833333333333332"/>
    <n v="-3565.3333333333339"/>
    <n v="-3597.1666666666674"/>
    <m/>
    <m/>
    <m/>
    <n v="190.99999999999909"/>
    <s v="NÃO"/>
  </r>
  <r>
    <x v="0"/>
    <x v="2"/>
    <n v="10"/>
    <m/>
    <s v="Mesa Retangular de Reunião "/>
    <d v="2013-02-26T00:00:00"/>
    <n v="1"/>
    <n v="2580"/>
    <n v="2580"/>
    <n v="10"/>
    <n v="120"/>
    <n v="9"/>
    <n v="113"/>
    <n v="0"/>
    <n v="-21.5"/>
    <n v="-2408"/>
    <n v="-2429.5"/>
    <m/>
    <m/>
    <m/>
    <n v="129"/>
    <s v="NÃO"/>
  </r>
  <r>
    <x v="0"/>
    <x v="2"/>
    <n v="10"/>
    <m/>
    <s v="Armário Baixo"/>
    <d v="2013-03-01T00:00:00"/>
    <n v="5"/>
    <n v="960"/>
    <n v="4800"/>
    <n v="10"/>
    <n v="120"/>
    <n v="9"/>
    <n v="112"/>
    <n v="0"/>
    <n v="-40"/>
    <n v="-4440"/>
    <n v="-4480"/>
    <m/>
    <m/>
    <m/>
    <n v="280"/>
    <s v="NÃO"/>
  </r>
  <r>
    <x v="0"/>
    <x v="2"/>
    <n v="10"/>
    <m/>
    <s v="Mesa Reta de Trabalho"/>
    <d v="2013-03-01T00:00:00"/>
    <n v="3"/>
    <n v="830"/>
    <n v="2490"/>
    <n v="10"/>
    <n v="120"/>
    <n v="9"/>
    <n v="112"/>
    <n v="0"/>
    <n v="-20.75"/>
    <n v="-2303.25"/>
    <n v="-2324"/>
    <m/>
    <m/>
    <m/>
    <n v="145.25"/>
    <s v="NÃO"/>
  </r>
  <r>
    <x v="0"/>
    <x v="2"/>
    <n v="10"/>
    <m/>
    <s v="Mesa"/>
    <d v="2013-03-01T00:00:00"/>
    <n v="3"/>
    <n v="1560"/>
    <n v="4680"/>
    <n v="10"/>
    <n v="120"/>
    <n v="9"/>
    <n v="112"/>
    <n v="0"/>
    <n v="-39"/>
    <n v="-4329"/>
    <n v="-4368"/>
    <m/>
    <m/>
    <m/>
    <n v="273"/>
    <s v="NÃO"/>
  </r>
  <r>
    <x v="0"/>
    <x v="2"/>
    <n v="10"/>
    <m/>
    <s v="Armário Alto"/>
    <d v="2013-03-01T00:00:00"/>
    <n v="4"/>
    <n v="1580"/>
    <n v="6320"/>
    <n v="10"/>
    <n v="120"/>
    <n v="9"/>
    <n v="112"/>
    <n v="0"/>
    <n v="-52.666666666666664"/>
    <n v="-5846.0000000000009"/>
    <n v="-5898.6666666666679"/>
    <m/>
    <m/>
    <m/>
    <n v="368.66666666666515"/>
    <s v="NÃO"/>
  </r>
  <r>
    <x v="0"/>
    <x v="2"/>
    <n v="10"/>
    <m/>
    <s v="Mesa Retangular de Reunião"/>
    <d v="2013-03-01T00:00:00"/>
    <n v="1"/>
    <n v="2110"/>
    <n v="2110"/>
    <n v="10"/>
    <n v="120"/>
    <n v="9"/>
    <n v="112"/>
    <n v="0"/>
    <n v="-17.583333333333332"/>
    <n v="-1951.7499999999995"/>
    <n v="-1969.3333333333328"/>
    <m/>
    <m/>
    <m/>
    <n v="123.08333333333371"/>
    <s v="NÃO"/>
  </r>
  <r>
    <x v="0"/>
    <x v="2"/>
    <n v="10"/>
    <m/>
    <s v="Mesa Reta de Trabalho"/>
    <d v="2013-03-01T00:00:00"/>
    <n v="1"/>
    <n v="910"/>
    <n v="910"/>
    <n v="10"/>
    <n v="120"/>
    <n v="9"/>
    <n v="112"/>
    <n v="0"/>
    <n v="-7.583333333333333"/>
    <n v="-841.75000000000011"/>
    <n v="-849.33333333333348"/>
    <m/>
    <m/>
    <m/>
    <n v="53.083333333333144"/>
    <s v="NÃO"/>
  </r>
  <r>
    <x v="0"/>
    <x v="2"/>
    <n v="10"/>
    <m/>
    <s v="Mesa "/>
    <d v="2013-03-01T00:00:00"/>
    <n v="1"/>
    <n v="1380"/>
    <n v="1380"/>
    <n v="10"/>
    <n v="120"/>
    <n v="9"/>
    <n v="112"/>
    <n v="0"/>
    <n v="-11.5"/>
    <n v="-1276.5"/>
    <n v="-1288"/>
    <m/>
    <m/>
    <m/>
    <n v="80.5"/>
    <s v="NÃO"/>
  </r>
  <r>
    <x v="0"/>
    <x v="2"/>
    <n v="10"/>
    <m/>
    <s v="Cadeira/Poltrona Giratória com Braços "/>
    <d v="2013-03-04T00:00:00"/>
    <n v="8"/>
    <n v="560"/>
    <n v="4480"/>
    <n v="10"/>
    <n v="120"/>
    <n v="9"/>
    <n v="112"/>
    <n v="0"/>
    <n v="-37.333333333333336"/>
    <n v="-4144"/>
    <n v="-4181.333333333333"/>
    <m/>
    <m/>
    <m/>
    <n v="261.33333333333394"/>
    <s v="NÃO"/>
  </r>
  <r>
    <x v="0"/>
    <x v="2"/>
    <n v="10"/>
    <m/>
    <s v="Cadeira/Poltrona Base Fixa"/>
    <d v="2013-03-05T00:00:00"/>
    <n v="16"/>
    <n v="460"/>
    <n v="7360"/>
    <n v="10"/>
    <n v="120"/>
    <n v="9"/>
    <n v="112"/>
    <n v="0"/>
    <n v="-61.333333333333336"/>
    <n v="-6807.9999999999991"/>
    <n v="-6869.3333333333321"/>
    <m/>
    <m/>
    <m/>
    <n v="429.33333333333485"/>
    <s v="NÃO"/>
  </r>
  <r>
    <x v="0"/>
    <x v="2"/>
    <n v="10"/>
    <m/>
    <s v="Sofá Componível de 02 lugares"/>
    <d v="2013-03-05T00:00:00"/>
    <n v="1"/>
    <n v="3970"/>
    <n v="3970"/>
    <n v="10"/>
    <n v="120"/>
    <n v="9"/>
    <n v="112"/>
    <n v="0"/>
    <n v="-33.083333333333336"/>
    <n v="-3672.2500000000009"/>
    <n v="-3705.3333333333344"/>
    <m/>
    <m/>
    <m/>
    <n v="231.58333333333212"/>
    <s v="NÃO"/>
  </r>
  <r>
    <x v="0"/>
    <x v="2"/>
    <n v="10"/>
    <m/>
    <s v="Sofá Componível de 03 Lugares"/>
    <d v="2013-03-05T00:00:00"/>
    <n v="1"/>
    <n v="5900"/>
    <n v="5900"/>
    <n v="10"/>
    <n v="120"/>
    <n v="9"/>
    <n v="112"/>
    <n v="0"/>
    <n v="-49.166666666666664"/>
    <n v="-5457.5000000000009"/>
    <n v="-5506.6666666666679"/>
    <m/>
    <m/>
    <m/>
    <n v="344.16666666666515"/>
    <s v="NÃO"/>
  </r>
  <r>
    <x v="0"/>
    <x v="2"/>
    <n v="10"/>
    <m/>
    <s v="Mesa Centro"/>
    <d v="2013-03-05T00:00:00"/>
    <n v="1"/>
    <n v="650"/>
    <n v="650"/>
    <n v="10"/>
    <n v="120"/>
    <n v="9"/>
    <n v="112"/>
    <n v="0"/>
    <n v="-5.416666666666667"/>
    <n v="-601.24999999999989"/>
    <n v="-606.66666666666652"/>
    <m/>
    <m/>
    <m/>
    <n v="37.916666666666856"/>
    <s v="NÃO"/>
  </r>
  <r>
    <x v="0"/>
    <x v="2"/>
    <n v="10"/>
    <m/>
    <s v="Cadeira/Poltrona Base Fixa "/>
    <d v="2013-03-15T00:00:00"/>
    <n v="5"/>
    <n v="640"/>
    <n v="3200"/>
    <n v="10"/>
    <n v="120"/>
    <n v="9"/>
    <n v="112"/>
    <n v="0"/>
    <n v="-26.666666666666668"/>
    <n v="-2959.9999999999995"/>
    <n v="-2986.6666666666661"/>
    <m/>
    <m/>
    <m/>
    <n v="186.66666666666742"/>
    <s v="NÃO"/>
  </r>
  <r>
    <x v="0"/>
    <x v="4"/>
    <n v="20"/>
    <m/>
    <s v="Impressora HP"/>
    <d v="2013-05-10T00:00:00"/>
    <n v="1"/>
    <n v="1169.0999999999999"/>
    <n v="1169.0999999999999"/>
    <n v="5"/>
    <n v="60"/>
    <n v="9"/>
    <n v="110"/>
    <n v="0"/>
    <n v="0"/>
    <n v="-1169.0999999999999"/>
    <n v="-1169.0999999999999"/>
    <m/>
    <m/>
    <m/>
    <n v="0"/>
    <s v="SIM"/>
  </r>
  <r>
    <x v="0"/>
    <x v="1"/>
    <n v="10"/>
    <m/>
    <s v="Telefone Celular LG"/>
    <d v="2013-06-24T00:00:00"/>
    <n v="2"/>
    <n v="824"/>
    <n v="1648"/>
    <n v="10"/>
    <n v="120"/>
    <n v="9"/>
    <n v="109"/>
    <n v="0"/>
    <n v="-13.733333333333333"/>
    <n v="-1483.2"/>
    <n v="-1496.9333333333334"/>
    <m/>
    <m/>
    <m/>
    <n v="137.33333333333326"/>
    <s v="NÃO"/>
  </r>
  <r>
    <x v="0"/>
    <x v="1"/>
    <n v="10"/>
    <m/>
    <s v="Purificador de Água "/>
    <d v="2013-06-24T00:00:00"/>
    <n v="1"/>
    <n v="1200"/>
    <n v="1200"/>
    <n v="10"/>
    <n v="120"/>
    <n v="9"/>
    <n v="109"/>
    <n v="0"/>
    <n v="-10"/>
    <n v="-1080"/>
    <n v="-1090"/>
    <m/>
    <m/>
    <m/>
    <n v="100"/>
    <s v="NÃO"/>
  </r>
  <r>
    <x v="0"/>
    <x v="4"/>
    <n v="20"/>
    <m/>
    <s v="Scanner HP300"/>
    <d v="2013-08-23T00:00:00"/>
    <n v="9"/>
    <n v="279"/>
    <n v="2511"/>
    <n v="5"/>
    <n v="60"/>
    <n v="8"/>
    <n v="107"/>
    <n v="0"/>
    <n v="0"/>
    <n v="-2511"/>
    <n v="-2511"/>
    <m/>
    <m/>
    <m/>
    <n v="0"/>
    <s v="SIM"/>
  </r>
  <r>
    <x v="0"/>
    <x v="1"/>
    <n v="10"/>
    <m/>
    <s v="Projetor de Muiltímidia"/>
    <d v="2013-09-10T00:00:00"/>
    <n v="1"/>
    <n v="1642"/>
    <n v="1642"/>
    <n v="10"/>
    <n v="120"/>
    <n v="8"/>
    <n v="106"/>
    <n v="0"/>
    <n v="-13.683333333333334"/>
    <n v="-1436.7500000000002"/>
    <n v="-1450.4333333333336"/>
    <m/>
    <m/>
    <m/>
    <n v="177.88333333333298"/>
    <s v="NÃO"/>
  </r>
  <r>
    <x v="0"/>
    <x v="4"/>
    <n v="20"/>
    <m/>
    <s v="Scanner HP Scanjet"/>
    <d v="2013-09-27T00:00:00"/>
    <n v="1"/>
    <n v="352"/>
    <n v="352"/>
    <n v="5"/>
    <n v="60"/>
    <n v="8"/>
    <n v="106"/>
    <n v="0"/>
    <n v="0"/>
    <n v="-352"/>
    <n v="-352"/>
    <m/>
    <m/>
    <m/>
    <n v="0"/>
    <s v="SIM"/>
  </r>
  <r>
    <x v="0"/>
    <x v="2"/>
    <n v="10"/>
    <m/>
    <s v="Cadeira Fixa"/>
    <d v="2013-10-28T00:00:00"/>
    <n v="1"/>
    <n v="54"/>
    <n v="54"/>
    <n v="10"/>
    <n v="120"/>
    <n v="8"/>
    <n v="105"/>
    <n v="0"/>
    <n v="-0.45"/>
    <n v="-46.800000000000018"/>
    <n v="-47.250000000000021"/>
    <m/>
    <m/>
    <m/>
    <n v="6.2999999999999758"/>
    <s v="NÃO"/>
  </r>
  <r>
    <x v="0"/>
    <x v="4"/>
    <n v="20"/>
    <m/>
    <s v="Desktop"/>
    <d v="2013-10-28T00:00:00"/>
    <n v="23"/>
    <n v="3125"/>
    <n v="71875"/>
    <n v="5"/>
    <n v="60"/>
    <n v="8"/>
    <n v="105"/>
    <n v="0"/>
    <n v="0"/>
    <n v="-71875"/>
    <n v="-71875"/>
    <m/>
    <m/>
    <m/>
    <n v="0"/>
    <s v="SIM"/>
  </r>
  <r>
    <x v="0"/>
    <x v="4"/>
    <n v="20"/>
    <m/>
    <s v="Monitor 19' LCD"/>
    <d v="2013-10-28T00:00:00"/>
    <n v="25"/>
    <n v="871"/>
    <n v="21775"/>
    <n v="5"/>
    <n v="60"/>
    <n v="8"/>
    <n v="105"/>
    <n v="0"/>
    <n v="0"/>
    <n v="-21775"/>
    <n v="-21775"/>
    <m/>
    <m/>
    <m/>
    <n v="0"/>
    <s v="SIM"/>
  </r>
  <r>
    <x v="0"/>
    <x v="4"/>
    <n v="20"/>
    <m/>
    <s v="Notebook Vostro"/>
    <d v="2013-11-05T00:00:00"/>
    <n v="3"/>
    <n v="2666"/>
    <n v="7998"/>
    <n v="5"/>
    <n v="60"/>
    <n v="8"/>
    <n v="104"/>
    <n v="0"/>
    <n v="0"/>
    <n v="-7998"/>
    <n v="-7998"/>
    <m/>
    <m/>
    <m/>
    <n v="0"/>
    <s v="SIM"/>
  </r>
  <r>
    <x v="0"/>
    <x v="2"/>
    <n v="10"/>
    <m/>
    <s v="Arquivo de Aço"/>
    <d v="2013-11-25T00:00:00"/>
    <n v="1"/>
    <n v="408"/>
    <n v="408"/>
    <n v="10"/>
    <n v="120"/>
    <n v="8"/>
    <n v="104"/>
    <n v="0"/>
    <n v="-3.4"/>
    <n v="-350.19999999999987"/>
    <n v="-353.59999999999985"/>
    <m/>
    <m/>
    <m/>
    <n v="51.000000000000171"/>
    <s v="NÃO"/>
  </r>
  <r>
    <x v="0"/>
    <x v="2"/>
    <n v="10"/>
    <m/>
    <s v="Cadeira Fixa"/>
    <d v="2013-12-04T00:00:00"/>
    <n v="9"/>
    <n v="54"/>
    <n v="486"/>
    <n v="10"/>
    <n v="120"/>
    <n v="8"/>
    <n v="103"/>
    <n v="0"/>
    <n v="-4.05"/>
    <n v="-413.1"/>
    <n v="-417.15000000000003"/>
    <m/>
    <m/>
    <m/>
    <n v="64.799999999999955"/>
    <s v="NÃO"/>
  </r>
  <r>
    <x v="0"/>
    <x v="1"/>
    <n v="10"/>
    <m/>
    <s v="Projetor Multimídia"/>
    <d v="2014-01-28T00:00:00"/>
    <n v="1"/>
    <n v="1659"/>
    <n v="1659"/>
    <n v="10"/>
    <n v="120"/>
    <n v="8"/>
    <n v="102"/>
    <n v="0"/>
    <n v="-13.824999999999999"/>
    <n v="-1396.325"/>
    <n v="-1410.15"/>
    <m/>
    <m/>
    <m/>
    <n v="235.02499999999986"/>
    <s v="NÃO"/>
  </r>
  <r>
    <x v="0"/>
    <x v="5"/>
    <n v="20"/>
    <m/>
    <s v="Fiat Uno - Placa GMF7808"/>
    <d v="2014-06-03T00:00:00"/>
    <n v="1"/>
    <n v="31323.79"/>
    <n v="31323.79"/>
    <n v="5"/>
    <n v="60"/>
    <n v="8"/>
    <n v="97"/>
    <n v="0"/>
    <n v="0"/>
    <n v="-31323.79"/>
    <n v="-31323.79"/>
    <m/>
    <m/>
    <m/>
    <n v="0"/>
    <s v="SIM"/>
  </r>
  <r>
    <x v="0"/>
    <x v="5"/>
    <n v="20"/>
    <m/>
    <s v="Fiat Uno - Placa GMF7807"/>
    <d v="2014-06-25T00:00:00"/>
    <n v="1"/>
    <n v="31323.79"/>
    <n v="31323.79"/>
    <n v="5"/>
    <n v="60"/>
    <n v="8"/>
    <n v="97"/>
    <n v="0"/>
    <n v="0"/>
    <n v="-31323.79"/>
    <n v="-31323.79"/>
    <m/>
    <m/>
    <m/>
    <n v="0"/>
    <s v="SIM"/>
  </r>
  <r>
    <x v="0"/>
    <x v="5"/>
    <n v="20"/>
    <m/>
    <s v="Fiat Uno - Placa GMF7800"/>
    <d v="2014-06-25T00:00:00"/>
    <n v="1"/>
    <n v="31323.79"/>
    <n v="31323.79"/>
    <n v="5"/>
    <n v="60"/>
    <n v="8"/>
    <n v="97"/>
    <n v="0"/>
    <n v="0"/>
    <n v="-31323.79"/>
    <n v="-31323.79"/>
    <m/>
    <m/>
    <m/>
    <n v="0"/>
    <s v="SIM"/>
  </r>
  <r>
    <x v="0"/>
    <x v="6"/>
    <n v="20"/>
    <m/>
    <s v="Câmera Digital GOPRO HERO 5 BLACK"/>
    <d v="2014-06-25T00:00:00"/>
    <n v="1"/>
    <n v="1999"/>
    <n v="1999"/>
    <n v="5"/>
    <n v="60"/>
    <n v="8"/>
    <n v="97"/>
    <n v="0"/>
    <n v="0"/>
    <n v="-1999"/>
    <n v="-1999"/>
    <m/>
    <m/>
    <m/>
    <n v="0"/>
    <s v="SIM"/>
  </r>
  <r>
    <x v="0"/>
    <x v="1"/>
    <n v="10"/>
    <m/>
    <s v="Projetor Benq"/>
    <d v="2014-09-15T00:00:00"/>
    <n v="1"/>
    <n v="1688"/>
    <n v="1688"/>
    <n v="10"/>
    <n v="120"/>
    <n v="7"/>
    <n v="94"/>
    <n v="0"/>
    <n v="-14.066666666666666"/>
    <n v="-1308.1999999999996"/>
    <n v="-1322.2666666666662"/>
    <m/>
    <m/>
    <m/>
    <n v="351.6666666666672"/>
    <s v="NÃO"/>
  </r>
  <r>
    <x v="0"/>
    <x v="4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7"/>
    <n v="93"/>
    <n v="0"/>
    <n v="0"/>
    <n v="-2770"/>
    <n v="-2770"/>
    <m/>
    <m/>
    <m/>
    <n v="0"/>
    <s v="SIM"/>
  </r>
  <r>
    <x v="0"/>
    <x v="1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85"/>
    <n v="0"/>
    <n v="-22.5"/>
    <n v="-1890"/>
    <n v="-1912.5"/>
    <m/>
    <m/>
    <m/>
    <n v="765"/>
    <s v="NÃO"/>
  </r>
  <r>
    <x v="0"/>
    <x v="5"/>
    <n v="20"/>
    <m/>
    <s v="Spin - Placa GMF8035"/>
    <d v="2015-07-24T00:00:00"/>
    <n v="1"/>
    <n v="73477"/>
    <n v="73477"/>
    <n v="5"/>
    <n v="60"/>
    <n v="7"/>
    <n v="84"/>
    <n v="0"/>
    <n v="0"/>
    <n v="-73477"/>
    <n v="-73477"/>
    <m/>
    <m/>
    <m/>
    <n v="0"/>
    <s v="SIM"/>
  </r>
  <r>
    <x v="0"/>
    <x v="1"/>
    <n v="10"/>
    <m/>
    <s v="Ar Condicionado Split 18.000 BTU "/>
    <d v="2017-01-09T00:00:00"/>
    <n v="2"/>
    <n v="2115.0500000000002"/>
    <n v="4230.1000000000004"/>
    <n v="10"/>
    <n v="120"/>
    <n v="5"/>
    <n v="66"/>
    <n v="0"/>
    <n v="-35.25083333333334"/>
    <n v="-2291.3041666666677"/>
    <n v="-2326.5550000000012"/>
    <m/>
    <m/>
    <m/>
    <n v="1868.2941666666657"/>
    <s v="NÃO"/>
  </r>
  <r>
    <x v="0"/>
    <x v="4"/>
    <n v="20"/>
    <m/>
    <s v="Notebook HP Pavilion X360"/>
    <d v="2017-05-19T00:00:00"/>
    <n v="1"/>
    <n v="4256.7700000000004"/>
    <n v="4256.7700000000004"/>
    <n v="5"/>
    <n v="60"/>
    <n v="5"/>
    <n v="62"/>
    <n v="0"/>
    <n v="0"/>
    <n v="-4256.7700000000004"/>
    <n v="-4256.7700000000004"/>
    <m/>
    <m/>
    <m/>
    <n v="0"/>
    <s v="SIM"/>
  </r>
  <r>
    <x v="0"/>
    <x v="2"/>
    <n v="10"/>
    <m/>
    <s v="Cadeira Secretária Giratória com Braço "/>
    <d v="2017-08-24T00:00:00"/>
    <n v="3"/>
    <n v="164"/>
    <n v="492"/>
    <n v="10"/>
    <n v="120"/>
    <n v="4"/>
    <n v="59"/>
    <n v="0"/>
    <n v="-4.0999999999999996"/>
    <n v="-237.79999999999995"/>
    <n v="-241.89999999999995"/>
    <m/>
    <m/>
    <m/>
    <n v="246.00000000000003"/>
    <s v="NÃO"/>
  </r>
  <r>
    <x v="0"/>
    <x v="4"/>
    <n v="20"/>
    <m/>
    <s v="HELPDESK HP DESK 400"/>
    <d v="2017-10-10T00:00:00"/>
    <n v="33"/>
    <n v="2507"/>
    <n v="82731"/>
    <n v="5"/>
    <n v="60"/>
    <n v="4"/>
    <n v="57"/>
    <n v="0"/>
    <n v="-1378.85"/>
    <n v="-77215.60000000002"/>
    <n v="-78594.450000000026"/>
    <m/>
    <m/>
    <m/>
    <n v="2757.699999999968"/>
    <s v="NÃO"/>
  </r>
  <r>
    <x v="0"/>
    <x v="4"/>
    <n v="20"/>
    <m/>
    <s v="Monitor HP 18.5&quot; "/>
    <d v="2017-10-10T00:00:00"/>
    <n v="31"/>
    <n v="487"/>
    <n v="15097"/>
    <n v="5"/>
    <n v="60"/>
    <n v="4"/>
    <n v="57"/>
    <n v="0"/>
    <n v="-251.61666666666667"/>
    <n v="-14090.533333333335"/>
    <n v="-14342.150000000001"/>
    <m/>
    <m/>
    <m/>
    <n v="503.23333333333176"/>
    <s v="NÃO"/>
  </r>
  <r>
    <x v="0"/>
    <x v="4"/>
    <n v="20"/>
    <m/>
    <s v="Monitor HP 18.5&quot; "/>
    <d v="2017-10-10T00:00:00"/>
    <n v="1"/>
    <n v="587"/>
    <n v="587"/>
    <n v="5"/>
    <n v="60"/>
    <n v="4"/>
    <n v="57"/>
    <n v="0"/>
    <n v="-9.7833333333333332"/>
    <n v="-547.86666666666656"/>
    <n v="-557.64999999999986"/>
    <m/>
    <m/>
    <m/>
    <n v="19.566666666666833"/>
    <s v="NÃO"/>
  </r>
  <r>
    <x v="0"/>
    <x v="1"/>
    <n v="10"/>
    <m/>
    <s v="Aparelho Telefonico IP GXP1610 Grandstre"/>
    <d v="2017-11-17T00:00:00"/>
    <n v="61"/>
    <n v="180.68"/>
    <n v="11021.48"/>
    <n v="10"/>
    <n v="120"/>
    <n v="4"/>
    <n v="56"/>
    <n v="0"/>
    <n v="-91.845666666666659"/>
    <n v="-5051.5116666666681"/>
    <n v="-5143.3573333333352"/>
    <m/>
    <m/>
    <m/>
    <n v="5786.2769999999982"/>
    <s v="NÃO"/>
  </r>
  <r>
    <x v="0"/>
    <x v="1"/>
    <n v="10"/>
    <m/>
    <s v="Central Telefonica IPBX"/>
    <d v="2017-11-17T00:00:00"/>
    <n v="1"/>
    <n v="8133.13"/>
    <n v="8133.13"/>
    <n v="10"/>
    <n v="120"/>
    <n v="4"/>
    <n v="56"/>
    <n v="0"/>
    <n v="-67.776083333333332"/>
    <n v="-3727.6845833333327"/>
    <n v="-3795.4606666666659"/>
    <m/>
    <m/>
    <m/>
    <n v="4269.893250000001"/>
    <s v="NÃO"/>
  </r>
  <r>
    <x v="0"/>
    <x v="1"/>
    <n v="10"/>
    <m/>
    <s v="Aparelho Telefonico GAC2500 Grandstream"/>
    <d v="2017-11-17T00:00:00"/>
    <n v="2"/>
    <n v="1799.99"/>
    <n v="3599.98"/>
    <n v="10"/>
    <n v="120"/>
    <n v="4"/>
    <n v="56"/>
    <n v="0"/>
    <n v="-29.999833333333335"/>
    <n v="-1649.9908333333333"/>
    <n v="-1679.9906666666666"/>
    <m/>
    <m/>
    <m/>
    <n v="1889.9895000000001"/>
    <s v="NÃO"/>
  </r>
  <r>
    <x v="0"/>
    <x v="1"/>
    <n v="10"/>
    <m/>
    <s v="Aparelho Telefonico GXV3275 Grandstream"/>
    <d v="2017-11-17T00:00:00"/>
    <n v="1"/>
    <n v="1249.56"/>
    <n v="1249.56"/>
    <n v="10"/>
    <n v="120"/>
    <n v="4"/>
    <n v="56"/>
    <n v="0"/>
    <n v="-10.413"/>
    <n v="-572.71500000000003"/>
    <n v="-583.12800000000004"/>
    <m/>
    <m/>
    <m/>
    <n v="656.01899999999989"/>
    <s v="NÃO"/>
  </r>
  <r>
    <x v="0"/>
    <x v="4"/>
    <n v="20"/>
    <m/>
    <s v="Aparelho Telefonico IP GXP1610 Grandstre"/>
    <d v="2017-11-17T00:00:00"/>
    <n v="1"/>
    <n v="180.68"/>
    <n v="180.68"/>
    <n v="5"/>
    <n v="60"/>
    <n v="4"/>
    <n v="56"/>
    <n v="0"/>
    <n v="-3.0113333333333334"/>
    <n v="-165.62333333333336"/>
    <n v="-168.6346666666667"/>
    <m/>
    <m/>
    <m/>
    <n v="9.0339999999999634"/>
    <s v="NÃO"/>
  </r>
  <r>
    <x v="0"/>
    <x v="1"/>
    <n v="10"/>
    <m/>
    <s v="Dig. De Imagens Czur ET6 Plus (Scanner)"/>
    <d v="2018-08-29T00:00:00"/>
    <n v="3"/>
    <n v="3400"/>
    <n v="10200"/>
    <n v="10"/>
    <n v="120"/>
    <n v="3"/>
    <n v="47"/>
    <n v="0"/>
    <n v="-85"/>
    <n v="-3910"/>
    <n v="-3995"/>
    <m/>
    <m/>
    <m/>
    <n v="6120"/>
    <s v="NÃO"/>
  </r>
  <r>
    <x v="2"/>
    <x v="7"/>
    <n v="20"/>
    <m/>
    <s v="LICENÇA DO SOFTWARE ABBYY PDF_x000a_FINEREADER 14 CORPORATE PER SEA"/>
    <d v="2018-09-24T00:00:00"/>
    <n v="2"/>
    <n v="862"/>
    <n v="1724"/>
    <n v="5"/>
    <n v="60"/>
    <n v="3"/>
    <n v="46"/>
    <n v="0"/>
    <n v="-28.733333333333334"/>
    <n v="-1293.0000000000002"/>
    <n v="-1321.7333333333336"/>
    <m/>
    <m/>
    <m/>
    <n v="373.53333333333308"/>
    <s v="NÃO"/>
  </r>
  <r>
    <x v="0"/>
    <x v="1"/>
    <n v="10"/>
    <m/>
    <s v="Headset HTU300 - USB (Mic Flex)"/>
    <d v="2018-11-06T00:00:00"/>
    <n v="22"/>
    <n v="139.9"/>
    <n v="3077.8"/>
    <n v="10"/>
    <n v="120"/>
    <n v="3"/>
    <n v="44"/>
    <n v="0"/>
    <n v="-25.648333333333333"/>
    <n v="-1102.8783333333333"/>
    <n v="-1128.5266666666666"/>
    <m/>
    <m/>
    <m/>
    <n v="1923.625"/>
    <s v="NÃO"/>
  </r>
  <r>
    <x v="0"/>
    <x v="1"/>
    <n v="10"/>
    <m/>
    <s v="Acess Point Ubitiqui Uni-Fi AC LR"/>
    <d v="2018-12-12T00:00:00"/>
    <n v="2"/>
    <n v="663.9"/>
    <n v="1327.8"/>
    <n v="10"/>
    <n v="120"/>
    <n v="3"/>
    <n v="43"/>
    <n v="0"/>
    <n v="-11.065"/>
    <n v="-464.72999999999996"/>
    <n v="-475.79499999999996"/>
    <m/>
    <m/>
    <m/>
    <n v="840.93999999999994"/>
    <s v="NÃO"/>
  </r>
  <r>
    <x v="0"/>
    <x v="1"/>
    <n v="10"/>
    <m/>
    <s v="Ubiquit Usg-Pro-4 Unifi Security Gateway Pro 4 Portas"/>
    <d v="2018-12-14T00:00:00"/>
    <n v="1"/>
    <n v="2049.91"/>
    <n v="2049.91"/>
    <n v="10"/>
    <n v="120"/>
    <n v="3"/>
    <n v="43"/>
    <n v="0"/>
    <n v="-17.082583333333332"/>
    <n v="-717.46849999999995"/>
    <n v="-734.55108333333328"/>
    <m/>
    <m/>
    <m/>
    <n v="1298.2763333333332"/>
    <s v="NÃO"/>
  </r>
  <r>
    <x v="0"/>
    <x v="1"/>
    <n v="10"/>
    <m/>
    <s v="Unifi Cloud Key Controller (UC-CK)"/>
    <d v="2018-12-14T00:00:00"/>
    <n v="1"/>
    <n v="483.91"/>
    <n v="483.91"/>
    <n v="10"/>
    <n v="120"/>
    <n v="3"/>
    <n v="43"/>
    <n v="0"/>
    <n v="-4.0325833333333332"/>
    <n v="-169.36849999999993"/>
    <n v="-173.40108333333325"/>
    <m/>
    <m/>
    <m/>
    <n v="306.47633333333346"/>
    <s v="NÃO"/>
  </r>
  <r>
    <x v="0"/>
    <x v="1"/>
    <n v="10"/>
    <m/>
    <s v="Forno Micro-ondas 30 Litros 110V"/>
    <d v="2019-02-08T00:00:00"/>
    <n v="2"/>
    <n v="545"/>
    <n v="1090"/>
    <n v="10"/>
    <n v="120"/>
    <n v="3"/>
    <n v="41"/>
    <n v="0"/>
    <n v="-9.0833333333333339"/>
    <n v="-363.33333333333326"/>
    <n v="-372.41666666666657"/>
    <m/>
    <m/>
    <m/>
    <n v="708.50000000000023"/>
    <s v="NÃO"/>
  </r>
  <r>
    <x v="0"/>
    <x v="4"/>
    <n v="20"/>
    <m/>
    <s v="Notebook Dell Inspiron 55700I78550U/16GB/1TB/4GBPVID/W10P/0FFHEB2016/DRIVEEXT/ADAPHDMIXVGA"/>
    <d v="2019-03-13T00:00:00"/>
    <n v="3"/>
    <n v="5000"/>
    <n v="15000"/>
    <n v="5"/>
    <n v="60"/>
    <n v="3"/>
    <n v="40"/>
    <n v="0"/>
    <n v="-250"/>
    <n v="-9750"/>
    <n v="-10000"/>
    <m/>
    <m/>
    <m/>
    <n v="4750"/>
    <s v="NÃO"/>
  </r>
  <r>
    <x v="0"/>
    <x v="1"/>
    <n v="10"/>
    <m/>
    <s v="Micro-ondas 20 litros"/>
    <d v="2019-03-26T00:00:00"/>
    <n v="1"/>
    <n v="448.5"/>
    <n v="448.5"/>
    <n v="10"/>
    <n v="120"/>
    <n v="3"/>
    <n v="40"/>
    <n v="0"/>
    <n v="-3.7374999999999998"/>
    <n v="-145.76250000000005"/>
    <n v="-149.50000000000006"/>
    <m/>
    <m/>
    <m/>
    <n v="295.26249999999993"/>
    <s v="NÃO"/>
  </r>
  <r>
    <x v="0"/>
    <x v="1"/>
    <n v="10"/>
    <m/>
    <s v="Cafeteira de Capsula Modelo Três Serv. 110V"/>
    <d v="2019-03-26T00:00:00"/>
    <n v="1"/>
    <n v="823.5"/>
    <n v="823.5"/>
    <n v="10"/>
    <n v="120"/>
    <n v="3"/>
    <n v="40"/>
    <n v="0"/>
    <n v="-6.8624999999999998"/>
    <n v="-267.63750000000005"/>
    <n v="-274.50000000000006"/>
    <m/>
    <m/>
    <m/>
    <n v="542.13750000000005"/>
    <s v="NÃO"/>
  </r>
  <r>
    <x v="0"/>
    <x v="1"/>
    <n v="10"/>
    <m/>
    <s v="Purificador de Água e Refrigerado 110V"/>
    <d v="2019-03-26T00:00:00"/>
    <n v="1"/>
    <n v="373.5"/>
    <n v="373.5"/>
    <n v="10"/>
    <n v="120"/>
    <n v="3"/>
    <n v="40"/>
    <n v="0"/>
    <n v="-3.1124999999999998"/>
    <n v="-121.38749999999997"/>
    <n v="-124.49999999999997"/>
    <m/>
    <m/>
    <m/>
    <n v="245.88750000000002"/>
    <s v="NÃO"/>
  </r>
  <r>
    <x v="0"/>
    <x v="1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40"/>
    <n v="0"/>
    <n v="-61.944166666666668"/>
    <n v="-2415.8225000000002"/>
    <n v="-2477.7666666666669"/>
    <m/>
    <m/>
    <m/>
    <n v="4893.5891666666666"/>
    <s v="NÃO"/>
  </r>
  <r>
    <x v="0"/>
    <x v="4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39"/>
    <n v="0"/>
    <n v="-1825.0008333333337"/>
    <n v="-69350.031666666691"/>
    <n v="-71175.03250000003"/>
    <m/>
    <m/>
    <m/>
    <n v="36500.016666666648"/>
    <s v="NÃO"/>
  </r>
  <r>
    <x v="0"/>
    <x v="1"/>
    <n v="10"/>
    <m/>
    <s v="Plastificadora Polaseal no formato de cédula de identidade - Proc. Adm. 4121/2019."/>
    <d v="2019-06-10T00:00:00"/>
    <n v="15"/>
    <n v="350"/>
    <n v="5250"/>
    <n v="10"/>
    <n v="120"/>
    <n v="3"/>
    <n v="37"/>
    <n v="0"/>
    <n v="-43.75"/>
    <n v="-1575"/>
    <n v="-1618.75"/>
    <m/>
    <m/>
    <m/>
    <n v="3587.5"/>
    <s v="NÃO"/>
  </r>
  <r>
    <x v="0"/>
    <x v="2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37"/>
    <n v="0"/>
    <n v="-5.5"/>
    <n v="-198"/>
    <n v="-203.5"/>
    <m/>
    <m/>
    <m/>
    <n v="451"/>
    <s v="NÃO"/>
  </r>
  <r>
    <x v="0"/>
    <x v="4"/>
    <n v="20"/>
    <m/>
    <s v="SSD 240GB por adesão ARP 15/2018 - Proc. Adm. 149/2019"/>
    <d v="2019-06-27T00:00:00"/>
    <n v="40"/>
    <n v="208"/>
    <n v="8320"/>
    <n v="5"/>
    <n v="60"/>
    <n v="3"/>
    <n v="37"/>
    <n v="0"/>
    <n v="-138.66666666666666"/>
    <n v="-4992.0000000000009"/>
    <n v="-5130.6666666666679"/>
    <m/>
    <m/>
    <m/>
    <n v="3050.6666666666652"/>
    <s v="NÃO"/>
  </r>
  <r>
    <x v="0"/>
    <x v="6"/>
    <n v="20"/>
    <m/>
    <s v="30 Fones de Ouvido (headset RJ9) - Proc. Adm. 150/2019"/>
    <d v="2019-07-02T00:00:00"/>
    <n v="1"/>
    <n v="1350"/>
    <n v="1350"/>
    <n v="5"/>
    <n v="60"/>
    <n v="3"/>
    <n v="36"/>
    <n v="0"/>
    <n v="-22.5"/>
    <n v="-787.5"/>
    <n v="-810"/>
    <m/>
    <m/>
    <m/>
    <n v="517.5"/>
    <s v="NÃO"/>
  </r>
  <r>
    <x v="0"/>
    <x v="2"/>
    <n v="10"/>
    <m/>
    <s v="Smart TV 49&quot; FULLHD e 01 Suporte Articulado para TV até 55' - Processo Administrativo 150/2019"/>
    <d v="2019-07-03T00:00:00"/>
    <n v="1"/>
    <n v="2078.5"/>
    <n v="2078.5"/>
    <n v="10"/>
    <n v="120"/>
    <n v="3"/>
    <n v="36"/>
    <n v="0"/>
    <n v="-17.320833333333333"/>
    <n v="-606.22916666666663"/>
    <n v="-623.54999999999995"/>
    <m/>
    <m/>
    <m/>
    <n v="1437.6291666666668"/>
    <s v="NÃO"/>
  </r>
  <r>
    <x v="0"/>
    <x v="6"/>
    <n v="20"/>
    <m/>
    <s v="Câmera DSLR c/Lente 18-55MM - Proc. Adm. 150/2019"/>
    <d v="2019-07-03T00:00:00"/>
    <n v="1"/>
    <n v="2964.96"/>
    <n v="2964.96"/>
    <n v="5"/>
    <n v="60"/>
    <n v="3"/>
    <n v="36"/>
    <n v="0"/>
    <n v="-49.416000000000004"/>
    <n v="-1729.5599999999997"/>
    <n v="-1778.9759999999997"/>
    <m/>
    <m/>
    <m/>
    <n v="1136.5680000000002"/>
    <s v="NÃO"/>
  </r>
  <r>
    <x v="0"/>
    <x v="4"/>
    <n v="20"/>
    <m/>
    <s v="Cartão MicroSD Class 10 Ultra 64GB - Proc. Adm. 150/2019"/>
    <d v="2019-07-04T00:00:00"/>
    <n v="4"/>
    <n v="249.77"/>
    <n v="999.08"/>
    <n v="5"/>
    <n v="60"/>
    <n v="3"/>
    <n v="36"/>
    <n v="0"/>
    <n v="-16.651333333333334"/>
    <n v="-582.79666666666674"/>
    <n v="-599.44800000000009"/>
    <m/>
    <m/>
    <m/>
    <n v="382.98066666666659"/>
    <s v="NÃO"/>
  </r>
  <r>
    <x v="0"/>
    <x v="6"/>
    <n v="20"/>
    <m/>
    <s v="Microfone Lapela sem fio - Proc. Adm. 150/2019"/>
    <d v="2019-07-04T00:00:00"/>
    <n v="2"/>
    <n v="1362.88"/>
    <n v="2725.76"/>
    <n v="5"/>
    <n v="60"/>
    <n v="3"/>
    <n v="36"/>
    <n v="0"/>
    <n v="-45.429333333333339"/>
    <n v="-1590.0266666666664"/>
    <n v="-1635.4559999999997"/>
    <m/>
    <m/>
    <m/>
    <n v="1044.8746666666671"/>
    <s v="NÃO"/>
  </r>
  <r>
    <x v="0"/>
    <x v="4"/>
    <n v="20"/>
    <m/>
    <s v="Impressora Multifuncional Jato de Tinta Colorida (com tanque de tinta) - Proc. Adm. 5544/2019"/>
    <d v="2019-07-11T00:00:00"/>
    <n v="1"/>
    <n v="2319"/>
    <n v="2319"/>
    <n v="5"/>
    <n v="60"/>
    <n v="3"/>
    <n v="36"/>
    <n v="0"/>
    <n v="-38.65"/>
    <n v="-1352.7500000000005"/>
    <n v="-1391.4000000000005"/>
    <m/>
    <m/>
    <m/>
    <n v="888.94999999999936"/>
    <s v="NÃO"/>
  </r>
  <r>
    <x v="0"/>
    <x v="6"/>
    <n v="20"/>
    <m/>
    <s v="Gravador de voz portátil + bateria reserva para câmera DSLR - Proc. Adm. 150/2019."/>
    <d v="2019-07-12T00:00:00"/>
    <n v="1"/>
    <n v="1140.78"/>
    <n v="1140.78"/>
    <n v="5"/>
    <n v="60"/>
    <n v="3"/>
    <n v="36"/>
    <n v="0"/>
    <n v="-19.012999999999998"/>
    <n v="-665.45500000000015"/>
    <n v="-684.46800000000019"/>
    <m/>
    <m/>
    <m/>
    <n v="437.29899999999986"/>
    <s v="NÃO"/>
  </r>
  <r>
    <x v="0"/>
    <x v="2"/>
    <n v="10"/>
    <m/>
    <s v="Chromecast - Processo Administrativo 056/2019"/>
    <d v="2019-07-15T00:00:00"/>
    <n v="1"/>
    <n v="263.56"/>
    <n v="263.56"/>
    <n v="10"/>
    <n v="120"/>
    <n v="3"/>
    <n v="36"/>
    <n v="0"/>
    <n v="-2.1963333333333335"/>
    <n v="-76.871666666666641"/>
    <n v="-79.067999999999969"/>
    <m/>
    <m/>
    <m/>
    <n v="182.2956666666667"/>
    <s v="NÃO"/>
  </r>
  <r>
    <x v="0"/>
    <x v="4"/>
    <n v="20"/>
    <m/>
    <s v="Kit contendo teclado e mouse USB - Proc. Adm. 150/2019"/>
    <d v="2019-07-19T00:00:00"/>
    <n v="3"/>
    <n v="592.9"/>
    <n v="1778.6999999999998"/>
    <n v="5"/>
    <n v="60"/>
    <n v="3"/>
    <n v="36"/>
    <n v="0"/>
    <n v="-29.644999999999996"/>
    <n v="-1037.5749999999998"/>
    <n v="-1067.2199999999998"/>
    <m/>
    <m/>
    <m/>
    <n v="681.83500000000004"/>
    <s v="NÃO"/>
  </r>
  <r>
    <x v="0"/>
    <x v="1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3"/>
    <n v="36"/>
    <n v="0"/>
    <n v="-146.41666666666666"/>
    <n v="-5124.5833333333348"/>
    <n v="-5271.0000000000018"/>
    <m/>
    <m/>
    <m/>
    <n v="12152.58333333333"/>
    <s v="NÃO"/>
  </r>
  <r>
    <x v="0"/>
    <x v="4"/>
    <n v="20"/>
    <m/>
    <s v="Monitor AOC 41PiU de 23&quot; - Proc. Adm. 149/2019"/>
    <d v="2019-07-29T00:00:00"/>
    <n v="16"/>
    <n v="730"/>
    <n v="11680"/>
    <n v="5"/>
    <n v="60"/>
    <n v="3"/>
    <n v="36"/>
    <n v="0"/>
    <n v="-194.66666666666666"/>
    <n v="-6813.3333333333348"/>
    <n v="-7008.0000000000018"/>
    <m/>
    <m/>
    <m/>
    <n v="4477.3333333333321"/>
    <s v="NÃO"/>
  </r>
  <r>
    <x v="0"/>
    <x v="6"/>
    <n v="20"/>
    <m/>
    <s v="Grandstream GVC 3200 Video Conferência até 9 vias - Processo Administrativo 150/2019"/>
    <d v="2019-08-01T00:00:00"/>
    <n v="1"/>
    <n v="12438"/>
    <n v="12438"/>
    <n v="5"/>
    <n v="60"/>
    <n v="2"/>
    <n v="35"/>
    <n v="0"/>
    <n v="-207.3"/>
    <n v="-7048.2000000000016"/>
    <n v="-7255.5000000000018"/>
    <m/>
    <m/>
    <m/>
    <n v="4975.1999999999989"/>
    <s v="NÃO"/>
  </r>
  <r>
    <x v="0"/>
    <x v="4"/>
    <n v="20"/>
    <m/>
    <s v="Notebook - Processo Administrativo 5884/2019"/>
    <d v="2019-08-12T00:00:00"/>
    <n v="3"/>
    <n v="5000"/>
    <n v="15000"/>
    <n v="5"/>
    <n v="60"/>
    <n v="2"/>
    <n v="35"/>
    <n v="0"/>
    <n v="-250"/>
    <n v="-8500"/>
    <n v="-8750"/>
    <m/>
    <m/>
    <m/>
    <n v="6000"/>
    <s v="NÃO"/>
  </r>
  <r>
    <x v="0"/>
    <x v="6"/>
    <n v="20"/>
    <m/>
    <s v="Tela de Projeção Retrátil 84&quot; Formato Widescreen 16:9 - Processo Administrativo 150/2019"/>
    <d v="2019-08-20T00:00:00"/>
    <n v="1"/>
    <n v="340"/>
    <n v="340"/>
    <n v="5"/>
    <n v="60"/>
    <n v="2"/>
    <n v="35"/>
    <n v="0"/>
    <n v="-5.666666666666667"/>
    <n v="-192.66666666666663"/>
    <n v="-198.33333333333329"/>
    <m/>
    <m/>
    <m/>
    <n v="136.00000000000003"/>
    <s v="NÃO"/>
  </r>
  <r>
    <x v="0"/>
    <x v="1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5"/>
    <n v="0"/>
    <n v="-9.7666666666666675"/>
    <n v="-332.06666666666661"/>
    <n v="-341.83333333333326"/>
    <m/>
    <m/>
    <m/>
    <n v="820.40000000000009"/>
    <s v="NÃO"/>
  </r>
  <r>
    <x v="0"/>
    <x v="8"/>
    <n v="0"/>
    <m/>
    <s v="Painel/Escultura Artística, Dimensão 160x160cm, do mapa de Minas Gerais - Processo Administrativo 5825/2019."/>
    <d v="2019-09-03T00:00:00"/>
    <n v="1"/>
    <n v="2800"/>
    <n v="2800"/>
    <n v="0"/>
    <n v="0"/>
    <n v="2"/>
    <n v="34"/>
    <n v="0"/>
    <n v="0"/>
    <n v="0"/>
    <n v="0"/>
    <m/>
    <m/>
    <m/>
    <n v="2800"/>
    <s v="SIM"/>
  </r>
  <r>
    <x v="0"/>
    <x v="4"/>
    <n v="20"/>
    <m/>
    <s v="Computador avançado - Processo Administrativo 149/2019"/>
    <d v="2019-10-01T00:00:00"/>
    <n v="2"/>
    <n v="5824.62"/>
    <n v="11649.24"/>
    <n v="5"/>
    <n v="60"/>
    <n v="2"/>
    <n v="33"/>
    <n v="0"/>
    <n v="-194.154"/>
    <n v="-6212.9280000000017"/>
    <n v="-6407.0820000000022"/>
    <m/>
    <m/>
    <m/>
    <n v="5048.0039999999972"/>
    <s v="NÃO"/>
  </r>
  <r>
    <x v="0"/>
    <x v="2"/>
    <n v="10"/>
    <m/>
    <s v="Púlpito em acrílico com plotagem - Processo Administrativo nº 8775/2019"/>
    <d v="2019-10-08T00:00:00"/>
    <n v="1"/>
    <n v="1600"/>
    <n v="1600"/>
    <n v="10"/>
    <n v="120"/>
    <n v="2"/>
    <n v="33"/>
    <n v="0"/>
    <n v="-13.333333333333334"/>
    <n v="-426.66666666666657"/>
    <n v="-439.99999999999989"/>
    <m/>
    <m/>
    <m/>
    <n v="1146.666666666667"/>
    <s v="NÃO"/>
  </r>
  <r>
    <x v="0"/>
    <x v="1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33"/>
    <n v="0"/>
    <n v="-67.849999999999994"/>
    <n v="-2171.1999999999994"/>
    <n v="-2239.0499999999993"/>
    <m/>
    <m/>
    <m/>
    <n v="5835.1"/>
    <s v="NÃO"/>
  </r>
  <r>
    <x v="0"/>
    <x v="2"/>
    <n v="10"/>
    <m/>
    <s v="Cadeira Base Giratória Espaldar Alto com Braços"/>
    <d v="2019-12-11T00:00:00"/>
    <n v="2"/>
    <n v="806.67"/>
    <n v="1613.34"/>
    <n v="10"/>
    <n v="120"/>
    <n v="2"/>
    <n v="31"/>
    <n v="0"/>
    <n v="-13.4445"/>
    <n v="-403.33500000000004"/>
    <n v="-416.77950000000004"/>
    <m/>
    <m/>
    <m/>
    <n v="1183.1159999999998"/>
    <s v="NÃO"/>
  </r>
  <r>
    <x v="0"/>
    <x v="2"/>
    <n v="10"/>
    <m/>
    <s v="Cadeira Base Giratória Caixa Espaldar Baixo sem Braços"/>
    <d v="2019-12-11T00:00:00"/>
    <n v="18"/>
    <n v="653.9"/>
    <n v="11770.199999999999"/>
    <n v="10"/>
    <n v="120"/>
    <n v="2"/>
    <n v="31"/>
    <n v="0"/>
    <n v="-98.084999999999994"/>
    <n v="-2942.55"/>
    <n v="-3040.6350000000002"/>
    <m/>
    <m/>
    <m/>
    <n v="8631.48"/>
    <s v="NÃO"/>
  </r>
  <r>
    <x v="0"/>
    <x v="2"/>
    <n v="10"/>
    <m/>
    <s v="Cadeira Base Fixa Balanc. Espaldar Baixo com Braços"/>
    <d v="2019-12-11T00:00:00"/>
    <n v="5"/>
    <n v="475.12"/>
    <n v="2375.6"/>
    <n v="10"/>
    <n v="120"/>
    <n v="2"/>
    <n v="31"/>
    <n v="0"/>
    <n v="-19.796666666666667"/>
    <n v="-593.89999999999986"/>
    <n v="-613.69666666666649"/>
    <m/>
    <m/>
    <m/>
    <n v="1742.1066666666668"/>
    <s v="NÃO"/>
  </r>
  <r>
    <x v="0"/>
    <x v="2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31"/>
    <n v="0"/>
    <n v="-14.5"/>
    <n v="-435"/>
    <n v="-449.5"/>
    <m/>
    <m/>
    <m/>
    <n v="1276"/>
    <s v="NÃO"/>
  </r>
  <r>
    <x v="0"/>
    <x v="2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31"/>
    <n v="0"/>
    <n v="-15"/>
    <n v="-450"/>
    <n v="-465"/>
    <m/>
    <m/>
    <m/>
    <n v="1320"/>
    <s v="NÃO"/>
  </r>
  <r>
    <x v="0"/>
    <x v="2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31"/>
    <n v="0"/>
    <n v="-41.333333333333336"/>
    <n v="-1239.9999999999998"/>
    <n v="-1281.333333333333"/>
    <m/>
    <m/>
    <m/>
    <n v="3637.3333333333339"/>
    <s v="NÃO"/>
  </r>
  <r>
    <x v="0"/>
    <x v="2"/>
    <n v="10"/>
    <m/>
    <s v="Ata Unifap Item 12 Grupo 01 (Prod: 31015/40 - Acab Gav: Ovo - Gaveteiro Fixo -3 Gavetas)"/>
    <d v="2019-12-13T00:00:00"/>
    <n v="7"/>
    <n v="360"/>
    <n v="2520"/>
    <n v="10"/>
    <n v="120"/>
    <n v="2"/>
    <n v="31"/>
    <n v="0"/>
    <n v="-21"/>
    <n v="-630"/>
    <n v="-651"/>
    <m/>
    <m/>
    <m/>
    <n v="1848"/>
    <s v="NÃO"/>
  </r>
  <r>
    <x v="1"/>
    <x v="3"/>
    <n v="4"/>
    <m/>
    <s v="Confecção, pintura e instalação de portão de ferro com fechadura tetra chave "/>
    <d v="2019-12-16T00:00:00"/>
    <n v="1"/>
    <n v="850"/>
    <n v="850"/>
    <n v="25"/>
    <n v="300"/>
    <n v="2"/>
    <n v="31"/>
    <n v="0"/>
    <n v="-2.8333333333333335"/>
    <n v="-84.999999999999986"/>
    <n v="-87.833333333333314"/>
    <m/>
    <m/>
    <m/>
    <n v="759.33333333333326"/>
    <s v="NÃO"/>
  </r>
  <r>
    <x v="0"/>
    <x v="6"/>
    <n v="20"/>
    <m/>
    <s v="Projetor Multimidia ACER X1223H - Processo Administrativo 9547/2019."/>
    <d v="2020-02-17T00:00:00"/>
    <n v="1"/>
    <n v="2249.86"/>
    <n v="2249.86"/>
    <n v="5"/>
    <n v="60"/>
    <n v="2"/>
    <n v="29"/>
    <n v="0"/>
    <n v="-37.497666666666667"/>
    <n v="-1049.9346666666665"/>
    <n v="-1087.4323333333332"/>
    <m/>
    <m/>
    <m/>
    <n v="1124.9300000000003"/>
    <s v="NÃO"/>
  </r>
  <r>
    <x v="0"/>
    <x v="1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26"/>
    <n v="0"/>
    <n v="-56.66"/>
    <n v="-1416.5000000000002"/>
    <n v="-1473.1600000000003"/>
    <m/>
    <m/>
    <m/>
    <n v="5269.3799999999992"/>
    <s v="NÃO"/>
  </r>
  <r>
    <x v="0"/>
    <x v="1"/>
    <n v="10"/>
    <m/>
    <s v="Webcan 1080P com Microfone - Modelo Logitech C925E"/>
    <d v="2020-06-24T00:00:00"/>
    <n v="1"/>
    <n v="650"/>
    <n v="650"/>
    <n v="10"/>
    <n v="120"/>
    <n v="2"/>
    <n v="25"/>
    <n v="0"/>
    <n v="-5.416666666666667"/>
    <n v="-130.00000000000003"/>
    <n v="-135.41666666666669"/>
    <m/>
    <m/>
    <m/>
    <n v="509.16666666666669"/>
    <s v="NÃO"/>
  </r>
  <r>
    <x v="0"/>
    <x v="1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2"/>
    <n v="24"/>
    <n v="0"/>
    <n v="-157.42224999999999"/>
    <n v="-3620.7117500000004"/>
    <n v="-3778.1340000000005"/>
    <m/>
    <m/>
    <m/>
    <n v="14955.113749999999"/>
    <s v="NÃO"/>
  </r>
  <r>
    <x v="0"/>
    <x v="4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2"/>
    <n v="24"/>
    <n v="0"/>
    <n v="-10.383333333333333"/>
    <n v="-238.81666666666661"/>
    <n v="-249.19999999999993"/>
    <m/>
    <m/>
    <m/>
    <n v="363.41666666666674"/>
    <s v="NÃO"/>
  </r>
  <r>
    <x v="0"/>
    <x v="1"/>
    <n v="10"/>
    <m/>
    <s v="Vídeo Porteiro WT7 Wi-fi Intelbras - Processo Administrativo 4728/2020"/>
    <d v="2020-07-21T00:00:00"/>
    <n v="1"/>
    <n v="2770"/>
    <n v="2770"/>
    <n v="10"/>
    <n v="120"/>
    <n v="2"/>
    <n v="24"/>
    <n v="0"/>
    <n v="-23.083333333333332"/>
    <n v="-530.91666666666663"/>
    <n v="-554"/>
    <m/>
    <m/>
    <m/>
    <n v="2192.9166666666665"/>
    <s v="NÃO"/>
  </r>
  <r>
    <x v="0"/>
    <x v="2"/>
    <n v="10"/>
    <m/>
    <s v="Cortina Rolo Tela Solar e Blackout - Processo Administrativo 3756/2020"/>
    <d v="2020-07-29T00:00:00"/>
    <n v="3"/>
    <n v="555"/>
    <n v="1665"/>
    <n v="10"/>
    <n v="120"/>
    <n v="2"/>
    <n v="24"/>
    <n v="0"/>
    <n v="-13.875"/>
    <n v="-319.125"/>
    <n v="-333"/>
    <m/>
    <m/>
    <m/>
    <n v="1318.125"/>
    <s v="NÃO"/>
  </r>
  <r>
    <x v="0"/>
    <x v="2"/>
    <n v="10"/>
    <m/>
    <s v="Cadeira Giratória Executiva cor azul - Processo Administrativo 655/2020"/>
    <d v="2020-08-12T00:00:00"/>
    <n v="2"/>
    <n v="399"/>
    <n v="798"/>
    <n v="10"/>
    <n v="120"/>
    <n v="1"/>
    <n v="23"/>
    <n v="0"/>
    <n v="-6.65"/>
    <n v="-146.30000000000004"/>
    <n v="-152.95000000000005"/>
    <m/>
    <m/>
    <m/>
    <n v="638.4"/>
    <s v="NÃO"/>
  </r>
  <r>
    <x v="1"/>
    <x v="3"/>
    <n v="4"/>
    <m/>
    <s v="Drywall com reforço inferior para balcão de atendimento - Processo Administrativo 5455/2020"/>
    <d v="2020-08-17T00:00:00"/>
    <n v="1"/>
    <n v="1038"/>
    <n v="1038"/>
    <n v="25"/>
    <n v="300"/>
    <n v="1"/>
    <n v="23"/>
    <n v="0"/>
    <n v="-3.46"/>
    <n v="-76.119999999999976"/>
    <n v="-79.57999999999997"/>
    <m/>
    <m/>
    <m/>
    <n v="954.96"/>
    <s v="NÃO"/>
  </r>
  <r>
    <x v="0"/>
    <x v="1"/>
    <n v="10"/>
    <m/>
    <s v="Central PABX IP com duas entradas fixo e 03 aparelhos eletrônicos - Processo Administrativo 5822/2020."/>
    <d v="2020-08-31T00:00:00"/>
    <n v="1"/>
    <n v="3700"/>
    <n v="3700"/>
    <n v="10"/>
    <n v="120"/>
    <n v="1"/>
    <n v="23"/>
    <n v="0"/>
    <n v="-30.833333333333332"/>
    <n v="-678.33333333333348"/>
    <n v="-709.16666666666686"/>
    <m/>
    <m/>
    <m/>
    <n v="2959.9999999999995"/>
    <s v="NÃO"/>
  </r>
  <r>
    <x v="0"/>
    <x v="4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1"/>
    <n v="22"/>
    <n v="0"/>
    <n v="-541.5333333333333"/>
    <n v="-11372.199999999997"/>
    <n v="-11913.73333333333"/>
    <m/>
    <m/>
    <m/>
    <n v="20036.733333333337"/>
    <s v="NÃO"/>
  </r>
  <r>
    <x v="0"/>
    <x v="4"/>
    <n v="20"/>
    <m/>
    <s v="WebCam Modelo Logitech C270 - Processo Administrativo 5790/2020"/>
    <d v="2020-09-24T00:00:00"/>
    <n v="14"/>
    <n v="160"/>
    <n v="2240"/>
    <n v="5"/>
    <n v="60"/>
    <n v="1"/>
    <n v="22"/>
    <n v="0"/>
    <n v="-37.333333333333336"/>
    <n v="-784.00000000000023"/>
    <n v="-821.3333333333336"/>
    <m/>
    <m/>
    <m/>
    <n v="1381.333333333333"/>
    <s v="NÃO"/>
  </r>
  <r>
    <x v="0"/>
    <x v="4"/>
    <n v="20"/>
    <m/>
    <s v="Webcams Modelo Logitech C920S - Processo Administrativo 5790/2020"/>
    <d v="2020-09-24T00:00:00"/>
    <n v="15"/>
    <n v="376.05133333333339"/>
    <n v="5640.77"/>
    <n v="5"/>
    <n v="60"/>
    <n v="1"/>
    <n v="22"/>
    <n v="0"/>
    <n v="-94.012833333333347"/>
    <n v="-1974.2695000000008"/>
    <n v="-2068.282333333334"/>
    <m/>
    <m/>
    <m/>
    <n v="3478.4748333333332"/>
    <s v="NÃO"/>
  </r>
  <r>
    <x v="0"/>
    <x v="1"/>
    <n v="10"/>
    <m/>
    <s v="Fragmentadora de Papel - Suprimento de Fundos"/>
    <d v="2020-10-07T00:00:00"/>
    <n v="1"/>
    <n v="323.99"/>
    <n v="323.99"/>
    <n v="10"/>
    <n v="120"/>
    <n v="1"/>
    <n v="21"/>
    <n v="0"/>
    <n v="-2.6999166666666667"/>
    <n v="-53.998333333333335"/>
    <n v="-56.698250000000002"/>
    <m/>
    <m/>
    <m/>
    <n v="264.59183333333328"/>
    <s v="NÃO"/>
  </r>
  <r>
    <x v="0"/>
    <x v="2"/>
    <n v="10"/>
    <m/>
    <s v="Cortina Rolo Pintpoint Blackout - Processo Administrativo 6648/2020"/>
    <d v="2020-10-21T00:00:00"/>
    <n v="1"/>
    <n v="1219"/>
    <n v="1219"/>
    <n v="10"/>
    <n v="120"/>
    <n v="1"/>
    <n v="21"/>
    <n v="0"/>
    <n v="-10.158333333333333"/>
    <n v="-203.16666666666666"/>
    <n v="-213.32499999999999"/>
    <m/>
    <m/>
    <m/>
    <n v="995.51666666666665"/>
    <s v="NÃO"/>
  </r>
  <r>
    <x v="0"/>
    <x v="1"/>
    <n v="10"/>
    <m/>
    <s v="Video Porteiro conforme PA 7500/2020"/>
    <d v="2020-12-01T00:00:00"/>
    <n v="1"/>
    <n v="953.6"/>
    <n v="953.6"/>
    <n v="10"/>
    <n v="120"/>
    <n v="1"/>
    <n v="19"/>
    <n v="0"/>
    <n v="-7.9466666666666672"/>
    <n v="-143.04000000000002"/>
    <n v="-150.98666666666668"/>
    <m/>
    <m/>
    <m/>
    <n v="794.66666666666663"/>
    <s v="NÃO"/>
  </r>
  <r>
    <x v="0"/>
    <x v="2"/>
    <n v="10"/>
    <m/>
    <s v="Móveis Planejados (confecção e montagem), conforme PA 5468/2020"/>
    <d v="2020-12-09T00:00:00"/>
    <n v="1"/>
    <n v="2800"/>
    <n v="2800"/>
    <n v="10"/>
    <n v="120"/>
    <n v="1"/>
    <n v="19"/>
    <n v="0"/>
    <n v="-23.333333333333332"/>
    <n v="-419.99999999999989"/>
    <n v="-443.3333333333332"/>
    <m/>
    <m/>
    <m/>
    <n v="2333.3333333333335"/>
    <s v="NÃO"/>
  </r>
  <r>
    <x v="0"/>
    <x v="8"/>
    <n v="0"/>
    <m/>
    <s v="Monumentos Artísticos (Bustos) conforme PA 9112/2020"/>
    <d v="2020-12-11T00:00:00"/>
    <n v="2"/>
    <n v="6000"/>
    <n v="12000"/>
    <n v="0"/>
    <n v="0"/>
    <n v="1"/>
    <n v="19"/>
    <n v="0"/>
    <n v="0"/>
    <n v="0"/>
    <n v="0"/>
    <m/>
    <m/>
    <m/>
    <n v="12000"/>
    <s v="SIM"/>
  </r>
  <r>
    <x v="0"/>
    <x v="2"/>
    <n v="10"/>
    <m/>
    <s v="Cadeiras de Escritório, conforme PA 7700/2020"/>
    <d v="2020-12-14T00:00:00"/>
    <n v="3"/>
    <n v="480"/>
    <n v="1440"/>
    <n v="10"/>
    <n v="120"/>
    <n v="1"/>
    <n v="19"/>
    <n v="0"/>
    <n v="-12"/>
    <n v="-216"/>
    <n v="-228"/>
    <m/>
    <m/>
    <m/>
    <n v="1200"/>
    <s v="NÃO"/>
  </r>
  <r>
    <x v="0"/>
    <x v="2"/>
    <n v="10"/>
    <m/>
    <s v="Ventilador Col 40cm Mallory Delfos - Suprimento de Fundos"/>
    <d v="2021-01-19T00:00:00"/>
    <n v="1"/>
    <n v="156.66"/>
    <n v="156.66"/>
    <n v="10"/>
    <n v="120"/>
    <n v="1"/>
    <n v="18"/>
    <n v="0"/>
    <n v="-1.3054999999999999"/>
    <n v="-22.193499999999993"/>
    <n v="-23.498999999999992"/>
    <m/>
    <m/>
    <m/>
    <n v="131.85550000000001"/>
    <s v="NÃO"/>
  </r>
  <r>
    <x v="1"/>
    <x v="3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18"/>
    <n v="0"/>
    <n v="-6.0514000000000001"/>
    <n v="-102.8738"/>
    <n v="-108.9252"/>
    <m/>
    <m/>
    <m/>
    <n v="1700.4434000000001"/>
    <s v="NÃO"/>
  </r>
  <r>
    <x v="1"/>
    <x v="3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7"/>
    <n v="0"/>
    <n v="-8.3960000000000008"/>
    <n v="-134.33600000000001"/>
    <n v="-142.73200000000003"/>
    <m/>
    <m/>
    <m/>
    <n v="2367.672"/>
    <s v="NÃO"/>
  </r>
  <r>
    <x v="0"/>
    <x v="1"/>
    <n v="10"/>
    <m/>
    <s v="Câmera IP Dome Marca Intelbrás Modelo 1130D - Processo de Compras nº 010/2021"/>
    <d v="2021-02-12T00:00:00"/>
    <n v="1"/>
    <n v="919"/>
    <n v="919"/>
    <n v="10"/>
    <n v="120"/>
    <n v="1"/>
    <n v="17"/>
    <n v="0"/>
    <n v="-7.6583333333333332"/>
    <n v="-122.53333333333332"/>
    <n v="-130.19166666666666"/>
    <m/>
    <m/>
    <m/>
    <n v="781.15000000000009"/>
    <s v="NÃO"/>
  </r>
  <r>
    <x v="0"/>
    <x v="1"/>
    <n v="10"/>
    <m/>
    <s v="02 Máquinas  fragmentadoras modelo de referência Secreta 9520 - Processo Compras 0018/2021"/>
    <d v="2021-03-19T00:00:00"/>
    <n v="1"/>
    <n v="4900"/>
    <n v="4900"/>
    <n v="10"/>
    <n v="120"/>
    <n v="1"/>
    <n v="16"/>
    <n v="0"/>
    <n v="-40.833333333333336"/>
    <n v="-612.50000000000011"/>
    <n v="-653.33333333333348"/>
    <m/>
    <m/>
    <m/>
    <n v="4205.8333333333339"/>
    <s v="NÃO"/>
  </r>
  <r>
    <x v="2"/>
    <x v="7"/>
    <n v="20"/>
    <m/>
    <s v="Licenças Windows 10Pro - SISDOC 026422/2021"/>
    <d v="2021-04-06T00:00:00"/>
    <n v="37"/>
    <n v="74.89"/>
    <n v="2770.93"/>
    <n v="5"/>
    <n v="60"/>
    <n v="1"/>
    <n v="15"/>
    <n v="0"/>
    <n v="-46.182166666666667"/>
    <n v="-646.55033333333347"/>
    <n v="-692.73250000000019"/>
    <m/>
    <m/>
    <m/>
    <n v="2032.0153333333333"/>
    <s v="NÃO"/>
  </r>
  <r>
    <x v="0"/>
    <x v="1"/>
    <n v="10"/>
    <m/>
    <s v="Climatizador de ar - Sisdoc 027361/2021"/>
    <d v="2021-04-09T00:00:00"/>
    <n v="3"/>
    <n v="2436"/>
    <n v="7308"/>
    <n v="10"/>
    <n v="120"/>
    <n v="1"/>
    <n v="15"/>
    <n v="0"/>
    <n v="-60.9"/>
    <n v="-852.59999999999991"/>
    <n v="-913.49999999999989"/>
    <m/>
    <m/>
    <m/>
    <n v="6333.6"/>
    <s v="NÃO"/>
  </r>
  <r>
    <x v="0"/>
    <x v="1"/>
    <n v="10"/>
    <m/>
    <s v="Ar Condicionado 18.000 Btus conforme SISDOC 027069/2021"/>
    <d v="2021-04-15T00:00:00"/>
    <n v="2"/>
    <n v="3240"/>
    <n v="6480"/>
    <n v="10"/>
    <n v="120"/>
    <n v="1"/>
    <n v="15"/>
    <n v="0"/>
    <n v="-54"/>
    <n v="-756"/>
    <n v="-810"/>
    <m/>
    <m/>
    <m/>
    <n v="5616"/>
    <s v="NÃO"/>
  </r>
  <r>
    <x v="0"/>
    <x v="4"/>
    <n v="20"/>
    <m/>
    <s v="Desktops sem Monitor - SISDOC 027837/2021"/>
    <d v="2021-05-07T00:00:00"/>
    <n v="25"/>
    <n v="3713.0043999999998"/>
    <n v="92825.11"/>
    <n v="5"/>
    <n v="60"/>
    <n v="1"/>
    <n v="14"/>
    <n v="0"/>
    <n v="-1547.0851666666667"/>
    <n v="-20112.107166666672"/>
    <n v="-21659.19233333334"/>
    <m/>
    <m/>
    <m/>
    <n v="69618.83249999999"/>
    <s v="NÃO"/>
  </r>
  <r>
    <x v="0"/>
    <x v="6"/>
    <n v="20"/>
    <m/>
    <s v="Conversores HDMI para VGA"/>
    <d v="2021-05-12T00:00:00"/>
    <n v="12"/>
    <n v="35"/>
    <n v="420"/>
    <n v="5"/>
    <n v="60"/>
    <n v="1"/>
    <n v="14"/>
    <n v="0"/>
    <n v="-7"/>
    <n v="-91"/>
    <n v="-98"/>
    <m/>
    <m/>
    <m/>
    <n v="315"/>
    <s v="NÃO"/>
  </r>
  <r>
    <x v="0"/>
    <x v="4"/>
    <n v="20"/>
    <m/>
    <s v="Notebooks Intel - SISDOC 027832/2021"/>
    <d v="2021-05-13T00:00:00"/>
    <n v="5"/>
    <n v="4268.9980000000005"/>
    <n v="21344.99"/>
    <n v="5"/>
    <n v="60"/>
    <n v="1"/>
    <n v="14"/>
    <n v="0"/>
    <n v="-355.74983333333336"/>
    <n v="-4624.7478333333338"/>
    <n v="-4980.4976666666671"/>
    <m/>
    <m/>
    <m/>
    <n v="16008.7425"/>
    <s v="NÃO"/>
  </r>
  <r>
    <x v="1"/>
    <x v="3"/>
    <n v="4"/>
    <m/>
    <s v="01 Porta e 01 Divisória em Vidro Temperado - SISDOC 028059/2021"/>
    <d v="2021-05-15T00:00:00"/>
    <n v="1"/>
    <n v="1021.9"/>
    <n v="1021.9"/>
    <n v="25"/>
    <n v="300"/>
    <n v="1"/>
    <n v="14"/>
    <n v="0"/>
    <n v="-3.4063333333333334"/>
    <n v="-44.282333333333341"/>
    <n v="-47.688666666666677"/>
    <m/>
    <m/>
    <m/>
    <n v="970.80499999999995"/>
    <s v="NÃO"/>
  </r>
  <r>
    <x v="0"/>
    <x v="1"/>
    <n v="10"/>
    <m/>
    <s v="IPBX Backup"/>
    <d v="2021-05-17T00:00:00"/>
    <n v="1"/>
    <n v="7989.99"/>
    <n v="7989.99"/>
    <n v="10"/>
    <n v="120"/>
    <n v="1"/>
    <n v="14"/>
    <n v="0"/>
    <n v="-66.583249999999992"/>
    <n v="-865.58225000000004"/>
    <n v="-932.16550000000007"/>
    <m/>
    <m/>
    <m/>
    <n v="6991.24125"/>
    <s v="NÃO"/>
  </r>
  <r>
    <x v="0"/>
    <x v="1"/>
    <n v="10"/>
    <m/>
    <s v="IPBX Backup"/>
    <d v="2021-05-17T00:00:00"/>
    <n v="14"/>
    <n v="2066.66"/>
    <n v="28933.239999999998"/>
    <n v="10"/>
    <n v="120"/>
    <n v="1"/>
    <n v="14"/>
    <n v="0"/>
    <n v="-241.11033333333333"/>
    <n v="-3134.4343333333341"/>
    <n v="-3375.5446666666676"/>
    <m/>
    <m/>
    <m/>
    <n v="25316.584999999995"/>
    <s v="NÃO"/>
  </r>
  <r>
    <x v="0"/>
    <x v="1"/>
    <n v="10"/>
    <m/>
    <s v="40 Aparelhos Telefônicos"/>
    <d v="2021-05-17T00:00:00"/>
    <n v="1"/>
    <n v="11000.4"/>
    <n v="11000.4"/>
    <n v="10"/>
    <n v="120"/>
    <n v="1"/>
    <n v="14"/>
    <n v="0"/>
    <n v="-91.67"/>
    <n v="-1191.71"/>
    <n v="-1283.3800000000001"/>
    <m/>
    <m/>
    <m/>
    <n v="9625.3499999999985"/>
    <s v="NÃO"/>
  </r>
  <r>
    <x v="1"/>
    <x v="3"/>
    <n v="4"/>
    <m/>
    <s v="Laminado em madeira rústica - SISDOC 028469/2021"/>
    <d v="2021-05-18T00:00:00"/>
    <n v="1"/>
    <n v="6390"/>
    <n v="6390"/>
    <n v="25"/>
    <n v="300"/>
    <n v="1"/>
    <n v="14"/>
    <n v="0"/>
    <n v="-21.3"/>
    <n v="-276.90000000000003"/>
    <n v="-298.20000000000005"/>
    <m/>
    <m/>
    <m/>
    <n v="6070.5"/>
    <s v="NÃO"/>
  </r>
  <r>
    <x v="1"/>
    <x v="3"/>
    <n v="4"/>
    <m/>
    <s v="Bancada de Granito em cuba Inox - SISDOC 028519/2021"/>
    <d v="2021-05-22T00:00:00"/>
    <n v="1"/>
    <n v="1800"/>
    <n v="1800"/>
    <n v="25"/>
    <n v="300"/>
    <n v="1"/>
    <n v="14"/>
    <n v="0"/>
    <n v="-6"/>
    <n v="-78"/>
    <n v="-84"/>
    <m/>
    <m/>
    <m/>
    <n v="1710"/>
    <s v="NÃO"/>
  </r>
  <r>
    <x v="1"/>
    <x v="3"/>
    <n v="4"/>
    <m/>
    <s v="Bancada de Cozinha - via suprimento de fundos"/>
    <d v="2021-05-27T00:00:00"/>
    <n v="1"/>
    <n v="350"/>
    <n v="350"/>
    <n v="25"/>
    <n v="300"/>
    <n v="1"/>
    <n v="14"/>
    <n v="0"/>
    <n v="-1.1666666666666667"/>
    <n v="-15.166666666666664"/>
    <n v="-16.333333333333332"/>
    <m/>
    <m/>
    <m/>
    <n v="332.5"/>
    <s v="NÃO"/>
  </r>
  <r>
    <x v="1"/>
    <x v="3"/>
    <n v="4"/>
    <m/>
    <s v="Divisórias Naval Simples - SISDOC 028956/2021"/>
    <d v="2021-05-31T00:00:00"/>
    <n v="14"/>
    <n v="78.571428571428569"/>
    <n v="1100"/>
    <n v="25"/>
    <n v="300"/>
    <n v="1"/>
    <n v="14"/>
    <n v="0"/>
    <n v="-3.6666666666666665"/>
    <n v="-47.666666666666657"/>
    <n v="-51.333333333333321"/>
    <m/>
    <m/>
    <m/>
    <n v="1045"/>
    <s v="NÃO"/>
  </r>
  <r>
    <x v="0"/>
    <x v="2"/>
    <n v="10"/>
    <m/>
    <s v="Cabines de Atendimento - SISDOC 030228/2021"/>
    <d v="2021-06-14T00:00:00"/>
    <n v="12"/>
    <n v="1358"/>
    <n v="16296"/>
    <n v="10"/>
    <n v="120"/>
    <n v="1"/>
    <n v="13"/>
    <n v="0"/>
    <n v="-135.80000000000001"/>
    <n v="-1629.6"/>
    <n v="-1765.3999999999999"/>
    <m/>
    <m/>
    <m/>
    <n v="14394.800000000001"/>
    <s v="NÃO"/>
  </r>
  <r>
    <x v="0"/>
    <x v="2"/>
    <n v="10"/>
    <m/>
    <s v="Cortinas Persianas - SISDOC 030425/2021"/>
    <d v="2021-06-14T00:00:00"/>
    <n v="1"/>
    <n v="5880"/>
    <n v="5880"/>
    <n v="10"/>
    <n v="120"/>
    <n v="1"/>
    <n v="13"/>
    <n v="0"/>
    <n v="-49"/>
    <n v="-588"/>
    <n v="-637"/>
    <m/>
    <m/>
    <m/>
    <n v="5194"/>
    <s v="NÃO"/>
  </r>
  <r>
    <x v="0"/>
    <x v="1"/>
    <n v="10"/>
    <m/>
    <s v="Refrigerador 261 Litros - SISDOC 031759/2021"/>
    <d v="2021-07-01T00:00:00"/>
    <n v="1"/>
    <n v="1350"/>
    <n v="1350"/>
    <n v="10"/>
    <n v="120"/>
    <n v="1"/>
    <n v="12"/>
    <n v="0"/>
    <n v="-11.25"/>
    <n v="-123.75"/>
    <n v="-135"/>
    <m/>
    <m/>
    <m/>
    <n v="1203.75"/>
    <s v="NÃO"/>
  </r>
  <r>
    <x v="0"/>
    <x v="4"/>
    <n v="20"/>
    <m/>
    <s v="Notebook HP - SISDOC 031463/2021"/>
    <d v="2021-07-01T00:00:00"/>
    <n v="15"/>
    <n v="4398"/>
    <n v="65970"/>
    <n v="5"/>
    <n v="60"/>
    <n v="1"/>
    <n v="12"/>
    <n v="0"/>
    <n v="-1099.5"/>
    <n v="-12094.5"/>
    <n v="-13194"/>
    <m/>
    <m/>
    <m/>
    <n v="51676.5"/>
    <s v="NÃO"/>
  </r>
  <r>
    <x v="0"/>
    <x v="6"/>
    <n v="20"/>
    <m/>
    <s v="Equipamento de Transmissão via internet - SISDOC 031115/2021"/>
    <d v="2021-07-02T00:00:00"/>
    <n v="1"/>
    <n v="1901.5"/>
    <n v="1901.5"/>
    <n v="5"/>
    <n v="60"/>
    <n v="1"/>
    <n v="12"/>
    <n v="0"/>
    <n v="-31.691666666666666"/>
    <n v="-348.60833333333335"/>
    <n v="-380.3"/>
    <m/>
    <m/>
    <m/>
    <n v="1489.5083333333334"/>
    <s v="NÃO"/>
  </r>
  <r>
    <x v="0"/>
    <x v="1"/>
    <n v="10"/>
    <m/>
    <s v="Forno Microondas MEF31L - SISDOC 033417/2021"/>
    <d v="2021-07-07T00:00:00"/>
    <n v="2"/>
    <n v="680"/>
    <n v="1360"/>
    <n v="10"/>
    <n v="120"/>
    <n v="1"/>
    <n v="12"/>
    <n v="0"/>
    <n v="-11.333333333333334"/>
    <n v="-124.66666666666664"/>
    <n v="-135.99999999999997"/>
    <m/>
    <m/>
    <m/>
    <n v="1212.6666666666667"/>
    <s v="NÃO"/>
  </r>
  <r>
    <x v="0"/>
    <x v="1"/>
    <n v="10"/>
    <m/>
    <s v="Cafeteira Automatica - SISDOC 033417/2021"/>
    <d v="2021-07-07T00:00:00"/>
    <n v="2"/>
    <n v="580"/>
    <n v="1160"/>
    <n v="10"/>
    <n v="120"/>
    <n v="1"/>
    <n v="12"/>
    <n v="0"/>
    <n v="-9.6666666666666661"/>
    <n v="-106.33333333333336"/>
    <n v="-116.00000000000003"/>
    <m/>
    <m/>
    <m/>
    <n v="1034.3333333333333"/>
    <s v="NÃO"/>
  </r>
  <r>
    <x v="0"/>
    <x v="6"/>
    <n v="20"/>
    <m/>
    <s v="Alto falante Jabra Speak - SISDOC 032148/2021"/>
    <d v="2021-07-13T00:00:00"/>
    <n v="1"/>
    <n v="1298"/>
    <n v="1298"/>
    <n v="5"/>
    <n v="60"/>
    <n v="1"/>
    <n v="12"/>
    <n v="0"/>
    <n v="-21.633333333333333"/>
    <n v="-237.96666666666664"/>
    <n v="-259.59999999999997"/>
    <m/>
    <m/>
    <m/>
    <n v="1016.7666666666667"/>
    <s v="NÃO"/>
  </r>
  <r>
    <x v="0"/>
    <x v="2"/>
    <n v="10"/>
    <m/>
    <s v="Cadeiras Giratórias Ergonômicas"/>
    <d v="2021-07-21T00:00:00"/>
    <n v="13"/>
    <n v="395"/>
    <n v="5135"/>
    <n v="10"/>
    <n v="120"/>
    <n v="1"/>
    <n v="12"/>
    <n v="0"/>
    <n v="-42.791666666666664"/>
    <n v="-470.70833333333343"/>
    <n v="-513.50000000000011"/>
    <m/>
    <m/>
    <m/>
    <n v="4578.708333333333"/>
    <s v="NÃO"/>
  </r>
  <r>
    <x v="0"/>
    <x v="1"/>
    <n v="10"/>
    <m/>
    <s v="Escovódromo Portátil 6 pias - SISDOC 035074/2021"/>
    <d v="2021-08-11T00:00:00"/>
    <n v="1"/>
    <n v="5892.5"/>
    <n v="5892.5"/>
    <n v="10"/>
    <n v="120"/>
    <n v="0"/>
    <n v="11"/>
    <n v="0"/>
    <n v="-49.104166666666664"/>
    <n v="-491.04166666666674"/>
    <n v="-540.14583333333337"/>
    <m/>
    <m/>
    <m/>
    <n v="5303.25"/>
    <s v="NÃO"/>
  </r>
  <r>
    <x v="0"/>
    <x v="4"/>
    <n v="20"/>
    <m/>
    <s v="Monitores LG - SISDOC 035886/2021"/>
    <d v="2021-08-27T00:00:00"/>
    <n v="50"/>
    <n v="994.19"/>
    <n v="49709.5"/>
    <n v="5"/>
    <n v="60"/>
    <n v="0"/>
    <n v="11"/>
    <n v="0"/>
    <n v="-828.49166666666667"/>
    <n v="-8284.9166666666661"/>
    <n v="-9113.4083333333328"/>
    <m/>
    <m/>
    <m/>
    <n v="39767.599999999999"/>
    <s v="NÃO"/>
  </r>
  <r>
    <x v="1"/>
    <x v="3"/>
    <n v="4"/>
    <m/>
    <s v="Execução de reforma em delegacia"/>
    <d v="2021-09-03T00:00:00"/>
    <n v="1"/>
    <n v="38618.25"/>
    <n v="38618.25"/>
    <n v="25"/>
    <n v="300"/>
    <n v="0"/>
    <n v="10"/>
    <n v="0"/>
    <n v="-128.72749999999999"/>
    <n v="-1158.5474999999999"/>
    <n v="-1287.2749999999999"/>
    <m/>
    <m/>
    <m/>
    <n v="37202.247499999998"/>
    <s v="NÃO"/>
  </r>
  <r>
    <x v="0"/>
    <x v="1"/>
    <n v="10"/>
    <m/>
    <s v="Mesa de Som Bluetooth - SISDOC 039866/2021"/>
    <d v="2021-09-24T00:00:00"/>
    <n v="1"/>
    <n v="450"/>
    <n v="450"/>
    <n v="10"/>
    <n v="120"/>
    <n v="0"/>
    <n v="10"/>
    <n v="0"/>
    <n v="-3.75"/>
    <n v="-33.75"/>
    <n v="-37.5"/>
    <m/>
    <m/>
    <m/>
    <n v="408.75"/>
    <s v="NÃO"/>
  </r>
  <r>
    <x v="1"/>
    <x v="3"/>
    <n v="4"/>
    <m/>
    <s v="Execução de reforma em delegacia"/>
    <d v="2021-09-29T00:00:00"/>
    <n v="1"/>
    <n v="17839.939999999999"/>
    <n v="17839.939999999999"/>
    <n v="25"/>
    <n v="300"/>
    <n v="0"/>
    <n v="10"/>
    <n v="0"/>
    <n v="-59.466466666666662"/>
    <n v="-535.19819999999982"/>
    <n v="-594.66466666666645"/>
    <m/>
    <m/>
    <m/>
    <n v="17185.808866666666"/>
    <s v="NÃO"/>
  </r>
  <r>
    <x v="0"/>
    <x v="1"/>
    <n v="10"/>
    <m/>
    <s v="Aparelho de Celular Smatphone Samsung - SISDOC 041736/2021"/>
    <d v="2021-10-11T00:00:00"/>
    <n v="30"/>
    <n v="990"/>
    <n v="29700"/>
    <n v="10"/>
    <n v="120"/>
    <n v="0"/>
    <n v="9"/>
    <n v="0"/>
    <n v="-247.5"/>
    <n v="-1980"/>
    <n v="-2227.5"/>
    <m/>
    <m/>
    <m/>
    <n v="27225"/>
    <s v="NÃO"/>
  </r>
  <r>
    <x v="1"/>
    <x v="3"/>
    <n v="4"/>
    <m/>
    <s v="Execução de reforma em delegacia"/>
    <d v="2021-10-13T00:00:00"/>
    <n v="1"/>
    <n v="32639.18"/>
    <n v="32639.18"/>
    <n v="25"/>
    <n v="300"/>
    <n v="0"/>
    <n v="9"/>
    <n v="0"/>
    <n v="-108.79726666666667"/>
    <n v="-870.37813333333349"/>
    <n v="-979.1754000000002"/>
    <m/>
    <m/>
    <m/>
    <n v="31551.207333333332"/>
    <s v="NÃO"/>
  </r>
  <r>
    <x v="0"/>
    <x v="2"/>
    <n v="10"/>
    <m/>
    <s v="Persianas Aluminio - SISDOC 040370/2021"/>
    <d v="2021-10-22T00:00:00"/>
    <n v="4"/>
    <n v="219.75"/>
    <n v="879"/>
    <n v="10"/>
    <n v="120"/>
    <n v="0"/>
    <n v="9"/>
    <n v="0"/>
    <n v="-7.3250000000000002"/>
    <n v="-58.600000000000009"/>
    <n v="-65.925000000000011"/>
    <m/>
    <m/>
    <m/>
    <n v="805.75"/>
    <s v="NÃO"/>
  </r>
  <r>
    <x v="0"/>
    <x v="2"/>
    <n v="10"/>
    <m/>
    <s v="Cadeiras e Poltronas - SISDOC 040597/2021"/>
    <d v="2021-10-22T00:00:00"/>
    <n v="1"/>
    <n v="14000"/>
    <n v="14000"/>
    <n v="10"/>
    <n v="120"/>
    <n v="0"/>
    <n v="9"/>
    <n v="0"/>
    <n v="-116.66666666666667"/>
    <n v="-933.33333333333326"/>
    <n v="-1050"/>
    <m/>
    <m/>
    <m/>
    <n v="12833.333333333334"/>
    <s v="NÃO"/>
  </r>
  <r>
    <x v="0"/>
    <x v="4"/>
    <n v="20"/>
    <m/>
    <s v="Roteadores - SISDOC 040596/2021"/>
    <d v="2021-10-22T00:00:00"/>
    <n v="2"/>
    <n v="994.99"/>
    <n v="1989.98"/>
    <n v="5"/>
    <n v="60"/>
    <n v="0"/>
    <n v="9"/>
    <n v="0"/>
    <n v="-33.166333333333334"/>
    <n v="-265.33066666666667"/>
    <n v="-298.49700000000001"/>
    <m/>
    <m/>
    <m/>
    <n v="1658.3166666666666"/>
    <s v="NÃO"/>
  </r>
  <r>
    <x v="1"/>
    <x v="3"/>
    <n v="4"/>
    <m/>
    <s v="Execução de reforma em delegacia"/>
    <d v="2021-10-22T00:00:00"/>
    <n v="1"/>
    <n v="48462.18"/>
    <n v="48462.18"/>
    <n v="25"/>
    <n v="300"/>
    <n v="0"/>
    <n v="9"/>
    <n v="0"/>
    <n v="-161.54060000000001"/>
    <n v="-1292.3248000000001"/>
    <n v="-1453.8654000000001"/>
    <m/>
    <m/>
    <m/>
    <n v="46846.773999999998"/>
    <s v="NÃO"/>
  </r>
  <r>
    <x v="0"/>
    <x v="1"/>
    <n v="10"/>
    <m/>
    <s v="Microfone de lapela duplo - SISDOC 040741/2021"/>
    <d v="2021-10-26T00:00:00"/>
    <n v="1"/>
    <n v="1680"/>
    <n v="1680"/>
    <n v="10"/>
    <n v="120"/>
    <n v="0"/>
    <n v="9"/>
    <n v="0"/>
    <n v="-14"/>
    <n v="-112"/>
    <n v="-126"/>
    <m/>
    <m/>
    <m/>
    <n v="1540"/>
    <s v="NÃO"/>
  </r>
  <r>
    <x v="1"/>
    <x v="3"/>
    <n v="4"/>
    <m/>
    <s v="Execução de reforma em delegacia"/>
    <d v="2021-10-27T00:00:00"/>
    <n v="1"/>
    <n v="2587.5"/>
    <n v="2587.5"/>
    <n v="25"/>
    <n v="300"/>
    <n v="0"/>
    <n v="9"/>
    <n v="0"/>
    <n v="-8.625"/>
    <n v="-69"/>
    <n v="-77.625"/>
    <m/>
    <m/>
    <m/>
    <n v="2501.25"/>
    <s v="NÃO"/>
  </r>
  <r>
    <x v="1"/>
    <x v="3"/>
    <n v="4"/>
    <m/>
    <s v="Execução de reforma em delegacia"/>
    <d v="2021-10-27T00:00:00"/>
    <n v="1"/>
    <n v="1250"/>
    <n v="1250"/>
    <n v="25"/>
    <n v="300"/>
    <n v="0"/>
    <n v="9"/>
    <n v="0"/>
    <n v="-4.166666666666667"/>
    <n v="-33.333333333333336"/>
    <n v="-37.5"/>
    <m/>
    <m/>
    <m/>
    <n v="1208.3333333333333"/>
    <s v="NÃO"/>
  </r>
  <r>
    <x v="0"/>
    <x v="1"/>
    <n v="10"/>
    <m/>
    <s v="Televisão Smart - SISDOC 041117/2021"/>
    <d v="2021-10-29T00:00:00"/>
    <n v="1"/>
    <n v="2699"/>
    <n v="2699"/>
    <n v="10"/>
    <n v="120"/>
    <n v="0"/>
    <n v="9"/>
    <n v="0"/>
    <n v="-22.491666666666667"/>
    <n v="-179.93333333333337"/>
    <n v="-202.42500000000004"/>
    <m/>
    <m/>
    <m/>
    <n v="2474.083333333333"/>
    <s v="NÃO"/>
  </r>
  <r>
    <x v="1"/>
    <x v="3"/>
    <n v="4"/>
    <m/>
    <s v="Execução de reforma em delegacia"/>
    <d v="2021-11-10T00:00:00"/>
    <n v="1"/>
    <n v="41342.19"/>
    <n v="41342.19"/>
    <n v="25"/>
    <n v="300"/>
    <n v="0"/>
    <n v="8"/>
    <n v="0"/>
    <n v="-137.8073"/>
    <n v="-964.65109999999981"/>
    <n v="-1102.4583999999998"/>
    <m/>
    <m/>
    <m/>
    <n v="40101.924299999999"/>
    <s v="NÃO"/>
  </r>
  <r>
    <x v="0"/>
    <x v="2"/>
    <n v="10"/>
    <m/>
    <s v="07 (sete) mesas e 07 (sete cadeiras digitador"/>
    <d v="2021-11-30T00:00:00"/>
    <n v="1"/>
    <n v="5000"/>
    <n v="5000"/>
    <n v="10"/>
    <n v="120"/>
    <n v="0"/>
    <n v="8"/>
    <n v="0"/>
    <n v="-41.666666666666664"/>
    <n v="-291.66666666666663"/>
    <n v="-333.33333333333331"/>
    <m/>
    <m/>
    <m/>
    <n v="4625"/>
    <s v="NÃO"/>
  </r>
  <r>
    <x v="1"/>
    <x v="3"/>
    <n v="4"/>
    <m/>
    <s v="Execução de reforma em delegacia"/>
    <d v="2021-12-08T00:00:00"/>
    <n v="1"/>
    <n v="20402.37"/>
    <n v="20402.37"/>
    <n v="25"/>
    <n v="300"/>
    <n v="0"/>
    <n v="7"/>
    <n v="0"/>
    <n v="-68.007899999999992"/>
    <n v="-408.04739999999998"/>
    <n v="-476.05529999999999"/>
    <m/>
    <m/>
    <m/>
    <n v="19858.306799999998"/>
    <s v="NÃO"/>
  </r>
  <r>
    <x v="0"/>
    <x v="1"/>
    <n v="10"/>
    <m/>
    <s v="Televisão Smart - SISDOC 043471/2021"/>
    <d v="2021-12-10T00:00:00"/>
    <n v="1"/>
    <n v="3342"/>
    <n v="3342"/>
    <n v="10"/>
    <n v="120"/>
    <n v="0"/>
    <n v="7"/>
    <n v="0"/>
    <n v="-27.85"/>
    <n v="-167.1"/>
    <n v="-194.95"/>
    <m/>
    <m/>
    <m/>
    <n v="3119.2000000000003"/>
    <s v="NÃO"/>
  </r>
  <r>
    <x v="1"/>
    <x v="3"/>
    <n v="4"/>
    <m/>
    <s v="Execução de reforma em delegacia"/>
    <d v="2021-12-14T00:00:00"/>
    <n v="1"/>
    <n v="900"/>
    <n v="900"/>
    <n v="25"/>
    <n v="300"/>
    <n v="0"/>
    <n v="7"/>
    <n v="0"/>
    <n v="-3"/>
    <n v="-18"/>
    <n v="-21"/>
    <m/>
    <m/>
    <m/>
    <n v="876"/>
    <s v="NÃO"/>
  </r>
  <r>
    <x v="1"/>
    <x v="3"/>
    <n v="4"/>
    <m/>
    <s v="Execução de reforma em delegacia"/>
    <d v="2021-12-16T00:00:00"/>
    <n v="1"/>
    <n v="12412.83"/>
    <n v="12412.83"/>
    <n v="25"/>
    <n v="300"/>
    <n v="0"/>
    <n v="7"/>
    <n v="0"/>
    <n v="-41.376100000000001"/>
    <n v="-248.25660000000002"/>
    <n v="-289.6327"/>
    <m/>
    <m/>
    <m/>
    <n v="12081.8212"/>
    <s v="NÃO"/>
  </r>
  <r>
    <x v="0"/>
    <x v="1"/>
    <n v="10"/>
    <m/>
    <s v="Ar Condicionado de 18.000 - SISDOC 001714/2022"/>
    <d v="2021-12-30T00:00:00"/>
    <n v="2"/>
    <n v="3151"/>
    <n v="6302"/>
    <n v="10"/>
    <n v="120"/>
    <n v="0"/>
    <n v="7"/>
    <n v="0"/>
    <n v="-52.516666666666666"/>
    <n v="-315.09999999999997"/>
    <n v="-367.61666666666662"/>
    <m/>
    <m/>
    <m/>
    <n v="5881.8666666666668"/>
    <s v="NÃO"/>
  </r>
  <r>
    <x v="0"/>
    <x v="1"/>
    <n v="10"/>
    <m/>
    <s v="Bebedouro de Coluna para galão - SISDOC 002444/2022"/>
    <d v="2022-01-07T00:00:00"/>
    <n v="1"/>
    <n v="895"/>
    <n v="895"/>
    <n v="10"/>
    <n v="120"/>
    <n v="0"/>
    <n v="6"/>
    <n v="0"/>
    <n v="-7.458333333333333"/>
    <n v="-37.291666666666664"/>
    <n v="-44.75"/>
    <m/>
    <m/>
    <m/>
    <n v="842.79166666666663"/>
    <s v="NÃO"/>
  </r>
  <r>
    <x v="0"/>
    <x v="1"/>
    <n v="10"/>
    <m/>
    <s v="Consultorio Odontológico Portátil e Cadeira de Atendimento Portátil - SISDOC 002419/2022"/>
    <d v="2022-01-13T00:00:00"/>
    <n v="1"/>
    <n v="9900"/>
    <n v="9900"/>
    <n v="10"/>
    <n v="120"/>
    <n v="0"/>
    <n v="6"/>
    <n v="0"/>
    <n v="-82.5"/>
    <n v="-412.5"/>
    <n v="-495"/>
    <m/>
    <m/>
    <m/>
    <n v="9322.5"/>
    <s v="NÃO"/>
  </r>
  <r>
    <x v="1"/>
    <x v="3"/>
    <n v="4"/>
    <m/>
    <s v="Execução de reforma em delegacia"/>
    <d v="2022-01-19T00:00:00"/>
    <n v="1"/>
    <n v="29950"/>
    <n v="29950"/>
    <n v="25"/>
    <n v="300"/>
    <n v="0"/>
    <n v="6"/>
    <n v="0"/>
    <n v="-99.833333333333329"/>
    <n v="-499.16666666666663"/>
    <n v="-599"/>
    <m/>
    <m/>
    <m/>
    <n v="29251.166666666668"/>
    <s v="NÃO"/>
  </r>
  <r>
    <x v="0"/>
    <x v="1"/>
    <n v="10"/>
    <m/>
    <s v="Purificador de água com capacidade de 20 litros - SISDOC 002433/2022"/>
    <d v="2022-01-25T00:00:00"/>
    <n v="1"/>
    <n v="709.2"/>
    <n v="709.2"/>
    <n v="10"/>
    <n v="120"/>
    <n v="0"/>
    <n v="6"/>
    <n v="0"/>
    <n v="-5.91"/>
    <n v="-29.55"/>
    <n v="-35.46"/>
    <m/>
    <m/>
    <m/>
    <n v="667.83"/>
    <s v="NÃO"/>
  </r>
  <r>
    <x v="0"/>
    <x v="1"/>
    <n v="10"/>
    <m/>
    <s v="Plastificadora A4 - SISDOC 002162/2022"/>
    <d v="2022-01-28T00:00:00"/>
    <n v="1"/>
    <n v="440"/>
    <n v="440"/>
    <n v="10"/>
    <n v="120"/>
    <n v="0"/>
    <n v="6"/>
    <n v="0"/>
    <n v="-3.6666666666666665"/>
    <n v="-18.333333333333332"/>
    <n v="-22"/>
    <m/>
    <m/>
    <m/>
    <n v="414.33333333333331"/>
    <s v="NÃO"/>
  </r>
  <r>
    <x v="0"/>
    <x v="2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6"/>
    <n v="0"/>
    <n v="-156.52841666666666"/>
    <n v="-782.64208333333329"/>
    <n v="-939.17049999999995"/>
    <m/>
    <m/>
    <m/>
    <n v="17687.711083333332"/>
    <s v="NÃO"/>
  </r>
  <r>
    <x v="0"/>
    <x v="1"/>
    <n v="10"/>
    <m/>
    <s v="Purificador de Água com fornecimento de água gelada e natural - SISDOC 003005/2022"/>
    <d v="2022-02-01T00:00:00"/>
    <n v="1"/>
    <n v="1294"/>
    <n v="1294"/>
    <n v="10"/>
    <n v="120"/>
    <n v="0"/>
    <n v="5"/>
    <n v="0"/>
    <n v="-10.783333333333333"/>
    <n v="-43.133333333333333"/>
    <n v="-53.916666666666664"/>
    <m/>
    <m/>
    <m/>
    <n v="1229.3"/>
    <s v="NÃO"/>
  </r>
  <r>
    <x v="1"/>
    <x v="3"/>
    <n v="4"/>
    <m/>
    <s v="Execução de reforma em delegacia"/>
    <d v="2022-02-02T00:00:00"/>
    <n v="1"/>
    <n v="13333.04"/>
    <n v="13333.04"/>
    <n v="25"/>
    <n v="300"/>
    <n v="0"/>
    <n v="5"/>
    <n v="0"/>
    <n v="-44.443466666666673"/>
    <n v="-177.77386666666669"/>
    <n v="-222.21733333333336"/>
    <m/>
    <m/>
    <m/>
    <n v="13066.379199999999"/>
    <s v="NÃO"/>
  </r>
  <r>
    <x v="0"/>
    <x v="1"/>
    <n v="10"/>
    <m/>
    <s v="Smartfone Galaxy S21 - SISDOC 003331/2022"/>
    <d v="2022-02-03T00:00:00"/>
    <n v="1"/>
    <n v="7031.7"/>
    <n v="7031.7"/>
    <n v="10"/>
    <n v="120"/>
    <n v="0"/>
    <n v="5"/>
    <n v="0"/>
    <n v="-58.597499999999997"/>
    <n v="-234.39"/>
    <n v="-292.98749999999995"/>
    <m/>
    <m/>
    <m/>
    <n v="6680.1149999999998"/>
    <s v="NÃO"/>
  </r>
  <r>
    <x v="0"/>
    <x v="4"/>
    <n v="20"/>
    <m/>
    <s v="Notebooks Samsung Galaxy - SISDOC 003327/2022"/>
    <d v="2022-02-03T00:00:00"/>
    <n v="2"/>
    <n v="6954.35"/>
    <n v="13908.7"/>
    <n v="5"/>
    <n v="60"/>
    <n v="0"/>
    <n v="5"/>
    <n v="0"/>
    <n v="-231.81166666666667"/>
    <n v="-927.24666666666667"/>
    <n v="-1159.0583333333334"/>
    <m/>
    <m/>
    <m/>
    <n v="12517.830000000002"/>
    <s v="NÃO"/>
  </r>
  <r>
    <x v="0"/>
    <x v="4"/>
    <n v="20"/>
    <m/>
    <s v="Notebook Apple Macbook - SISDOC 003613/2022"/>
    <d v="2022-02-03T00:00:00"/>
    <n v="1"/>
    <n v="21000"/>
    <n v="21000"/>
    <n v="5"/>
    <n v="60"/>
    <n v="0"/>
    <n v="5"/>
    <n v="0"/>
    <n v="-350"/>
    <n v="-1400"/>
    <n v="-1750"/>
    <m/>
    <m/>
    <m/>
    <n v="18900"/>
    <s v="NÃO"/>
  </r>
  <r>
    <x v="0"/>
    <x v="4"/>
    <n v="20"/>
    <m/>
    <s v="Roteadores para gerenciamento de Rede Mikrotik - SISDOC 004643/2022"/>
    <d v="2022-02-08T00:00:00"/>
    <n v="17"/>
    <n v="624.65"/>
    <n v="10619.05"/>
    <n v="5"/>
    <n v="60"/>
    <n v="0"/>
    <n v="5"/>
    <n v="0"/>
    <n v="-176.98416666666665"/>
    <n v="-707.93666666666661"/>
    <n v="-884.92083333333323"/>
    <m/>
    <m/>
    <m/>
    <n v="9557.1449999999986"/>
    <s v="NÃO"/>
  </r>
  <r>
    <x v="1"/>
    <x v="3"/>
    <n v="4"/>
    <m/>
    <s v="Execução de reforma em delegacia"/>
    <d v="2022-02-08T00:00:00"/>
    <n v="1"/>
    <n v="900"/>
    <n v="900"/>
    <n v="25"/>
    <n v="300"/>
    <n v="0"/>
    <n v="5"/>
    <n v="0"/>
    <n v="-3"/>
    <n v="-12"/>
    <n v="-15"/>
    <m/>
    <m/>
    <m/>
    <n v="882"/>
    <s v="NÃO"/>
  </r>
  <r>
    <x v="1"/>
    <x v="3"/>
    <n v="4"/>
    <m/>
    <s v="Execução de reforma em delegacia"/>
    <d v="2022-02-10T00:00:00"/>
    <n v="1"/>
    <n v="49903.38"/>
    <n v="49903.38"/>
    <n v="25"/>
    <n v="300"/>
    <n v="0"/>
    <n v="5"/>
    <n v="0"/>
    <n v="-166.34459999999999"/>
    <n v="-665.37839999999994"/>
    <n v="-831.72299999999996"/>
    <m/>
    <m/>
    <m/>
    <n v="48905.312400000003"/>
    <s v="NÃO"/>
  </r>
  <r>
    <x v="1"/>
    <x v="3"/>
    <n v="4"/>
    <m/>
    <s v="Execução de reforma em delegacia"/>
    <d v="2022-02-10T00:00:00"/>
    <n v="1"/>
    <n v="1250"/>
    <n v="1250"/>
    <n v="25"/>
    <n v="300"/>
    <n v="0"/>
    <n v="5"/>
    <n v="0"/>
    <n v="-4.166666666666667"/>
    <n v="-16.666666666666668"/>
    <n v="-20.833333333333336"/>
    <m/>
    <m/>
    <m/>
    <n v="1225"/>
    <s v="NÃO"/>
  </r>
  <r>
    <x v="1"/>
    <x v="3"/>
    <n v="4"/>
    <m/>
    <s v="Execução de reforma em delegacia"/>
    <d v="2022-03-10T00:00:00"/>
    <n v="1"/>
    <n v="14620.05"/>
    <n v="14620.05"/>
    <n v="25"/>
    <n v="300"/>
    <n v="0"/>
    <n v="4"/>
    <n v="0"/>
    <n v="-48.733499999999999"/>
    <n v="-146.20050000000001"/>
    <n v="-194.934"/>
    <m/>
    <m/>
    <m/>
    <n v="14376.3825"/>
    <s v="NÃO"/>
  </r>
  <r>
    <x v="1"/>
    <x v="3"/>
    <n v="4"/>
    <m/>
    <s v="Execução de reforma em delegacia"/>
    <d v="2022-03-10T00:00:00"/>
    <n v="1"/>
    <n v="35358.519999999997"/>
    <n v="35358.519999999997"/>
    <n v="25"/>
    <n v="300"/>
    <n v="0"/>
    <n v="4"/>
    <n v="0"/>
    <n v="-117.86173333333332"/>
    <n v="-353.58519999999999"/>
    <n v="-471.44693333333328"/>
    <m/>
    <m/>
    <m/>
    <n v="34769.211333333333"/>
    <s v="NÃO"/>
  </r>
  <r>
    <x v="0"/>
    <x v="1"/>
    <n v="10"/>
    <m/>
    <s v="Fragmentadora de Papel - SISDOC 007845/2022"/>
    <d v="2022-03-21T00:00:00"/>
    <n v="1"/>
    <n v="6800"/>
    <n v="6800"/>
    <n v="10"/>
    <n v="120"/>
    <n v="0"/>
    <n v="4"/>
    <n v="0"/>
    <n v="-56.666666666666664"/>
    <n v="-170"/>
    <n v="-226.66666666666666"/>
    <m/>
    <m/>
    <m/>
    <n v="6516.6666666666661"/>
    <s v="NÃO"/>
  </r>
  <r>
    <x v="0"/>
    <x v="1"/>
    <n v="10"/>
    <m/>
    <s v="Purificador de Agua Gelada e Natural - SISDOC 0038/2022"/>
    <d v="2022-03-24T00:00:00"/>
    <n v="1"/>
    <n v="990"/>
    <n v="990"/>
    <n v="10"/>
    <n v="120"/>
    <n v="0"/>
    <n v="4"/>
    <n v="0"/>
    <n v="-8.25"/>
    <n v="-24.75"/>
    <n v="-33"/>
    <m/>
    <m/>
    <m/>
    <n v="948.75"/>
    <s v="NÃO"/>
  </r>
  <r>
    <x v="0"/>
    <x v="1"/>
    <n v="10"/>
    <m/>
    <s v="Evaporadora Springer - SISDOC 010340/2022"/>
    <d v="2022-03-31T00:00:00"/>
    <n v="1"/>
    <n v="1809.8700000000001"/>
    <n v="1809.8700000000001"/>
    <n v="10"/>
    <n v="120"/>
    <n v="0"/>
    <n v="4"/>
    <n v="0"/>
    <n v="-15.08225"/>
    <n v="-45.246749999999999"/>
    <n v="-60.329000000000001"/>
    <m/>
    <m/>
    <m/>
    <n v="1734.4587500000002"/>
    <s v="NÃO"/>
  </r>
  <r>
    <x v="0"/>
    <x v="1"/>
    <n v="10"/>
    <m/>
    <s v="Condensadora Springer Midea - SISDOC 010340/2022"/>
    <d v="2022-03-31T00:00:00"/>
    <n v="1"/>
    <n v="4774.8500000000004"/>
    <n v="4774.8500000000004"/>
    <n v="10"/>
    <n v="120"/>
    <n v="0"/>
    <n v="4"/>
    <n v="0"/>
    <n v="-39.790416666666673"/>
    <n v="-119.37125000000002"/>
    <n v="-159.16166666666669"/>
    <m/>
    <m/>
    <m/>
    <n v="4575.8979166666668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4"/>
    <n v="0"/>
    <n v="-10.108499999999999"/>
    <n v="-30.325499999999998"/>
    <n v="-40.433999999999997"/>
    <m/>
    <m/>
    <m/>
    <n v="1162.4775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4"/>
    <n v="0"/>
    <n v="-10.108499999999999"/>
    <n v="-30.325499999999998"/>
    <n v="-40.433999999999997"/>
    <m/>
    <m/>
    <m/>
    <n v="1162.4775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4"/>
    <n v="0"/>
    <n v="-10.108499999999999"/>
    <n v="-30.325499999999998"/>
    <n v="-40.433999999999997"/>
    <m/>
    <m/>
    <m/>
    <n v="1162.4775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4"/>
    <n v="0"/>
    <n v="-4.9081666666666672"/>
    <n v="-14.724500000000003"/>
    <n v="-19.632666666666669"/>
    <m/>
    <m/>
    <m/>
    <n v="564.43916666666667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4"/>
    <n v="0"/>
    <n v="-4.9081666666666672"/>
    <n v="-14.724500000000003"/>
    <n v="-19.632666666666669"/>
    <m/>
    <m/>
    <m/>
    <n v="564.43916666666667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4"/>
    <n v="0"/>
    <n v="-4.9081666666666672"/>
    <n v="-14.724500000000003"/>
    <n v="-19.632666666666669"/>
    <m/>
    <m/>
    <m/>
    <n v="564.43916666666667"/>
    <s v="NÃO"/>
  </r>
  <r>
    <x v="0"/>
    <x v="6"/>
    <n v="20"/>
    <m/>
    <s v="Drone DJI Mavic - SISDOC 010353/2022"/>
    <d v="2022-04-19T00:00:00"/>
    <n v="1"/>
    <n v="5714"/>
    <n v="5714"/>
    <n v="5"/>
    <n v="60"/>
    <n v="0"/>
    <n v="0"/>
    <n v="0"/>
    <n v="-95.233333333333334"/>
    <n v="-190.46666666666667"/>
    <n v="-285.7"/>
    <m/>
    <m/>
    <m/>
    <n v="5333.0666666666666"/>
    <s v="NÃO"/>
  </r>
  <r>
    <x v="0"/>
    <x v="4"/>
    <n v="20"/>
    <m/>
    <s v="Notebooks HP Probook - SISDOC 012465/2022"/>
    <d v="2022-04-27T00:00:00"/>
    <n v="15"/>
    <n v="5800"/>
    <n v="87000"/>
    <n v="5"/>
    <n v="60"/>
    <n v="0"/>
    <n v="0"/>
    <n v="0"/>
    <n v="-1450"/>
    <n v="-2900"/>
    <n v="-4350"/>
    <m/>
    <m/>
    <m/>
    <n v="81200"/>
    <s v="NÃO"/>
  </r>
  <r>
    <x v="0"/>
    <x v="1"/>
    <n v="10"/>
    <s v="012528/2022"/>
    <s v="Cafeteira Elétrica em Inox, marca Monarcha"/>
    <d v="2022-05-26T00:00:00"/>
    <n v="1"/>
    <n v="1045"/>
    <n v="1045"/>
    <n v="10"/>
    <n v="120"/>
    <n v="0"/>
    <n v="2"/>
    <n v="0"/>
    <n v="-8.7083333333333339"/>
    <n v="-8.7083333333333339"/>
    <n v="-17.416666666666668"/>
    <m/>
    <m/>
    <m/>
    <n v="1018.8750000000001"/>
    <s v="NÃO"/>
  </r>
  <r>
    <x v="0"/>
    <x v="2"/>
    <n v="10"/>
    <s v="012798/2022"/>
    <s v="Cortina Coleção Pinpoint Blackout Branca - 3º andar Sede "/>
    <d v="2022-05-26T00:00:00"/>
    <n v="1"/>
    <n v="1125"/>
    <n v="1125"/>
    <n v="10"/>
    <n v="120"/>
    <n v="0"/>
    <n v="2"/>
    <n v="0"/>
    <n v="-9.375"/>
    <n v="-9.375"/>
    <n v="-18.75"/>
    <m/>
    <m/>
    <m/>
    <n v="1096.875"/>
    <s v="NÃO"/>
  </r>
  <r>
    <x v="0"/>
    <x v="2"/>
    <n v="10"/>
    <s v="012796/2022"/>
    <s v="Cortina Coleção Pinpoint Blackout Branca - 3º andar Sede"/>
    <d v="2022-05-31T00:00:00"/>
    <n v="1"/>
    <n v="4500"/>
    <n v="4500"/>
    <n v="10"/>
    <n v="120"/>
    <n v="0"/>
    <n v="2"/>
    <n v="0"/>
    <n v="-37.5"/>
    <n v="-37.5"/>
    <n v="-75"/>
    <m/>
    <m/>
    <m/>
    <n v="4387.5"/>
    <s v="NÃO"/>
  </r>
  <r>
    <x v="1"/>
    <x v="3"/>
    <n v="4"/>
    <s v="012632/2022"/>
    <s v="Sede - BH - Execução de reforma"/>
    <d v="2022-05-27T00:00:00"/>
    <n v="1"/>
    <n v="642.86"/>
    <n v="642.86"/>
    <n v="25"/>
    <n v="300"/>
    <n v="0"/>
    <n v="2"/>
    <n v="0"/>
    <n v="-2.1428666666666669"/>
    <n v="-2.1428666666666669"/>
    <n v="-4.2857333333333338"/>
    <m/>
    <m/>
    <m/>
    <n v="636.43139999999994"/>
    <s v="NÃO"/>
  </r>
  <r>
    <x v="1"/>
    <x v="3"/>
    <n v="4"/>
    <s v="012632/2022"/>
    <s v="Delegacia Regional de Uberaba - Execução de reforma"/>
    <d v="2022-05-27T00:00:00"/>
    <n v="1"/>
    <n v="642.86"/>
    <n v="642.86"/>
    <n v="25"/>
    <n v="300"/>
    <n v="0"/>
    <n v="2"/>
    <n v="0"/>
    <n v="-2.1428666666666669"/>
    <n v="-2.1428666666666669"/>
    <n v="-4.2857333333333338"/>
    <m/>
    <m/>
    <m/>
    <n v="636.43139999999994"/>
    <s v="NÃO"/>
  </r>
  <r>
    <x v="1"/>
    <x v="3"/>
    <n v="4"/>
    <s v="012632/2022"/>
    <s v="Delegacia Regional de Juiz de Fora - Execução de reforma"/>
    <d v="2022-05-27T00:00:00"/>
    <n v="1"/>
    <n v="642.86"/>
    <n v="642.86"/>
    <n v="25"/>
    <n v="300"/>
    <n v="0"/>
    <n v="2"/>
    <n v="0"/>
    <n v="-2.1428666666666669"/>
    <n v="-2.1428666666666669"/>
    <n v="-4.2857333333333338"/>
    <m/>
    <m/>
    <m/>
    <n v="636.43139999999994"/>
    <s v="NÃO"/>
  </r>
  <r>
    <x v="1"/>
    <x v="3"/>
    <n v="4"/>
    <s v="012632/2022"/>
    <s v="Delegacia Regional de Montes Claros - Execução de reforma"/>
    <d v="2022-05-27T00:00:00"/>
    <n v="1"/>
    <n v="642.86"/>
    <n v="642.86"/>
    <n v="25"/>
    <n v="300"/>
    <n v="0"/>
    <n v="2"/>
    <n v="0"/>
    <n v="-2.1428666666666669"/>
    <n v="-2.1428666666666669"/>
    <n v="-4.2857333333333338"/>
    <m/>
    <m/>
    <m/>
    <n v="636.43139999999994"/>
    <s v="NÃO"/>
  </r>
  <r>
    <x v="1"/>
    <x v="3"/>
    <n v="4"/>
    <s v="012632/2022"/>
    <s v="Delegacia Regional de Três Corações - Execução de reforma"/>
    <d v="2022-05-27T00:00:00"/>
    <n v="1"/>
    <n v="642.86"/>
    <n v="642.86"/>
    <n v="25"/>
    <n v="300"/>
    <n v="0"/>
    <n v="2"/>
    <n v="0"/>
    <n v="-2.1428666666666669"/>
    <n v="-2.1428666666666669"/>
    <n v="-4.2857333333333338"/>
    <m/>
    <m/>
    <m/>
    <n v="636.43139999999994"/>
    <s v="NÃO"/>
  </r>
  <r>
    <x v="1"/>
    <x v="3"/>
    <n v="4"/>
    <s v="012632/2022"/>
    <s v="Delegacia Regional de Patos de Minas - Execução de reforma"/>
    <d v="2022-05-27T00:00:00"/>
    <n v="1"/>
    <n v="642.85"/>
    <n v="642.85"/>
    <n v="25"/>
    <n v="300"/>
    <n v="0"/>
    <n v="2"/>
    <n v="0"/>
    <n v="-2.1428333333333334"/>
    <n v="-2.1428333333333334"/>
    <n v="-4.2856666666666667"/>
    <m/>
    <m/>
    <m/>
    <n v="636.42150000000004"/>
    <s v="NÃO"/>
  </r>
  <r>
    <x v="1"/>
    <x v="3"/>
    <n v="4"/>
    <s v="012632/2022"/>
    <s v="Delegacia Regional de Diamantia - Execução de reforma"/>
    <d v="2022-05-27T00:00:00"/>
    <n v="1"/>
    <n v="642.85"/>
    <n v="642.85"/>
    <n v="25"/>
    <n v="300"/>
    <n v="0"/>
    <n v="2"/>
    <n v="0"/>
    <n v="-2.1428333333333334"/>
    <n v="-2.1428333333333334"/>
    <n v="-4.2856666666666667"/>
    <m/>
    <m/>
    <m/>
    <n v="636.42150000000004"/>
    <s v="NÃO"/>
  </r>
  <r>
    <x v="0"/>
    <x v="4"/>
    <n v="20"/>
    <s v="014949/2022"/>
    <s v="Desktop + Monitor HP 405-G6 R3 8GB W10P 68V94LP Prodesk"/>
    <d v="2022-06-27T00:00:00"/>
    <n v="10"/>
    <n v="5750"/>
    <n v="57500"/>
    <n v="5"/>
    <n v="60"/>
    <n v="0"/>
    <n v="1"/>
    <n v="0"/>
    <n v="-958.33333333333337"/>
    <n v="-958.33"/>
    <n v="-1916.6633333333334"/>
    <m/>
    <m/>
    <m/>
    <n v="55583.336666666662"/>
    <s v="NÃO"/>
  </r>
  <r>
    <x v="0"/>
    <x v="1"/>
    <n v="10"/>
    <s v="015720/2022"/>
    <s v="Sistema de Segurança (Sensor Infravermelho e Câmera wi-fi, central de alarme e controle"/>
    <d v="2022-07-13T00:00:00"/>
    <n v="1"/>
    <n v="2990"/>
    <n v="2990"/>
    <n v="10"/>
    <n v="120"/>
    <n v="0"/>
    <n v="0"/>
    <n v="0"/>
    <n v="-24.916666666666668"/>
    <n v="0"/>
    <n v="0"/>
    <m/>
    <m/>
    <m/>
    <n v="2965.0833333333335"/>
    <s v="NÃO"/>
  </r>
  <r>
    <x v="0"/>
    <x v="2"/>
    <n v="10"/>
    <s v="014819/2022"/>
    <s v="Cadeira de Escritório para a Delegacia de Três Corações"/>
    <d v="2022-07-18T00:00:00"/>
    <n v="1"/>
    <n v="369.8"/>
    <n v="369.8"/>
    <n v="10"/>
    <n v="120"/>
    <n v="0"/>
    <n v="0"/>
    <n v="0"/>
    <n v="-3.0816666666666666"/>
    <n v="0"/>
    <n v="0"/>
    <m/>
    <m/>
    <m/>
    <n v="366.71833333333336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2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2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3">
      <pivotArea collapsedLevelsAreSubtotals="1" fieldPosition="0">
        <references count="1">
          <reference field="1" count="1">
            <x v="0"/>
          </reference>
        </references>
      </pivotArea>
    </format>
    <format dxfId="2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D730A1-D8CF-4F78-8885-BD48D718E368}" name="Tabela dinâmica2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79:P789" firstHeaderRow="1" firstDataRow="1" firstDataCol="1"/>
  <pivotFields count="22">
    <pivotField showAll="0"/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a de Valor da Baixa" fld="19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A01E2C-6D43-4159-A40E-A4B92CA30576}" name="Tabela dinâmica1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71:P775" firstHeaderRow="1" firstDataRow="1" firstDataCol="1"/>
  <pivotFields count="22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numFmtId="167"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4" baseField="0" baseItem="0" numFmtId="4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5">
      <pivotArea collapsedLevelsAreSubtotals="1" fieldPosition="0">
        <references count="1">
          <reference field="0" count="1">
            <x v="1"/>
          </reference>
        </references>
      </pivotArea>
    </format>
    <format dxfId="14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3">
      <pivotArea collapsedLevelsAreSubtotals="1" fieldPosition="0">
        <references count="1">
          <reference field="0" count="1">
            <x v="2"/>
          </reference>
        </references>
      </pivotArea>
    </format>
    <format dxfId="12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1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9">
      <pivotArea collapsedLevelsAreSubtotals="1" fieldPosition="0">
        <references count="1">
          <reference field="0" count="1">
            <x v="1"/>
          </reference>
        </references>
      </pivotArea>
    </format>
    <format dxfId="8">
      <pivotArea grandRow="1" outline="0" collapsedLevelsAreSubtotals="1" fieldPosition="0"/>
    </format>
    <format dxfId="7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B1:X796"/>
  <sheetViews>
    <sheetView tabSelected="1" zoomScale="80" zoomScaleNormal="80" workbookViewId="0">
      <pane ySplit="3" topLeftCell="A759" activePane="bottomLeft" state="frozen"/>
      <selection pane="bottomLeft" activeCell="U784" sqref="U784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14.140625" style="3" customWidth="1"/>
    <col min="6" max="6" width="44.42578125" style="3" customWidth="1"/>
    <col min="7" max="7" width="13.5703125" style="3" customWidth="1"/>
    <col min="8" max="8" width="8.28515625" style="10" customWidth="1"/>
    <col min="9" max="10" width="14.5703125" style="32" bestFit="1" customWidth="1"/>
    <col min="11" max="11" width="5.85546875" style="3" customWidth="1"/>
    <col min="12" max="12" width="7.140625" style="3" customWidth="1"/>
    <col min="13" max="13" width="5.85546875" style="10" customWidth="1"/>
    <col min="14" max="14" width="7.140625" style="12" customWidth="1"/>
    <col min="15" max="15" width="25" style="13" customWidth="1"/>
    <col min="16" max="16" width="22.7109375" style="13" bestFit="1" customWidth="1"/>
    <col min="17" max="17" width="22.140625" style="14" hidden="1" customWidth="1"/>
    <col min="18" max="18" width="22.140625" style="14" bestFit="1" customWidth="1"/>
    <col min="19" max="19" width="14.5703125" style="14" customWidth="1"/>
    <col min="20" max="20" width="17.140625" style="14" customWidth="1"/>
    <col min="21" max="21" width="16" style="14" customWidth="1"/>
    <col min="22" max="22" width="16.42578125" style="15" bestFit="1" customWidth="1"/>
    <col min="23" max="23" width="12.140625" style="6" customWidth="1"/>
    <col min="24" max="38" width="7.42578125" style="2" bestFit="1" customWidth="1"/>
    <col min="39" max="107" width="8.5703125" style="2" bestFit="1" customWidth="1"/>
    <col min="108" max="176" width="10.140625" style="2" bestFit="1" customWidth="1"/>
    <col min="177" max="202" width="11.28515625" style="2" bestFit="1" customWidth="1"/>
    <col min="203" max="205" width="12.28515625" style="2" bestFit="1" customWidth="1"/>
    <col min="206" max="206" width="12.42578125" style="2" bestFit="1" customWidth="1"/>
    <col min="207" max="207" width="8.5703125" style="2" bestFit="1" customWidth="1"/>
    <col min="208" max="208" width="7.42578125" style="2" bestFit="1" customWidth="1"/>
    <col min="209" max="214" width="8.5703125" style="2" bestFit="1" customWidth="1"/>
    <col min="215" max="215" width="10.140625" style="2" bestFit="1" customWidth="1"/>
    <col min="216" max="220" width="8.5703125" style="2" bestFit="1" customWidth="1"/>
    <col min="221" max="221" width="11.28515625" style="2" bestFit="1" customWidth="1"/>
    <col min="222" max="224" width="8.5703125" style="2" bestFit="1" customWidth="1"/>
    <col min="225" max="225" width="10.140625" style="2" bestFit="1" customWidth="1"/>
    <col min="226" max="229" width="8.5703125" style="2" bestFit="1" customWidth="1"/>
    <col min="230" max="233" width="10.140625" style="2" bestFit="1" customWidth="1"/>
    <col min="234" max="234" width="8.5703125" style="2" bestFit="1" customWidth="1"/>
    <col min="235" max="235" width="10.140625" style="2" bestFit="1" customWidth="1"/>
    <col min="236" max="236" width="8.5703125" style="2" bestFit="1" customWidth="1"/>
    <col min="237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3" width="10.140625" style="2" bestFit="1" customWidth="1"/>
    <col min="244" max="244" width="8.5703125" style="2" bestFit="1" customWidth="1"/>
    <col min="245" max="248" width="10.140625" style="2" bestFit="1" customWidth="1"/>
    <col min="249" max="249" width="8.5703125" style="2" bestFit="1" customWidth="1"/>
    <col min="250" max="250" width="10.140625" style="2" bestFit="1" customWidth="1"/>
    <col min="251" max="253" width="8.5703125" style="2" bestFit="1" customWidth="1"/>
    <col min="254" max="258" width="10.140625" style="2" bestFit="1" customWidth="1"/>
    <col min="259" max="260" width="8.5703125" style="2" bestFit="1" customWidth="1"/>
    <col min="261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6" width="8.5703125" style="2" bestFit="1" customWidth="1"/>
    <col min="277" max="277" width="10.140625" style="2" bestFit="1" customWidth="1"/>
    <col min="278" max="278" width="8.5703125" style="2" bestFit="1" customWidth="1"/>
    <col min="279" max="279" width="10.140625" style="2" bestFit="1" customWidth="1"/>
    <col min="280" max="284" width="8.5703125" style="2" bestFit="1" customWidth="1"/>
    <col min="285" max="285" width="10.140625" style="2" bestFit="1" customWidth="1"/>
    <col min="286" max="289" width="8.5703125" style="2" bestFit="1" customWidth="1"/>
    <col min="290" max="290" width="10.140625" style="2" bestFit="1" customWidth="1"/>
    <col min="291" max="292" width="8.5703125" style="2" bestFit="1" customWidth="1"/>
    <col min="293" max="293" width="11.28515625" style="2" bestFit="1" customWidth="1"/>
    <col min="294" max="324" width="10.140625" style="2" bestFit="1" customWidth="1"/>
    <col min="325" max="325" width="11.28515625" style="2" bestFit="1" customWidth="1"/>
    <col min="326" max="332" width="10.140625" style="2" bestFit="1" customWidth="1"/>
    <col min="333" max="333" width="11.28515625" style="2" bestFit="1" customWidth="1"/>
    <col min="334" max="358" width="10.140625" style="2" bestFit="1" customWidth="1"/>
    <col min="359" max="359" width="11.28515625" style="2" bestFit="1" customWidth="1"/>
    <col min="360" max="362" width="10.140625" style="2" bestFit="1" customWidth="1"/>
    <col min="363" max="375" width="11.28515625" style="2" bestFit="1" customWidth="1"/>
    <col min="376" max="376" width="12.28515625" style="2" bestFit="1" customWidth="1"/>
    <col min="377" max="387" width="11.28515625" style="2" bestFit="1" customWidth="1"/>
    <col min="388" max="391" width="12.28515625" style="2" bestFit="1" customWidth="1"/>
    <col min="392" max="392" width="41.42578125" style="2" bestFit="1" customWidth="1"/>
    <col min="393" max="393" width="39.42578125" style="2" bestFit="1" customWidth="1"/>
    <col min="394" max="394" width="7.42578125" style="2" bestFit="1" customWidth="1"/>
    <col min="395" max="400" width="8.5703125" style="2" bestFit="1" customWidth="1"/>
    <col min="401" max="401" width="10.140625" style="2" bestFit="1" customWidth="1"/>
    <col min="402" max="406" width="8.5703125" style="2" bestFit="1" customWidth="1"/>
    <col min="407" max="407" width="11.28515625" style="2" bestFit="1" customWidth="1"/>
    <col min="408" max="410" width="8.5703125" style="2" bestFit="1" customWidth="1"/>
    <col min="411" max="411" width="10.140625" style="2" bestFit="1" customWidth="1"/>
    <col min="412" max="415" width="8.5703125" style="2" bestFit="1" customWidth="1"/>
    <col min="416" max="419" width="10.140625" style="2" bestFit="1" customWidth="1"/>
    <col min="420" max="420" width="8.5703125" style="2" bestFit="1" customWidth="1"/>
    <col min="421" max="421" width="10.140625" style="2" bestFit="1" customWidth="1"/>
    <col min="422" max="422" width="8.5703125" style="2" bestFit="1" customWidth="1"/>
    <col min="423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29" width="10.140625" style="2" bestFit="1" customWidth="1"/>
    <col min="430" max="430" width="8.5703125" style="2" bestFit="1" customWidth="1"/>
    <col min="431" max="434" width="10.140625" style="2" bestFit="1" customWidth="1"/>
    <col min="435" max="435" width="8.5703125" style="2" bestFit="1" customWidth="1"/>
    <col min="436" max="436" width="10.140625" style="2" bestFit="1" customWidth="1"/>
    <col min="437" max="439" width="8.5703125" style="2" bestFit="1" customWidth="1"/>
    <col min="440" max="444" width="10.140625" style="2" bestFit="1" customWidth="1"/>
    <col min="445" max="446" width="8.5703125" style="2" bestFit="1" customWidth="1"/>
    <col min="447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2" width="8.5703125" style="2" bestFit="1" customWidth="1"/>
    <col min="463" max="463" width="10.140625" style="2" bestFit="1" customWidth="1"/>
    <col min="464" max="464" width="8.5703125" style="2" bestFit="1" customWidth="1"/>
    <col min="465" max="465" width="10.140625" style="2" bestFit="1" customWidth="1"/>
    <col min="466" max="470" width="8.5703125" style="2" bestFit="1" customWidth="1"/>
    <col min="471" max="471" width="10.140625" style="2" bestFit="1" customWidth="1"/>
    <col min="472" max="475" width="8.5703125" style="2" bestFit="1" customWidth="1"/>
    <col min="476" max="476" width="10.140625" style="2" bestFit="1" customWidth="1"/>
    <col min="477" max="478" width="8.5703125" style="2" bestFit="1" customWidth="1"/>
    <col min="479" max="479" width="11.28515625" style="2" bestFit="1" customWidth="1"/>
    <col min="480" max="510" width="10.140625" style="2" bestFit="1" customWidth="1"/>
    <col min="511" max="511" width="11.28515625" style="2" bestFit="1" customWidth="1"/>
    <col min="512" max="518" width="10.140625" style="2" bestFit="1" customWidth="1"/>
    <col min="519" max="519" width="11.28515625" style="2" bestFit="1" customWidth="1"/>
    <col min="520" max="544" width="10.140625" style="2" bestFit="1" customWidth="1"/>
    <col min="545" max="545" width="11.28515625" style="2" bestFit="1" customWidth="1"/>
    <col min="546" max="548" width="10.140625" style="2" bestFit="1" customWidth="1"/>
    <col min="549" max="561" width="11.28515625" style="2" bestFit="1" customWidth="1"/>
    <col min="562" max="562" width="12.28515625" style="2" bestFit="1" customWidth="1"/>
    <col min="563" max="573" width="11.28515625" style="2" bestFit="1" customWidth="1"/>
    <col min="574" max="577" width="12.28515625" style="2" bestFit="1" customWidth="1"/>
    <col min="578" max="578" width="19.28515625" style="2" bestFit="1" customWidth="1"/>
    <col min="579" max="579" width="41.42578125" style="2" bestFit="1" customWidth="1"/>
    <col min="580" max="580" width="39.42578125" style="2" bestFit="1" customWidth="1"/>
    <col min="581" max="16384" width="8.85546875" style="2"/>
  </cols>
  <sheetData>
    <row r="1" spans="2:23" ht="6.75" customHeight="1" thickBot="1" x14ac:dyDescent="0.25"/>
    <row r="2" spans="2:23" ht="18" customHeight="1" thickTop="1" x14ac:dyDescent="0.2">
      <c r="F2" s="68" t="s">
        <v>597</v>
      </c>
      <c r="G2" s="117">
        <v>44773</v>
      </c>
      <c r="H2" s="118"/>
      <c r="I2" s="119" t="s">
        <v>598</v>
      </c>
      <c r="J2" s="120"/>
      <c r="K2" s="121" t="s">
        <v>592</v>
      </c>
      <c r="L2" s="121"/>
      <c r="M2" s="119" t="s">
        <v>591</v>
      </c>
      <c r="N2" s="122"/>
      <c r="O2" s="114" t="s">
        <v>578</v>
      </c>
      <c r="P2" s="115"/>
      <c r="Q2" s="115"/>
      <c r="R2" s="115"/>
      <c r="S2" s="114" t="s">
        <v>625</v>
      </c>
      <c r="T2" s="115"/>
      <c r="U2" s="116"/>
      <c r="V2" s="51"/>
      <c r="W2" s="52"/>
    </row>
    <row r="3" spans="2:23" s="4" customFormat="1" ht="41.25" customHeight="1" x14ac:dyDescent="0.25">
      <c r="B3" s="11" t="s">
        <v>580</v>
      </c>
      <c r="C3" s="11" t="s">
        <v>579</v>
      </c>
      <c r="D3" s="21" t="s">
        <v>588</v>
      </c>
      <c r="E3" s="21" t="s">
        <v>641</v>
      </c>
      <c r="F3" s="11" t="s">
        <v>584</v>
      </c>
      <c r="G3" s="19" t="s">
        <v>583</v>
      </c>
      <c r="H3" s="11" t="s">
        <v>595</v>
      </c>
      <c r="I3" s="38" t="s">
        <v>596</v>
      </c>
      <c r="J3" s="37" t="s">
        <v>620</v>
      </c>
      <c r="K3" s="43" t="s">
        <v>589</v>
      </c>
      <c r="L3" s="44" t="s">
        <v>590</v>
      </c>
      <c r="M3" s="41" t="s">
        <v>589</v>
      </c>
      <c r="N3" s="25" t="s">
        <v>590</v>
      </c>
      <c r="O3" s="16" t="s">
        <v>585</v>
      </c>
      <c r="P3" s="17" t="s">
        <v>586</v>
      </c>
      <c r="Q3" s="53" t="s">
        <v>656</v>
      </c>
      <c r="R3" s="53" t="s">
        <v>657</v>
      </c>
      <c r="S3" s="76" t="s">
        <v>622</v>
      </c>
      <c r="T3" s="77" t="s">
        <v>595</v>
      </c>
      <c r="U3" s="78" t="s">
        <v>623</v>
      </c>
      <c r="V3" s="54" t="s">
        <v>0</v>
      </c>
      <c r="W3" s="58" t="s">
        <v>593</v>
      </c>
    </row>
    <row r="4" spans="2:23" x14ac:dyDescent="0.2">
      <c r="B4" s="5" t="s">
        <v>581</v>
      </c>
      <c r="C4" s="5" t="s">
        <v>209</v>
      </c>
      <c r="D4" s="22">
        <f t="shared" ref="D4:D67" si="0">((12*100)/L4)</f>
        <v>10</v>
      </c>
      <c r="E4" s="22"/>
      <c r="F4" s="5" t="s">
        <v>538</v>
      </c>
      <c r="G4" s="20">
        <v>28856</v>
      </c>
      <c r="H4" s="34">
        <v>1</v>
      </c>
      <c r="I4" s="39">
        <v>288.01</v>
      </c>
      <c r="J4" s="36">
        <f t="shared" ref="J4:J67" si="1">H4*I4</f>
        <v>288.01</v>
      </c>
      <c r="K4" s="45">
        <v>10</v>
      </c>
      <c r="L4" s="46">
        <f t="shared" ref="L4:L67" si="2">K4*12</f>
        <v>120</v>
      </c>
      <c r="M4" s="42">
        <f t="shared" ref="M4:M67" si="3">DATEDIF(G4,$G$2,"Y")</f>
        <v>43</v>
      </c>
      <c r="N4" s="24">
        <f t="shared" ref="N4:N67" si="4">DATEDIF(G4,$G$2,"M")</f>
        <v>522</v>
      </c>
      <c r="O4" s="26">
        <v>0</v>
      </c>
      <c r="P4" s="61">
        <v>0</v>
      </c>
      <c r="Q4" s="60">
        <v>-288.01</v>
      </c>
      <c r="R4" s="60">
        <f>P4+Q4</f>
        <v>-288.01</v>
      </c>
      <c r="S4" s="83"/>
      <c r="T4" s="80"/>
      <c r="U4" s="79"/>
      <c r="V4" s="55">
        <f>J4+R4</f>
        <v>0</v>
      </c>
      <c r="W4" s="59" t="str">
        <f t="shared" ref="W4:W67" si="5">IF(N4&gt;L4,"SIM","NÃO")</f>
        <v>SIM</v>
      </c>
    </row>
    <row r="5" spans="2:23" x14ac:dyDescent="0.2">
      <c r="B5" s="5" t="s">
        <v>581</v>
      </c>
      <c r="C5" s="5" t="s">
        <v>208</v>
      </c>
      <c r="D5" s="22">
        <f t="shared" si="0"/>
        <v>10</v>
      </c>
      <c r="E5" s="22"/>
      <c r="F5" s="5" t="s">
        <v>18</v>
      </c>
      <c r="G5" s="20">
        <v>29069</v>
      </c>
      <c r="H5" s="34">
        <v>1</v>
      </c>
      <c r="I5" s="39">
        <v>62.5</v>
      </c>
      <c r="J5" s="36">
        <f t="shared" si="1"/>
        <v>62.5</v>
      </c>
      <c r="K5" s="45">
        <v>10</v>
      </c>
      <c r="L5" s="46">
        <f t="shared" si="2"/>
        <v>120</v>
      </c>
      <c r="M5" s="42">
        <f t="shared" si="3"/>
        <v>42</v>
      </c>
      <c r="N5" s="24">
        <f t="shared" si="4"/>
        <v>515</v>
      </c>
      <c r="O5" s="26">
        <v>0</v>
      </c>
      <c r="P5" s="61">
        <v>0</v>
      </c>
      <c r="Q5" s="60">
        <v>-62.5</v>
      </c>
      <c r="R5" s="60">
        <f t="shared" ref="R5:R68" si="6">P5+Q5</f>
        <v>-62.5</v>
      </c>
      <c r="S5" s="83"/>
      <c r="T5" s="80"/>
      <c r="U5" s="79"/>
      <c r="V5" s="55">
        <f t="shared" ref="V5:V67" si="7">J5+O5+P5+R5</f>
        <v>0</v>
      </c>
      <c r="W5" s="59" t="str">
        <f t="shared" si="5"/>
        <v>SIM</v>
      </c>
    </row>
    <row r="6" spans="2:23" x14ac:dyDescent="0.2">
      <c r="B6" s="5" t="s">
        <v>581</v>
      </c>
      <c r="C6" s="5" t="s">
        <v>206</v>
      </c>
      <c r="D6" s="22">
        <f t="shared" si="0"/>
        <v>10</v>
      </c>
      <c r="E6" s="22"/>
      <c r="F6" s="5" t="s">
        <v>211</v>
      </c>
      <c r="G6" s="20">
        <v>29486</v>
      </c>
      <c r="H6" s="34">
        <v>1</v>
      </c>
      <c r="I6" s="39">
        <v>71.900000000000006</v>
      </c>
      <c r="J6" s="36">
        <f t="shared" si="1"/>
        <v>71.900000000000006</v>
      </c>
      <c r="K6" s="45">
        <v>10</v>
      </c>
      <c r="L6" s="46">
        <f t="shared" si="2"/>
        <v>120</v>
      </c>
      <c r="M6" s="42">
        <f t="shared" si="3"/>
        <v>41</v>
      </c>
      <c r="N6" s="24">
        <f t="shared" si="4"/>
        <v>502</v>
      </c>
      <c r="O6" s="26">
        <v>0</v>
      </c>
      <c r="P6" s="61">
        <v>0</v>
      </c>
      <c r="Q6" s="60">
        <v>-71.900000000000006</v>
      </c>
      <c r="R6" s="60">
        <f t="shared" si="6"/>
        <v>-71.900000000000006</v>
      </c>
      <c r="S6" s="83"/>
      <c r="T6" s="80"/>
      <c r="U6" s="79"/>
      <c r="V6" s="55">
        <f t="shared" si="7"/>
        <v>0</v>
      </c>
      <c r="W6" s="59" t="str">
        <f t="shared" si="5"/>
        <v>SIM</v>
      </c>
    </row>
    <row r="7" spans="2:23" x14ac:dyDescent="0.2">
      <c r="B7" s="5" t="s">
        <v>581</v>
      </c>
      <c r="C7" s="5" t="s">
        <v>208</v>
      </c>
      <c r="D7" s="22">
        <f t="shared" si="0"/>
        <v>10</v>
      </c>
      <c r="E7" s="22"/>
      <c r="F7" s="5" t="s">
        <v>19</v>
      </c>
      <c r="G7" s="20">
        <v>29607</v>
      </c>
      <c r="H7" s="34">
        <v>1</v>
      </c>
      <c r="I7" s="39">
        <v>322.10000000000002</v>
      </c>
      <c r="J7" s="36">
        <f t="shared" si="1"/>
        <v>322.10000000000002</v>
      </c>
      <c r="K7" s="45">
        <v>10</v>
      </c>
      <c r="L7" s="46">
        <f t="shared" si="2"/>
        <v>120</v>
      </c>
      <c r="M7" s="42">
        <f t="shared" si="3"/>
        <v>41</v>
      </c>
      <c r="N7" s="24">
        <f t="shared" si="4"/>
        <v>498</v>
      </c>
      <c r="O7" s="26">
        <v>0</v>
      </c>
      <c r="P7" s="61">
        <v>0</v>
      </c>
      <c r="Q7" s="60">
        <v>-322.10000000000002</v>
      </c>
      <c r="R7" s="60">
        <f t="shared" si="6"/>
        <v>-322.10000000000002</v>
      </c>
      <c r="S7" s="83"/>
      <c r="T7" s="80"/>
      <c r="U7" s="79"/>
      <c r="V7" s="55">
        <f t="shared" si="7"/>
        <v>0</v>
      </c>
      <c r="W7" s="59" t="str">
        <f t="shared" si="5"/>
        <v>SIM</v>
      </c>
    </row>
    <row r="8" spans="2:23" x14ac:dyDescent="0.2">
      <c r="B8" s="5" t="s">
        <v>581</v>
      </c>
      <c r="C8" s="5" t="s">
        <v>208</v>
      </c>
      <c r="D8" s="22">
        <f t="shared" si="0"/>
        <v>10</v>
      </c>
      <c r="E8" s="22"/>
      <c r="F8" s="5" t="s">
        <v>20</v>
      </c>
      <c r="G8" s="20">
        <v>29796</v>
      </c>
      <c r="H8" s="34">
        <v>1</v>
      </c>
      <c r="I8" s="39">
        <v>30</v>
      </c>
      <c r="J8" s="36">
        <f t="shared" si="1"/>
        <v>30</v>
      </c>
      <c r="K8" s="45">
        <v>10</v>
      </c>
      <c r="L8" s="46">
        <f t="shared" si="2"/>
        <v>120</v>
      </c>
      <c r="M8" s="42">
        <f t="shared" si="3"/>
        <v>41</v>
      </c>
      <c r="N8" s="24">
        <f t="shared" si="4"/>
        <v>492</v>
      </c>
      <c r="O8" s="26">
        <v>0</v>
      </c>
      <c r="P8" s="61">
        <v>0</v>
      </c>
      <c r="Q8" s="60">
        <v>-30</v>
      </c>
      <c r="R8" s="60">
        <f t="shared" si="6"/>
        <v>-30</v>
      </c>
      <c r="S8" s="83"/>
      <c r="T8" s="80"/>
      <c r="U8" s="79"/>
      <c r="V8" s="55">
        <f t="shared" si="7"/>
        <v>0</v>
      </c>
      <c r="W8" s="59" t="str">
        <f t="shared" si="5"/>
        <v>SIM</v>
      </c>
    </row>
    <row r="9" spans="2:23" x14ac:dyDescent="0.2">
      <c r="B9" s="5" t="s">
        <v>581</v>
      </c>
      <c r="C9" s="5" t="s">
        <v>206</v>
      </c>
      <c r="D9" s="22">
        <f t="shared" si="0"/>
        <v>10</v>
      </c>
      <c r="E9" s="22"/>
      <c r="F9" s="5" t="s">
        <v>212</v>
      </c>
      <c r="G9" s="20">
        <v>29860</v>
      </c>
      <c r="H9" s="34">
        <v>3</v>
      </c>
      <c r="I9" s="39">
        <v>236.42</v>
      </c>
      <c r="J9" s="36">
        <f t="shared" si="1"/>
        <v>709.26</v>
      </c>
      <c r="K9" s="45">
        <v>10</v>
      </c>
      <c r="L9" s="46">
        <f t="shared" si="2"/>
        <v>120</v>
      </c>
      <c r="M9" s="42">
        <f t="shared" si="3"/>
        <v>40</v>
      </c>
      <c r="N9" s="24">
        <f t="shared" si="4"/>
        <v>489</v>
      </c>
      <c r="O9" s="26">
        <v>0</v>
      </c>
      <c r="P9" s="61">
        <v>0</v>
      </c>
      <c r="Q9" s="60">
        <v>-709.26</v>
      </c>
      <c r="R9" s="60">
        <f t="shared" si="6"/>
        <v>-709.26</v>
      </c>
      <c r="S9" s="83"/>
      <c r="T9" s="80"/>
      <c r="U9" s="79"/>
      <c r="V9" s="55">
        <f t="shared" si="7"/>
        <v>0</v>
      </c>
      <c r="W9" s="59" t="str">
        <f t="shared" si="5"/>
        <v>SIM</v>
      </c>
    </row>
    <row r="10" spans="2:23" x14ac:dyDescent="0.2">
      <c r="B10" s="5" t="s">
        <v>581</v>
      </c>
      <c r="C10" s="5" t="s">
        <v>208</v>
      </c>
      <c r="D10" s="22">
        <f t="shared" si="0"/>
        <v>10</v>
      </c>
      <c r="E10" s="22"/>
      <c r="F10" s="5" t="s">
        <v>18</v>
      </c>
      <c r="G10" s="20">
        <v>30070</v>
      </c>
      <c r="H10" s="34">
        <v>1</v>
      </c>
      <c r="I10" s="39">
        <v>525.38</v>
      </c>
      <c r="J10" s="36">
        <f t="shared" si="1"/>
        <v>525.38</v>
      </c>
      <c r="K10" s="45">
        <v>10</v>
      </c>
      <c r="L10" s="46">
        <f t="shared" si="2"/>
        <v>120</v>
      </c>
      <c r="M10" s="42">
        <f t="shared" si="3"/>
        <v>40</v>
      </c>
      <c r="N10" s="24">
        <f t="shared" si="4"/>
        <v>483</v>
      </c>
      <c r="O10" s="26">
        <v>0</v>
      </c>
      <c r="P10" s="61">
        <v>0</v>
      </c>
      <c r="Q10" s="60">
        <v>-525.38</v>
      </c>
      <c r="R10" s="60">
        <f t="shared" si="6"/>
        <v>-525.38</v>
      </c>
      <c r="S10" s="83"/>
      <c r="T10" s="80"/>
      <c r="U10" s="79"/>
      <c r="V10" s="55">
        <f t="shared" si="7"/>
        <v>0</v>
      </c>
      <c r="W10" s="59" t="str">
        <f t="shared" si="5"/>
        <v>SIM</v>
      </c>
    </row>
    <row r="11" spans="2:23" x14ac:dyDescent="0.2">
      <c r="B11" s="5" t="s">
        <v>581</v>
      </c>
      <c r="C11" s="5" t="s">
        <v>206</v>
      </c>
      <c r="D11" s="22">
        <f t="shared" si="0"/>
        <v>10</v>
      </c>
      <c r="E11" s="22"/>
      <c r="F11" s="5" t="s">
        <v>213</v>
      </c>
      <c r="G11" s="20">
        <v>30284</v>
      </c>
      <c r="H11" s="34">
        <v>1</v>
      </c>
      <c r="I11" s="39">
        <v>130.80000000000001</v>
      </c>
      <c r="J11" s="36">
        <f t="shared" si="1"/>
        <v>130.80000000000001</v>
      </c>
      <c r="K11" s="45">
        <v>10</v>
      </c>
      <c r="L11" s="46">
        <f t="shared" si="2"/>
        <v>120</v>
      </c>
      <c r="M11" s="42">
        <f t="shared" si="3"/>
        <v>39</v>
      </c>
      <c r="N11" s="24">
        <f t="shared" si="4"/>
        <v>476</v>
      </c>
      <c r="O11" s="26">
        <v>0</v>
      </c>
      <c r="P11" s="61">
        <v>0</v>
      </c>
      <c r="Q11" s="60">
        <v>-130.80000000000001</v>
      </c>
      <c r="R11" s="60">
        <f t="shared" si="6"/>
        <v>-130.80000000000001</v>
      </c>
      <c r="S11" s="83"/>
      <c r="T11" s="80"/>
      <c r="U11" s="79"/>
      <c r="V11" s="55">
        <f t="shared" si="7"/>
        <v>0</v>
      </c>
      <c r="W11" s="59" t="str">
        <f t="shared" si="5"/>
        <v>SIM</v>
      </c>
    </row>
    <row r="12" spans="2:23" x14ac:dyDescent="0.2">
      <c r="B12" s="5" t="s">
        <v>581</v>
      </c>
      <c r="C12" s="5" t="s">
        <v>206</v>
      </c>
      <c r="D12" s="22">
        <f t="shared" si="0"/>
        <v>10</v>
      </c>
      <c r="E12" s="22"/>
      <c r="F12" s="5" t="s">
        <v>214</v>
      </c>
      <c r="G12" s="20">
        <v>30284</v>
      </c>
      <c r="H12" s="34">
        <v>1</v>
      </c>
      <c r="I12" s="39">
        <v>85.7</v>
      </c>
      <c r="J12" s="36">
        <f t="shared" si="1"/>
        <v>85.7</v>
      </c>
      <c r="K12" s="45">
        <v>10</v>
      </c>
      <c r="L12" s="46">
        <f t="shared" si="2"/>
        <v>120</v>
      </c>
      <c r="M12" s="42">
        <f t="shared" si="3"/>
        <v>39</v>
      </c>
      <c r="N12" s="24">
        <f t="shared" si="4"/>
        <v>476</v>
      </c>
      <c r="O12" s="26">
        <v>0</v>
      </c>
      <c r="P12" s="61">
        <v>0</v>
      </c>
      <c r="Q12" s="60">
        <v>-85.7</v>
      </c>
      <c r="R12" s="60">
        <f t="shared" si="6"/>
        <v>-85.7</v>
      </c>
      <c r="S12" s="83"/>
      <c r="T12" s="80"/>
      <c r="U12" s="79"/>
      <c r="V12" s="55">
        <f t="shared" si="7"/>
        <v>0</v>
      </c>
      <c r="W12" s="59" t="str">
        <f t="shared" si="5"/>
        <v>SIM</v>
      </c>
    </row>
    <row r="13" spans="2:23" x14ac:dyDescent="0.2">
      <c r="B13" s="5" t="s">
        <v>581</v>
      </c>
      <c r="C13" s="5" t="s">
        <v>206</v>
      </c>
      <c r="D13" s="22">
        <f t="shared" si="0"/>
        <v>10</v>
      </c>
      <c r="E13" s="22"/>
      <c r="F13" s="5" t="s">
        <v>215</v>
      </c>
      <c r="G13" s="20">
        <v>30284</v>
      </c>
      <c r="H13" s="34">
        <v>1</v>
      </c>
      <c r="I13" s="39">
        <v>302</v>
      </c>
      <c r="J13" s="36">
        <f t="shared" si="1"/>
        <v>302</v>
      </c>
      <c r="K13" s="45">
        <v>10</v>
      </c>
      <c r="L13" s="46">
        <f t="shared" si="2"/>
        <v>120</v>
      </c>
      <c r="M13" s="42">
        <f t="shared" si="3"/>
        <v>39</v>
      </c>
      <c r="N13" s="24">
        <f t="shared" si="4"/>
        <v>476</v>
      </c>
      <c r="O13" s="26">
        <v>0</v>
      </c>
      <c r="P13" s="61">
        <v>0</v>
      </c>
      <c r="Q13" s="60">
        <v>-302</v>
      </c>
      <c r="R13" s="60">
        <f t="shared" si="6"/>
        <v>-302</v>
      </c>
      <c r="S13" s="83"/>
      <c r="T13" s="80"/>
      <c r="U13" s="79"/>
      <c r="V13" s="55">
        <f t="shared" si="7"/>
        <v>0</v>
      </c>
      <c r="W13" s="59" t="str">
        <f t="shared" si="5"/>
        <v>SIM</v>
      </c>
    </row>
    <row r="14" spans="2:23" x14ac:dyDescent="0.2">
      <c r="B14" s="5" t="s">
        <v>581</v>
      </c>
      <c r="C14" s="5" t="s">
        <v>206</v>
      </c>
      <c r="D14" s="22">
        <f t="shared" si="0"/>
        <v>10</v>
      </c>
      <c r="E14" s="22"/>
      <c r="F14" s="5" t="s">
        <v>216</v>
      </c>
      <c r="G14" s="20">
        <v>30288</v>
      </c>
      <c r="H14" s="34">
        <v>3</v>
      </c>
      <c r="I14" s="64">
        <v>110</v>
      </c>
      <c r="J14" s="36">
        <f t="shared" si="1"/>
        <v>330</v>
      </c>
      <c r="K14" s="45">
        <v>10</v>
      </c>
      <c r="L14" s="46">
        <f t="shared" si="2"/>
        <v>120</v>
      </c>
      <c r="M14" s="42">
        <f t="shared" si="3"/>
        <v>39</v>
      </c>
      <c r="N14" s="24">
        <f t="shared" si="4"/>
        <v>475</v>
      </c>
      <c r="O14" s="26">
        <v>0</v>
      </c>
      <c r="P14" s="61">
        <v>0</v>
      </c>
      <c r="Q14" s="60">
        <v>-330</v>
      </c>
      <c r="R14" s="60">
        <f t="shared" si="6"/>
        <v>-330</v>
      </c>
      <c r="S14" s="83"/>
      <c r="T14" s="80"/>
      <c r="U14" s="79"/>
      <c r="V14" s="55">
        <f t="shared" si="7"/>
        <v>0</v>
      </c>
      <c r="W14" s="59" t="str">
        <f t="shared" si="5"/>
        <v>SIM</v>
      </c>
    </row>
    <row r="15" spans="2:23" x14ac:dyDescent="0.2">
      <c r="B15" s="5" t="s">
        <v>581</v>
      </c>
      <c r="C15" s="5" t="s">
        <v>206</v>
      </c>
      <c r="D15" s="22">
        <f t="shared" si="0"/>
        <v>10</v>
      </c>
      <c r="E15" s="22"/>
      <c r="F15" s="5" t="s">
        <v>217</v>
      </c>
      <c r="G15" s="20">
        <v>30288</v>
      </c>
      <c r="H15" s="34">
        <v>6</v>
      </c>
      <c r="I15" s="64">
        <v>65.39</v>
      </c>
      <c r="J15" s="36">
        <f t="shared" si="1"/>
        <v>392.34000000000003</v>
      </c>
      <c r="K15" s="45">
        <v>10</v>
      </c>
      <c r="L15" s="46">
        <f t="shared" si="2"/>
        <v>120</v>
      </c>
      <c r="M15" s="42">
        <f t="shared" si="3"/>
        <v>39</v>
      </c>
      <c r="N15" s="24">
        <f t="shared" si="4"/>
        <v>475</v>
      </c>
      <c r="O15" s="26">
        <v>0</v>
      </c>
      <c r="P15" s="61">
        <v>0</v>
      </c>
      <c r="Q15" s="60">
        <v>-392.34000000000003</v>
      </c>
      <c r="R15" s="60">
        <f t="shared" si="6"/>
        <v>-392.34000000000003</v>
      </c>
      <c r="S15" s="83"/>
      <c r="T15" s="80"/>
      <c r="U15" s="79"/>
      <c r="V15" s="55">
        <f t="shared" si="7"/>
        <v>0</v>
      </c>
      <c r="W15" s="59" t="str">
        <f t="shared" si="5"/>
        <v>SIM</v>
      </c>
    </row>
    <row r="16" spans="2:23" x14ac:dyDescent="0.2">
      <c r="B16" s="5" t="s">
        <v>581</v>
      </c>
      <c r="C16" s="5" t="s">
        <v>206</v>
      </c>
      <c r="D16" s="22">
        <f t="shared" si="0"/>
        <v>10</v>
      </c>
      <c r="E16" s="22"/>
      <c r="F16" s="5" t="s">
        <v>219</v>
      </c>
      <c r="G16" s="20">
        <v>30288</v>
      </c>
      <c r="H16" s="34">
        <v>1</v>
      </c>
      <c r="I16" s="64">
        <v>13.5</v>
      </c>
      <c r="J16" s="36">
        <f t="shared" si="1"/>
        <v>13.5</v>
      </c>
      <c r="K16" s="45">
        <v>10</v>
      </c>
      <c r="L16" s="46">
        <f t="shared" si="2"/>
        <v>120</v>
      </c>
      <c r="M16" s="42">
        <f t="shared" si="3"/>
        <v>39</v>
      </c>
      <c r="N16" s="24">
        <f t="shared" si="4"/>
        <v>475</v>
      </c>
      <c r="O16" s="26">
        <v>0</v>
      </c>
      <c r="P16" s="61">
        <v>0</v>
      </c>
      <c r="Q16" s="60">
        <v>-13.5</v>
      </c>
      <c r="R16" s="60">
        <f t="shared" si="6"/>
        <v>-13.5</v>
      </c>
      <c r="S16" s="83"/>
      <c r="T16" s="80"/>
      <c r="U16" s="79"/>
      <c r="V16" s="55">
        <f t="shared" si="7"/>
        <v>0</v>
      </c>
      <c r="W16" s="59" t="str">
        <f t="shared" si="5"/>
        <v>SIM</v>
      </c>
    </row>
    <row r="17" spans="2:23" x14ac:dyDescent="0.2">
      <c r="B17" s="5" t="s">
        <v>581</v>
      </c>
      <c r="C17" s="5" t="s">
        <v>206</v>
      </c>
      <c r="D17" s="22">
        <f t="shared" si="0"/>
        <v>10</v>
      </c>
      <c r="E17" s="22"/>
      <c r="F17" s="5" t="s">
        <v>220</v>
      </c>
      <c r="G17" s="20">
        <v>30288</v>
      </c>
      <c r="H17" s="34">
        <v>1</v>
      </c>
      <c r="I17" s="64">
        <v>39.46</v>
      </c>
      <c r="J17" s="36">
        <f t="shared" si="1"/>
        <v>39.46</v>
      </c>
      <c r="K17" s="45">
        <v>10</v>
      </c>
      <c r="L17" s="46">
        <f t="shared" si="2"/>
        <v>120</v>
      </c>
      <c r="M17" s="42">
        <f t="shared" si="3"/>
        <v>39</v>
      </c>
      <c r="N17" s="24">
        <f t="shared" si="4"/>
        <v>475</v>
      </c>
      <c r="O17" s="26">
        <v>0</v>
      </c>
      <c r="P17" s="61">
        <v>0</v>
      </c>
      <c r="Q17" s="60">
        <v>-39.46</v>
      </c>
      <c r="R17" s="60">
        <f t="shared" si="6"/>
        <v>-39.46</v>
      </c>
      <c r="S17" s="83"/>
      <c r="T17" s="80"/>
      <c r="U17" s="79"/>
      <c r="V17" s="55">
        <f t="shared" si="7"/>
        <v>0</v>
      </c>
      <c r="W17" s="59" t="str">
        <f t="shared" si="5"/>
        <v>SIM</v>
      </c>
    </row>
    <row r="18" spans="2:23" x14ac:dyDescent="0.2">
      <c r="B18" s="5" t="s">
        <v>581</v>
      </c>
      <c r="C18" s="5" t="s">
        <v>206</v>
      </c>
      <c r="D18" s="22">
        <f t="shared" si="0"/>
        <v>10</v>
      </c>
      <c r="E18" s="22"/>
      <c r="F18" s="5" t="s">
        <v>221</v>
      </c>
      <c r="G18" s="20">
        <v>30288</v>
      </c>
      <c r="H18" s="34">
        <v>1</v>
      </c>
      <c r="I18" s="64">
        <v>130.65</v>
      </c>
      <c r="J18" s="36">
        <f t="shared" si="1"/>
        <v>130.65</v>
      </c>
      <c r="K18" s="45">
        <v>10</v>
      </c>
      <c r="L18" s="46">
        <f t="shared" si="2"/>
        <v>120</v>
      </c>
      <c r="M18" s="42">
        <f t="shared" si="3"/>
        <v>39</v>
      </c>
      <c r="N18" s="24">
        <f t="shared" si="4"/>
        <v>475</v>
      </c>
      <c r="O18" s="26">
        <v>0</v>
      </c>
      <c r="P18" s="61">
        <v>0</v>
      </c>
      <c r="Q18" s="60">
        <v>-130.65</v>
      </c>
      <c r="R18" s="60">
        <f t="shared" si="6"/>
        <v>-130.65</v>
      </c>
      <c r="S18" s="83"/>
      <c r="T18" s="80"/>
      <c r="U18" s="79"/>
      <c r="V18" s="55">
        <f t="shared" si="7"/>
        <v>0</v>
      </c>
      <c r="W18" s="59" t="str">
        <f t="shared" si="5"/>
        <v>SIM</v>
      </c>
    </row>
    <row r="19" spans="2:23" x14ac:dyDescent="0.2">
      <c r="B19" s="5" t="s">
        <v>581</v>
      </c>
      <c r="C19" s="5" t="s">
        <v>206</v>
      </c>
      <c r="D19" s="22">
        <f t="shared" si="0"/>
        <v>10</v>
      </c>
      <c r="E19" s="22"/>
      <c r="F19" s="5" t="s">
        <v>213</v>
      </c>
      <c r="G19" s="20">
        <v>30410</v>
      </c>
      <c r="H19" s="34">
        <v>3</v>
      </c>
      <c r="I19" s="64">
        <v>52.97</v>
      </c>
      <c r="J19" s="36">
        <f t="shared" si="1"/>
        <v>158.91</v>
      </c>
      <c r="K19" s="45">
        <v>10</v>
      </c>
      <c r="L19" s="46">
        <f t="shared" si="2"/>
        <v>120</v>
      </c>
      <c r="M19" s="42">
        <f t="shared" si="3"/>
        <v>39</v>
      </c>
      <c r="N19" s="24">
        <f t="shared" si="4"/>
        <v>471</v>
      </c>
      <c r="O19" s="26">
        <v>0</v>
      </c>
      <c r="P19" s="61">
        <v>0</v>
      </c>
      <c r="Q19" s="60">
        <v>-158.91</v>
      </c>
      <c r="R19" s="60">
        <f t="shared" si="6"/>
        <v>-158.91</v>
      </c>
      <c r="S19" s="83"/>
      <c r="T19" s="80"/>
      <c r="U19" s="79"/>
      <c r="V19" s="55">
        <f t="shared" si="7"/>
        <v>0</v>
      </c>
      <c r="W19" s="59" t="str">
        <f t="shared" si="5"/>
        <v>SIM</v>
      </c>
    </row>
    <row r="20" spans="2:23" x14ac:dyDescent="0.2">
      <c r="B20" s="5" t="s">
        <v>581</v>
      </c>
      <c r="C20" s="5" t="s">
        <v>206</v>
      </c>
      <c r="D20" s="22">
        <f t="shared" si="0"/>
        <v>10</v>
      </c>
      <c r="E20" s="22"/>
      <c r="F20" s="5" t="s">
        <v>222</v>
      </c>
      <c r="G20" s="20">
        <v>30431</v>
      </c>
      <c r="H20" s="34">
        <v>1</v>
      </c>
      <c r="I20" s="39">
        <v>124.86</v>
      </c>
      <c r="J20" s="36">
        <f t="shared" si="1"/>
        <v>124.86</v>
      </c>
      <c r="K20" s="45">
        <v>10</v>
      </c>
      <c r="L20" s="46">
        <f t="shared" si="2"/>
        <v>120</v>
      </c>
      <c r="M20" s="42">
        <f t="shared" si="3"/>
        <v>39</v>
      </c>
      <c r="N20" s="24">
        <f t="shared" si="4"/>
        <v>471</v>
      </c>
      <c r="O20" s="26">
        <v>0</v>
      </c>
      <c r="P20" s="61">
        <v>0</v>
      </c>
      <c r="Q20" s="60">
        <v>-124.86</v>
      </c>
      <c r="R20" s="60">
        <f t="shared" si="6"/>
        <v>-124.86</v>
      </c>
      <c r="S20" s="83"/>
      <c r="T20" s="80"/>
      <c r="U20" s="79"/>
      <c r="V20" s="55">
        <f t="shared" si="7"/>
        <v>0</v>
      </c>
      <c r="W20" s="59" t="str">
        <f t="shared" si="5"/>
        <v>SIM</v>
      </c>
    </row>
    <row r="21" spans="2:23" x14ac:dyDescent="0.2">
      <c r="B21" s="5" t="s">
        <v>581</v>
      </c>
      <c r="C21" s="5" t="s">
        <v>206</v>
      </c>
      <c r="D21" s="22">
        <f t="shared" si="0"/>
        <v>10</v>
      </c>
      <c r="E21" s="22"/>
      <c r="F21" s="5" t="s">
        <v>223</v>
      </c>
      <c r="G21" s="20">
        <v>30678</v>
      </c>
      <c r="H21" s="34">
        <v>1</v>
      </c>
      <c r="I21" s="64">
        <v>450</v>
      </c>
      <c r="J21" s="36">
        <f t="shared" si="1"/>
        <v>450</v>
      </c>
      <c r="K21" s="45">
        <v>10</v>
      </c>
      <c r="L21" s="46">
        <f t="shared" si="2"/>
        <v>120</v>
      </c>
      <c r="M21" s="42">
        <f t="shared" si="3"/>
        <v>38</v>
      </c>
      <c r="N21" s="24">
        <f t="shared" si="4"/>
        <v>463</v>
      </c>
      <c r="O21" s="26">
        <v>0</v>
      </c>
      <c r="P21" s="61">
        <v>0</v>
      </c>
      <c r="Q21" s="60">
        <v>-450</v>
      </c>
      <c r="R21" s="60">
        <f t="shared" si="6"/>
        <v>-450</v>
      </c>
      <c r="S21" s="83"/>
      <c r="T21" s="80"/>
      <c r="U21" s="79"/>
      <c r="V21" s="55">
        <f t="shared" si="7"/>
        <v>0</v>
      </c>
      <c r="W21" s="59" t="str">
        <f t="shared" si="5"/>
        <v>SIM</v>
      </c>
    </row>
    <row r="22" spans="2:23" x14ac:dyDescent="0.2">
      <c r="B22" s="5" t="s">
        <v>581</v>
      </c>
      <c r="C22" s="5" t="s">
        <v>206</v>
      </c>
      <c r="D22" s="22">
        <f t="shared" si="0"/>
        <v>10</v>
      </c>
      <c r="E22" s="22"/>
      <c r="F22" s="5" t="s">
        <v>224</v>
      </c>
      <c r="G22" s="20">
        <v>30678</v>
      </c>
      <c r="H22" s="34">
        <v>2</v>
      </c>
      <c r="I22" s="64">
        <v>105</v>
      </c>
      <c r="J22" s="36">
        <f t="shared" si="1"/>
        <v>210</v>
      </c>
      <c r="K22" s="45">
        <v>10</v>
      </c>
      <c r="L22" s="46">
        <f t="shared" si="2"/>
        <v>120</v>
      </c>
      <c r="M22" s="42">
        <f t="shared" si="3"/>
        <v>38</v>
      </c>
      <c r="N22" s="24">
        <f t="shared" si="4"/>
        <v>463</v>
      </c>
      <c r="O22" s="26">
        <v>0</v>
      </c>
      <c r="P22" s="61">
        <v>0</v>
      </c>
      <c r="Q22" s="60">
        <v>-210</v>
      </c>
      <c r="R22" s="60">
        <f t="shared" si="6"/>
        <v>-210</v>
      </c>
      <c r="S22" s="83"/>
      <c r="T22" s="80"/>
      <c r="U22" s="79"/>
      <c r="V22" s="55">
        <f t="shared" si="7"/>
        <v>0</v>
      </c>
      <c r="W22" s="59" t="str">
        <f t="shared" si="5"/>
        <v>SIM</v>
      </c>
    </row>
    <row r="23" spans="2:23" x14ac:dyDescent="0.2">
      <c r="B23" s="5" t="s">
        <v>581</v>
      </c>
      <c r="C23" s="5" t="s">
        <v>206</v>
      </c>
      <c r="D23" s="22">
        <f t="shared" si="0"/>
        <v>10</v>
      </c>
      <c r="E23" s="22"/>
      <c r="F23" s="5" t="s">
        <v>225</v>
      </c>
      <c r="G23" s="20">
        <v>30678</v>
      </c>
      <c r="H23" s="34">
        <v>2</v>
      </c>
      <c r="I23" s="64">
        <v>389</v>
      </c>
      <c r="J23" s="36">
        <f t="shared" si="1"/>
        <v>778</v>
      </c>
      <c r="K23" s="45">
        <v>10</v>
      </c>
      <c r="L23" s="46">
        <f t="shared" si="2"/>
        <v>120</v>
      </c>
      <c r="M23" s="42">
        <f t="shared" si="3"/>
        <v>38</v>
      </c>
      <c r="N23" s="24">
        <f t="shared" si="4"/>
        <v>463</v>
      </c>
      <c r="O23" s="26">
        <v>0</v>
      </c>
      <c r="P23" s="61">
        <v>0</v>
      </c>
      <c r="Q23" s="60">
        <v>-778</v>
      </c>
      <c r="R23" s="60">
        <f t="shared" si="6"/>
        <v>-778</v>
      </c>
      <c r="S23" s="83"/>
      <c r="T23" s="80"/>
      <c r="U23" s="79"/>
      <c r="V23" s="55">
        <f t="shared" si="7"/>
        <v>0</v>
      </c>
      <c r="W23" s="59" t="str">
        <f t="shared" si="5"/>
        <v>SIM</v>
      </c>
    </row>
    <row r="24" spans="2:23" x14ac:dyDescent="0.2">
      <c r="B24" s="5" t="s">
        <v>581</v>
      </c>
      <c r="C24" s="5" t="s">
        <v>206</v>
      </c>
      <c r="D24" s="22">
        <f t="shared" si="0"/>
        <v>10</v>
      </c>
      <c r="E24" s="22"/>
      <c r="F24" s="5" t="s">
        <v>223</v>
      </c>
      <c r="G24" s="20">
        <v>30678</v>
      </c>
      <c r="H24" s="34">
        <v>1</v>
      </c>
      <c r="I24" s="64">
        <v>458</v>
      </c>
      <c r="J24" s="36">
        <f t="shared" si="1"/>
        <v>458</v>
      </c>
      <c r="K24" s="45">
        <v>10</v>
      </c>
      <c r="L24" s="46">
        <f t="shared" si="2"/>
        <v>120</v>
      </c>
      <c r="M24" s="42">
        <f t="shared" si="3"/>
        <v>38</v>
      </c>
      <c r="N24" s="24">
        <f t="shared" si="4"/>
        <v>463</v>
      </c>
      <c r="O24" s="26">
        <v>0</v>
      </c>
      <c r="P24" s="61">
        <v>0</v>
      </c>
      <c r="Q24" s="60">
        <v>-458</v>
      </c>
      <c r="R24" s="60">
        <f t="shared" si="6"/>
        <v>-458</v>
      </c>
      <c r="S24" s="83"/>
      <c r="T24" s="80"/>
      <c r="U24" s="79"/>
      <c r="V24" s="55">
        <f t="shared" si="7"/>
        <v>0</v>
      </c>
      <c r="W24" s="59" t="str">
        <f t="shared" si="5"/>
        <v>SIM</v>
      </c>
    </row>
    <row r="25" spans="2:23" x14ac:dyDescent="0.2">
      <c r="B25" s="5" t="s">
        <v>581</v>
      </c>
      <c r="C25" s="5" t="s">
        <v>206</v>
      </c>
      <c r="D25" s="22">
        <f t="shared" si="0"/>
        <v>10</v>
      </c>
      <c r="E25" s="22"/>
      <c r="F25" s="5" t="s">
        <v>226</v>
      </c>
      <c r="G25" s="20">
        <v>30678</v>
      </c>
      <c r="H25" s="34">
        <v>1</v>
      </c>
      <c r="I25" s="64">
        <v>295</v>
      </c>
      <c r="J25" s="36">
        <f t="shared" si="1"/>
        <v>295</v>
      </c>
      <c r="K25" s="45">
        <v>10</v>
      </c>
      <c r="L25" s="46">
        <f t="shared" si="2"/>
        <v>120</v>
      </c>
      <c r="M25" s="42">
        <f t="shared" si="3"/>
        <v>38</v>
      </c>
      <c r="N25" s="24">
        <f t="shared" si="4"/>
        <v>463</v>
      </c>
      <c r="O25" s="26">
        <v>0</v>
      </c>
      <c r="P25" s="61">
        <v>0</v>
      </c>
      <c r="Q25" s="60">
        <v>-295</v>
      </c>
      <c r="R25" s="60">
        <f t="shared" si="6"/>
        <v>-295</v>
      </c>
      <c r="S25" s="83"/>
      <c r="T25" s="80"/>
      <c r="U25" s="79"/>
      <c r="V25" s="55">
        <f t="shared" si="7"/>
        <v>0</v>
      </c>
      <c r="W25" s="59" t="str">
        <f t="shared" si="5"/>
        <v>SIM</v>
      </c>
    </row>
    <row r="26" spans="2:23" x14ac:dyDescent="0.2">
      <c r="B26" s="5" t="s">
        <v>581</v>
      </c>
      <c r="C26" s="5" t="s">
        <v>206</v>
      </c>
      <c r="D26" s="22">
        <f t="shared" si="0"/>
        <v>10</v>
      </c>
      <c r="E26" s="22"/>
      <c r="F26" s="5" t="s">
        <v>227</v>
      </c>
      <c r="G26" s="20">
        <v>30711</v>
      </c>
      <c r="H26" s="34">
        <v>2</v>
      </c>
      <c r="I26" s="39">
        <v>120</v>
      </c>
      <c r="J26" s="36">
        <f t="shared" si="1"/>
        <v>240</v>
      </c>
      <c r="K26" s="45">
        <v>10</v>
      </c>
      <c r="L26" s="46">
        <f t="shared" si="2"/>
        <v>120</v>
      </c>
      <c r="M26" s="42">
        <f t="shared" si="3"/>
        <v>38</v>
      </c>
      <c r="N26" s="24">
        <f t="shared" si="4"/>
        <v>462</v>
      </c>
      <c r="O26" s="26">
        <v>0</v>
      </c>
      <c r="P26" s="61">
        <v>0</v>
      </c>
      <c r="Q26" s="60">
        <v>-240</v>
      </c>
      <c r="R26" s="60">
        <f t="shared" si="6"/>
        <v>-240</v>
      </c>
      <c r="S26" s="83"/>
      <c r="T26" s="80"/>
      <c r="U26" s="79"/>
      <c r="V26" s="55">
        <f t="shared" si="7"/>
        <v>0</v>
      </c>
      <c r="W26" s="59" t="str">
        <f t="shared" si="5"/>
        <v>SIM</v>
      </c>
    </row>
    <row r="27" spans="2:23" x14ac:dyDescent="0.2">
      <c r="B27" s="5" t="s">
        <v>581</v>
      </c>
      <c r="C27" s="5" t="s">
        <v>206</v>
      </c>
      <c r="D27" s="22">
        <f t="shared" si="0"/>
        <v>10</v>
      </c>
      <c r="E27" s="22"/>
      <c r="F27" s="5" t="s">
        <v>229</v>
      </c>
      <c r="G27" s="20">
        <v>30875</v>
      </c>
      <c r="H27" s="34">
        <v>1</v>
      </c>
      <c r="I27" s="39">
        <v>270</v>
      </c>
      <c r="J27" s="36">
        <f t="shared" si="1"/>
        <v>270</v>
      </c>
      <c r="K27" s="45">
        <v>10</v>
      </c>
      <c r="L27" s="46">
        <f t="shared" si="2"/>
        <v>120</v>
      </c>
      <c r="M27" s="42">
        <f t="shared" si="3"/>
        <v>38</v>
      </c>
      <c r="N27" s="24">
        <f t="shared" si="4"/>
        <v>456</v>
      </c>
      <c r="O27" s="26">
        <v>0</v>
      </c>
      <c r="P27" s="61">
        <v>0</v>
      </c>
      <c r="Q27" s="60">
        <v>-270</v>
      </c>
      <c r="R27" s="60">
        <f t="shared" si="6"/>
        <v>-270</v>
      </c>
      <c r="S27" s="83"/>
      <c r="T27" s="80"/>
      <c r="U27" s="79"/>
      <c r="V27" s="55">
        <f t="shared" si="7"/>
        <v>0</v>
      </c>
      <c r="W27" s="59" t="str">
        <f t="shared" si="5"/>
        <v>SIM</v>
      </c>
    </row>
    <row r="28" spans="2:23" x14ac:dyDescent="0.2">
      <c r="B28" s="5" t="s">
        <v>581</v>
      </c>
      <c r="C28" s="5" t="s">
        <v>208</v>
      </c>
      <c r="D28" s="22">
        <f t="shared" si="0"/>
        <v>10</v>
      </c>
      <c r="E28" s="22"/>
      <c r="F28" s="5" t="s">
        <v>21</v>
      </c>
      <c r="G28" s="20">
        <v>30945</v>
      </c>
      <c r="H28" s="34">
        <v>1</v>
      </c>
      <c r="I28" s="39">
        <v>486</v>
      </c>
      <c r="J28" s="36">
        <f t="shared" si="1"/>
        <v>486</v>
      </c>
      <c r="K28" s="45">
        <v>10</v>
      </c>
      <c r="L28" s="46">
        <f t="shared" si="2"/>
        <v>120</v>
      </c>
      <c r="M28" s="42">
        <f t="shared" si="3"/>
        <v>37</v>
      </c>
      <c r="N28" s="24">
        <f t="shared" si="4"/>
        <v>454</v>
      </c>
      <c r="O28" s="26">
        <v>0</v>
      </c>
      <c r="P28" s="61">
        <v>0</v>
      </c>
      <c r="Q28" s="60">
        <v>-486</v>
      </c>
      <c r="R28" s="60">
        <f t="shared" si="6"/>
        <v>-486</v>
      </c>
      <c r="S28" s="83"/>
      <c r="T28" s="80"/>
      <c r="U28" s="79"/>
      <c r="V28" s="55">
        <f t="shared" si="7"/>
        <v>0</v>
      </c>
      <c r="W28" s="59" t="str">
        <f t="shared" si="5"/>
        <v>SIM</v>
      </c>
    </row>
    <row r="29" spans="2:23" x14ac:dyDescent="0.2">
      <c r="B29" s="5" t="s">
        <v>581</v>
      </c>
      <c r="C29" s="5" t="s">
        <v>208</v>
      </c>
      <c r="D29" s="22">
        <f t="shared" si="0"/>
        <v>10</v>
      </c>
      <c r="E29" s="22"/>
      <c r="F29" s="5" t="s">
        <v>22</v>
      </c>
      <c r="G29" s="20">
        <v>31501</v>
      </c>
      <c r="H29" s="34">
        <v>1</v>
      </c>
      <c r="I29" s="39">
        <v>1550.76</v>
      </c>
      <c r="J29" s="36">
        <f t="shared" si="1"/>
        <v>1550.76</v>
      </c>
      <c r="K29" s="45">
        <v>10</v>
      </c>
      <c r="L29" s="46">
        <f t="shared" si="2"/>
        <v>120</v>
      </c>
      <c r="M29" s="42">
        <f t="shared" si="3"/>
        <v>36</v>
      </c>
      <c r="N29" s="24">
        <f t="shared" si="4"/>
        <v>436</v>
      </c>
      <c r="O29" s="26">
        <v>0</v>
      </c>
      <c r="P29" s="61">
        <v>0</v>
      </c>
      <c r="Q29" s="60">
        <v>-1550.76</v>
      </c>
      <c r="R29" s="60">
        <f t="shared" si="6"/>
        <v>-1550.76</v>
      </c>
      <c r="S29" s="83"/>
      <c r="T29" s="80"/>
      <c r="U29" s="79"/>
      <c r="V29" s="55">
        <f t="shared" si="7"/>
        <v>0</v>
      </c>
      <c r="W29" s="59" t="str">
        <f t="shared" si="5"/>
        <v>SIM</v>
      </c>
    </row>
    <row r="30" spans="2:23" x14ac:dyDescent="0.2">
      <c r="B30" s="5" t="s">
        <v>581</v>
      </c>
      <c r="C30" s="5" t="s">
        <v>206</v>
      </c>
      <c r="D30" s="22">
        <f t="shared" si="0"/>
        <v>10</v>
      </c>
      <c r="E30" s="22"/>
      <c r="F30" s="5" t="s">
        <v>230</v>
      </c>
      <c r="G30" s="20">
        <v>31563</v>
      </c>
      <c r="H30" s="34">
        <v>2</v>
      </c>
      <c r="I30" s="39">
        <v>199</v>
      </c>
      <c r="J30" s="36">
        <f t="shared" si="1"/>
        <v>398</v>
      </c>
      <c r="K30" s="45">
        <v>10</v>
      </c>
      <c r="L30" s="46">
        <f t="shared" si="2"/>
        <v>120</v>
      </c>
      <c r="M30" s="42">
        <f t="shared" si="3"/>
        <v>36</v>
      </c>
      <c r="N30" s="24">
        <f t="shared" si="4"/>
        <v>434</v>
      </c>
      <c r="O30" s="26">
        <v>0</v>
      </c>
      <c r="P30" s="61">
        <v>0</v>
      </c>
      <c r="Q30" s="60">
        <v>-398</v>
      </c>
      <c r="R30" s="60">
        <f t="shared" si="6"/>
        <v>-398</v>
      </c>
      <c r="S30" s="83"/>
      <c r="T30" s="80"/>
      <c r="U30" s="79"/>
      <c r="V30" s="55">
        <f t="shared" si="7"/>
        <v>0</v>
      </c>
      <c r="W30" s="59" t="str">
        <f t="shared" si="5"/>
        <v>SIM</v>
      </c>
    </row>
    <row r="31" spans="2:23" x14ac:dyDescent="0.2">
      <c r="B31" s="5" t="s">
        <v>581</v>
      </c>
      <c r="C31" s="5" t="s">
        <v>206</v>
      </c>
      <c r="D31" s="22">
        <f t="shared" si="0"/>
        <v>10</v>
      </c>
      <c r="E31" s="22"/>
      <c r="F31" s="5" t="s">
        <v>230</v>
      </c>
      <c r="G31" s="20">
        <v>31563</v>
      </c>
      <c r="H31" s="34">
        <v>2</v>
      </c>
      <c r="I31" s="39">
        <v>249.2</v>
      </c>
      <c r="J31" s="36">
        <f t="shared" si="1"/>
        <v>498.4</v>
      </c>
      <c r="K31" s="45">
        <v>10</v>
      </c>
      <c r="L31" s="46">
        <f t="shared" si="2"/>
        <v>120</v>
      </c>
      <c r="M31" s="42">
        <f t="shared" si="3"/>
        <v>36</v>
      </c>
      <c r="N31" s="24">
        <f t="shared" si="4"/>
        <v>434</v>
      </c>
      <c r="O31" s="26">
        <v>0</v>
      </c>
      <c r="P31" s="61">
        <v>0</v>
      </c>
      <c r="Q31" s="60">
        <v>-498.4</v>
      </c>
      <c r="R31" s="60">
        <f t="shared" si="6"/>
        <v>-498.4</v>
      </c>
      <c r="S31" s="83"/>
      <c r="T31" s="80"/>
      <c r="U31" s="79"/>
      <c r="V31" s="55">
        <f t="shared" si="7"/>
        <v>0</v>
      </c>
      <c r="W31" s="59" t="str">
        <f t="shared" si="5"/>
        <v>SIM</v>
      </c>
    </row>
    <row r="32" spans="2:23" x14ac:dyDescent="0.2">
      <c r="B32" s="5" t="s">
        <v>581</v>
      </c>
      <c r="C32" s="5" t="s">
        <v>206</v>
      </c>
      <c r="D32" s="22">
        <f t="shared" si="0"/>
        <v>10</v>
      </c>
      <c r="E32" s="22"/>
      <c r="F32" s="5" t="s">
        <v>218</v>
      </c>
      <c r="G32" s="20">
        <v>31563</v>
      </c>
      <c r="H32" s="34">
        <v>1</v>
      </c>
      <c r="I32" s="39">
        <v>304.7</v>
      </c>
      <c r="J32" s="36">
        <f t="shared" si="1"/>
        <v>304.7</v>
      </c>
      <c r="K32" s="45">
        <v>10</v>
      </c>
      <c r="L32" s="46">
        <f t="shared" si="2"/>
        <v>120</v>
      </c>
      <c r="M32" s="42">
        <f t="shared" si="3"/>
        <v>36</v>
      </c>
      <c r="N32" s="24">
        <f t="shared" si="4"/>
        <v>434</v>
      </c>
      <c r="O32" s="26">
        <v>0</v>
      </c>
      <c r="P32" s="61">
        <v>0</v>
      </c>
      <c r="Q32" s="60">
        <v>-304.7</v>
      </c>
      <c r="R32" s="60">
        <f t="shared" si="6"/>
        <v>-304.7</v>
      </c>
      <c r="S32" s="83"/>
      <c r="T32" s="80"/>
      <c r="U32" s="79"/>
      <c r="V32" s="55">
        <f t="shared" si="7"/>
        <v>0</v>
      </c>
      <c r="W32" s="59" t="str">
        <f t="shared" si="5"/>
        <v>SIM</v>
      </c>
    </row>
    <row r="33" spans="2:23" x14ac:dyDescent="0.2">
      <c r="B33" s="5" t="s">
        <v>581</v>
      </c>
      <c r="C33" s="5" t="s">
        <v>208</v>
      </c>
      <c r="D33" s="22">
        <f t="shared" si="0"/>
        <v>10</v>
      </c>
      <c r="E33" s="22"/>
      <c r="F33" s="5" t="s">
        <v>23</v>
      </c>
      <c r="G33" s="20">
        <v>31593</v>
      </c>
      <c r="H33" s="34">
        <v>1</v>
      </c>
      <c r="I33" s="39">
        <v>486</v>
      </c>
      <c r="J33" s="36">
        <f t="shared" si="1"/>
        <v>486</v>
      </c>
      <c r="K33" s="45">
        <v>10</v>
      </c>
      <c r="L33" s="46">
        <f t="shared" si="2"/>
        <v>120</v>
      </c>
      <c r="M33" s="42">
        <f t="shared" si="3"/>
        <v>36</v>
      </c>
      <c r="N33" s="24">
        <f t="shared" si="4"/>
        <v>433</v>
      </c>
      <c r="O33" s="26">
        <v>0</v>
      </c>
      <c r="P33" s="61">
        <v>0</v>
      </c>
      <c r="Q33" s="60">
        <v>-486</v>
      </c>
      <c r="R33" s="60">
        <f t="shared" si="6"/>
        <v>-486</v>
      </c>
      <c r="S33" s="83"/>
      <c r="T33" s="80"/>
      <c r="U33" s="79"/>
      <c r="V33" s="55">
        <f t="shared" si="7"/>
        <v>0</v>
      </c>
      <c r="W33" s="59" t="str">
        <f t="shared" si="5"/>
        <v>SIM</v>
      </c>
    </row>
    <row r="34" spans="2:23" x14ac:dyDescent="0.2">
      <c r="B34" s="5" t="s">
        <v>581</v>
      </c>
      <c r="C34" s="5" t="s">
        <v>208</v>
      </c>
      <c r="D34" s="22">
        <f t="shared" si="0"/>
        <v>10</v>
      </c>
      <c r="E34" s="22"/>
      <c r="F34" s="5" t="s">
        <v>24</v>
      </c>
      <c r="G34" s="20">
        <v>31715</v>
      </c>
      <c r="H34" s="34">
        <v>1</v>
      </c>
      <c r="I34" s="39">
        <v>95</v>
      </c>
      <c r="J34" s="36">
        <f t="shared" si="1"/>
        <v>95</v>
      </c>
      <c r="K34" s="45">
        <v>10</v>
      </c>
      <c r="L34" s="46">
        <f t="shared" si="2"/>
        <v>120</v>
      </c>
      <c r="M34" s="42">
        <f t="shared" si="3"/>
        <v>35</v>
      </c>
      <c r="N34" s="24">
        <f t="shared" si="4"/>
        <v>429</v>
      </c>
      <c r="O34" s="26">
        <v>0</v>
      </c>
      <c r="P34" s="61">
        <v>0</v>
      </c>
      <c r="Q34" s="60">
        <v>-95</v>
      </c>
      <c r="R34" s="60">
        <f t="shared" si="6"/>
        <v>-95</v>
      </c>
      <c r="S34" s="83"/>
      <c r="T34" s="80"/>
      <c r="U34" s="79"/>
      <c r="V34" s="55">
        <f t="shared" si="7"/>
        <v>0</v>
      </c>
      <c r="W34" s="59" t="str">
        <f t="shared" si="5"/>
        <v>SIM</v>
      </c>
    </row>
    <row r="35" spans="2:23" x14ac:dyDescent="0.2">
      <c r="B35" s="5" t="s">
        <v>581</v>
      </c>
      <c r="C35" s="5" t="s">
        <v>206</v>
      </c>
      <c r="D35" s="22">
        <f t="shared" si="0"/>
        <v>10</v>
      </c>
      <c r="E35" s="22"/>
      <c r="F35" s="5" t="s">
        <v>231</v>
      </c>
      <c r="G35" s="20">
        <v>31777</v>
      </c>
      <c r="H35" s="34">
        <v>1</v>
      </c>
      <c r="I35" s="39">
        <v>31</v>
      </c>
      <c r="J35" s="36">
        <f t="shared" si="1"/>
        <v>31</v>
      </c>
      <c r="K35" s="45">
        <v>10</v>
      </c>
      <c r="L35" s="46">
        <f t="shared" si="2"/>
        <v>120</v>
      </c>
      <c r="M35" s="42">
        <f t="shared" si="3"/>
        <v>35</v>
      </c>
      <c r="N35" s="24">
        <f t="shared" si="4"/>
        <v>427</v>
      </c>
      <c r="O35" s="26">
        <v>0</v>
      </c>
      <c r="P35" s="61">
        <v>0</v>
      </c>
      <c r="Q35" s="60">
        <v>-31</v>
      </c>
      <c r="R35" s="60">
        <f t="shared" si="6"/>
        <v>-31</v>
      </c>
      <c r="S35" s="83"/>
      <c r="T35" s="80"/>
      <c r="U35" s="79"/>
      <c r="V35" s="55">
        <f t="shared" si="7"/>
        <v>0</v>
      </c>
      <c r="W35" s="59" t="str">
        <f t="shared" si="5"/>
        <v>SIM</v>
      </c>
    </row>
    <row r="36" spans="2:23" x14ac:dyDescent="0.2">
      <c r="B36" s="5" t="s">
        <v>581</v>
      </c>
      <c r="C36" s="5" t="s">
        <v>208</v>
      </c>
      <c r="D36" s="22">
        <f t="shared" si="0"/>
        <v>10</v>
      </c>
      <c r="E36" s="22"/>
      <c r="F36" s="5" t="s">
        <v>25</v>
      </c>
      <c r="G36" s="20">
        <v>31897</v>
      </c>
      <c r="H36" s="34">
        <v>1</v>
      </c>
      <c r="I36" s="39">
        <v>89</v>
      </c>
      <c r="J36" s="36">
        <f t="shared" si="1"/>
        <v>89</v>
      </c>
      <c r="K36" s="45">
        <v>10</v>
      </c>
      <c r="L36" s="46">
        <f t="shared" si="2"/>
        <v>120</v>
      </c>
      <c r="M36" s="42">
        <f t="shared" si="3"/>
        <v>35</v>
      </c>
      <c r="N36" s="24">
        <f t="shared" si="4"/>
        <v>423</v>
      </c>
      <c r="O36" s="26">
        <v>0</v>
      </c>
      <c r="P36" s="61">
        <v>0</v>
      </c>
      <c r="Q36" s="60">
        <v>-89</v>
      </c>
      <c r="R36" s="60">
        <f t="shared" si="6"/>
        <v>-89</v>
      </c>
      <c r="S36" s="83"/>
      <c r="T36" s="80"/>
      <c r="U36" s="79"/>
      <c r="V36" s="55">
        <f t="shared" si="7"/>
        <v>0</v>
      </c>
      <c r="W36" s="59" t="str">
        <f t="shared" si="5"/>
        <v>SIM</v>
      </c>
    </row>
    <row r="37" spans="2:23" x14ac:dyDescent="0.2">
      <c r="B37" s="5" t="s">
        <v>581</v>
      </c>
      <c r="C37" s="5" t="s">
        <v>208</v>
      </c>
      <c r="D37" s="22">
        <f t="shared" si="0"/>
        <v>10</v>
      </c>
      <c r="E37" s="22"/>
      <c r="F37" s="5" t="s">
        <v>26</v>
      </c>
      <c r="G37" s="20">
        <v>32324</v>
      </c>
      <c r="H37" s="34">
        <v>1</v>
      </c>
      <c r="I37" s="39">
        <v>89</v>
      </c>
      <c r="J37" s="36">
        <f t="shared" si="1"/>
        <v>89</v>
      </c>
      <c r="K37" s="45">
        <v>10</v>
      </c>
      <c r="L37" s="46">
        <f t="shared" si="2"/>
        <v>120</v>
      </c>
      <c r="M37" s="42">
        <f t="shared" si="3"/>
        <v>34</v>
      </c>
      <c r="N37" s="24">
        <f t="shared" si="4"/>
        <v>409</v>
      </c>
      <c r="O37" s="26">
        <v>0</v>
      </c>
      <c r="P37" s="61">
        <v>0</v>
      </c>
      <c r="Q37" s="60">
        <v>-89</v>
      </c>
      <c r="R37" s="60">
        <f t="shared" si="6"/>
        <v>-89</v>
      </c>
      <c r="S37" s="83"/>
      <c r="T37" s="80"/>
      <c r="U37" s="79"/>
      <c r="V37" s="55">
        <f t="shared" si="7"/>
        <v>0</v>
      </c>
      <c r="W37" s="59" t="str">
        <f t="shared" si="5"/>
        <v>SIM</v>
      </c>
    </row>
    <row r="38" spans="2:23" x14ac:dyDescent="0.2">
      <c r="B38" s="5" t="s">
        <v>581</v>
      </c>
      <c r="C38" s="5" t="s">
        <v>206</v>
      </c>
      <c r="D38" s="22">
        <f t="shared" si="0"/>
        <v>10</v>
      </c>
      <c r="E38" s="22"/>
      <c r="F38" s="5" t="s">
        <v>232</v>
      </c>
      <c r="G38" s="20">
        <v>32385</v>
      </c>
      <c r="H38" s="34">
        <v>3</v>
      </c>
      <c r="I38" s="64">
        <v>36</v>
      </c>
      <c r="J38" s="36">
        <f t="shared" si="1"/>
        <v>108</v>
      </c>
      <c r="K38" s="45">
        <v>10</v>
      </c>
      <c r="L38" s="46">
        <f t="shared" si="2"/>
        <v>120</v>
      </c>
      <c r="M38" s="42">
        <f t="shared" si="3"/>
        <v>33</v>
      </c>
      <c r="N38" s="24">
        <f t="shared" si="4"/>
        <v>407</v>
      </c>
      <c r="O38" s="26">
        <v>0</v>
      </c>
      <c r="P38" s="61">
        <v>0</v>
      </c>
      <c r="Q38" s="60">
        <v>-108</v>
      </c>
      <c r="R38" s="60">
        <f t="shared" si="6"/>
        <v>-108</v>
      </c>
      <c r="S38" s="83"/>
      <c r="T38" s="80"/>
      <c r="U38" s="79"/>
      <c r="V38" s="55">
        <f t="shared" si="7"/>
        <v>0</v>
      </c>
      <c r="W38" s="59" t="str">
        <f t="shared" si="5"/>
        <v>SIM</v>
      </c>
    </row>
    <row r="39" spans="2:23" x14ac:dyDescent="0.2">
      <c r="B39" s="5" t="s">
        <v>581</v>
      </c>
      <c r="C39" s="5" t="s">
        <v>208</v>
      </c>
      <c r="D39" s="22">
        <f t="shared" si="0"/>
        <v>10</v>
      </c>
      <c r="E39" s="22"/>
      <c r="F39" s="5" t="s">
        <v>27</v>
      </c>
      <c r="G39" s="20">
        <v>32507</v>
      </c>
      <c r="H39" s="34">
        <v>1</v>
      </c>
      <c r="I39" s="39">
        <v>486</v>
      </c>
      <c r="J39" s="36">
        <f t="shared" si="1"/>
        <v>486</v>
      </c>
      <c r="K39" s="45">
        <v>10</v>
      </c>
      <c r="L39" s="46">
        <f t="shared" si="2"/>
        <v>120</v>
      </c>
      <c r="M39" s="42">
        <f t="shared" si="3"/>
        <v>33</v>
      </c>
      <c r="N39" s="24">
        <f t="shared" si="4"/>
        <v>403</v>
      </c>
      <c r="O39" s="26">
        <v>0</v>
      </c>
      <c r="P39" s="61">
        <v>0</v>
      </c>
      <c r="Q39" s="60">
        <v>-486</v>
      </c>
      <c r="R39" s="60">
        <f t="shared" si="6"/>
        <v>-486</v>
      </c>
      <c r="S39" s="83"/>
      <c r="T39" s="80"/>
      <c r="U39" s="79"/>
      <c r="V39" s="55">
        <f t="shared" si="7"/>
        <v>0</v>
      </c>
      <c r="W39" s="59" t="str">
        <f t="shared" si="5"/>
        <v>SIM</v>
      </c>
    </row>
    <row r="40" spans="2:23" x14ac:dyDescent="0.2">
      <c r="B40" s="5" t="s">
        <v>581</v>
      </c>
      <c r="C40" s="5" t="s">
        <v>206</v>
      </c>
      <c r="D40" s="22">
        <f t="shared" si="0"/>
        <v>10</v>
      </c>
      <c r="E40" s="22"/>
      <c r="F40" s="5" t="s">
        <v>233</v>
      </c>
      <c r="G40" s="20">
        <v>32507</v>
      </c>
      <c r="H40" s="34">
        <v>1</v>
      </c>
      <c r="I40" s="39">
        <v>67.2</v>
      </c>
      <c r="J40" s="36">
        <f t="shared" si="1"/>
        <v>67.2</v>
      </c>
      <c r="K40" s="45">
        <v>10</v>
      </c>
      <c r="L40" s="46">
        <f t="shared" si="2"/>
        <v>120</v>
      </c>
      <c r="M40" s="42">
        <f t="shared" si="3"/>
        <v>33</v>
      </c>
      <c r="N40" s="24">
        <f t="shared" si="4"/>
        <v>403</v>
      </c>
      <c r="O40" s="26">
        <v>0</v>
      </c>
      <c r="P40" s="61">
        <v>0</v>
      </c>
      <c r="Q40" s="60">
        <v>-67.2</v>
      </c>
      <c r="R40" s="60">
        <f t="shared" si="6"/>
        <v>-67.2</v>
      </c>
      <c r="S40" s="83"/>
      <c r="T40" s="80"/>
      <c r="U40" s="79"/>
      <c r="V40" s="55">
        <f t="shared" si="7"/>
        <v>0</v>
      </c>
      <c r="W40" s="59" t="str">
        <f t="shared" si="5"/>
        <v>SIM</v>
      </c>
    </row>
    <row r="41" spans="2:23" x14ac:dyDescent="0.2">
      <c r="B41" s="5" t="s">
        <v>581</v>
      </c>
      <c r="C41" s="5" t="s">
        <v>208</v>
      </c>
      <c r="D41" s="22">
        <f t="shared" si="0"/>
        <v>10</v>
      </c>
      <c r="E41" s="22"/>
      <c r="F41" s="5" t="s">
        <v>28</v>
      </c>
      <c r="G41" s="20">
        <v>32659</v>
      </c>
      <c r="H41" s="34">
        <v>1</v>
      </c>
      <c r="I41" s="39">
        <v>298</v>
      </c>
      <c r="J41" s="36">
        <f t="shared" si="1"/>
        <v>298</v>
      </c>
      <c r="K41" s="45">
        <v>10</v>
      </c>
      <c r="L41" s="46">
        <f t="shared" si="2"/>
        <v>120</v>
      </c>
      <c r="M41" s="42">
        <f t="shared" si="3"/>
        <v>33</v>
      </c>
      <c r="N41" s="24">
        <f t="shared" si="4"/>
        <v>398</v>
      </c>
      <c r="O41" s="26">
        <v>0</v>
      </c>
      <c r="P41" s="61">
        <v>0</v>
      </c>
      <c r="Q41" s="60">
        <v>-298</v>
      </c>
      <c r="R41" s="60">
        <f t="shared" si="6"/>
        <v>-298</v>
      </c>
      <c r="S41" s="83"/>
      <c r="T41" s="80"/>
      <c r="U41" s="79"/>
      <c r="V41" s="55">
        <f t="shared" si="7"/>
        <v>0</v>
      </c>
      <c r="W41" s="59" t="str">
        <f t="shared" si="5"/>
        <v>SIM</v>
      </c>
    </row>
    <row r="42" spans="2:23" x14ac:dyDescent="0.2">
      <c r="B42" s="5" t="s">
        <v>581</v>
      </c>
      <c r="C42" s="5" t="s">
        <v>206</v>
      </c>
      <c r="D42" s="22">
        <f t="shared" si="0"/>
        <v>10</v>
      </c>
      <c r="E42" s="22"/>
      <c r="F42" s="5" t="s">
        <v>234</v>
      </c>
      <c r="G42" s="20">
        <v>32659</v>
      </c>
      <c r="H42" s="34">
        <v>1</v>
      </c>
      <c r="I42" s="39">
        <v>188</v>
      </c>
      <c r="J42" s="36">
        <f t="shared" si="1"/>
        <v>188</v>
      </c>
      <c r="K42" s="45">
        <v>10</v>
      </c>
      <c r="L42" s="46">
        <f t="shared" si="2"/>
        <v>120</v>
      </c>
      <c r="M42" s="42">
        <f t="shared" si="3"/>
        <v>33</v>
      </c>
      <c r="N42" s="24">
        <f t="shared" si="4"/>
        <v>398</v>
      </c>
      <c r="O42" s="26">
        <v>0</v>
      </c>
      <c r="P42" s="61">
        <v>0</v>
      </c>
      <c r="Q42" s="60">
        <v>-188</v>
      </c>
      <c r="R42" s="60">
        <f t="shared" si="6"/>
        <v>-188</v>
      </c>
      <c r="S42" s="83"/>
      <c r="T42" s="80"/>
      <c r="U42" s="79"/>
      <c r="V42" s="55">
        <f t="shared" si="7"/>
        <v>0</v>
      </c>
      <c r="W42" s="59" t="str">
        <f t="shared" si="5"/>
        <v>SIM</v>
      </c>
    </row>
    <row r="43" spans="2:23" x14ac:dyDescent="0.2">
      <c r="B43" s="5" t="s">
        <v>581</v>
      </c>
      <c r="C43" s="5" t="s">
        <v>208</v>
      </c>
      <c r="D43" s="22">
        <f t="shared" si="0"/>
        <v>10</v>
      </c>
      <c r="E43" s="22"/>
      <c r="F43" s="5" t="s">
        <v>29</v>
      </c>
      <c r="G43" s="20">
        <v>32689</v>
      </c>
      <c r="H43" s="34">
        <v>1</v>
      </c>
      <c r="I43" s="39">
        <v>259</v>
      </c>
      <c r="J43" s="36">
        <f t="shared" si="1"/>
        <v>259</v>
      </c>
      <c r="K43" s="45">
        <v>10</v>
      </c>
      <c r="L43" s="46">
        <f t="shared" si="2"/>
        <v>120</v>
      </c>
      <c r="M43" s="42">
        <f t="shared" si="3"/>
        <v>33</v>
      </c>
      <c r="N43" s="24">
        <f t="shared" si="4"/>
        <v>397</v>
      </c>
      <c r="O43" s="26">
        <v>0</v>
      </c>
      <c r="P43" s="61">
        <v>0</v>
      </c>
      <c r="Q43" s="60">
        <v>-259</v>
      </c>
      <c r="R43" s="60">
        <f t="shared" si="6"/>
        <v>-259</v>
      </c>
      <c r="S43" s="83"/>
      <c r="T43" s="80"/>
      <c r="U43" s="79"/>
      <c r="V43" s="55">
        <f t="shared" si="7"/>
        <v>0</v>
      </c>
      <c r="W43" s="59" t="str">
        <f t="shared" si="5"/>
        <v>SIM</v>
      </c>
    </row>
    <row r="44" spans="2:23" x14ac:dyDescent="0.2">
      <c r="B44" s="5" t="s">
        <v>581</v>
      </c>
      <c r="C44" s="5" t="s">
        <v>206</v>
      </c>
      <c r="D44" s="22">
        <f t="shared" si="0"/>
        <v>10</v>
      </c>
      <c r="E44" s="22"/>
      <c r="F44" s="5" t="s">
        <v>235</v>
      </c>
      <c r="G44" s="20">
        <v>32781</v>
      </c>
      <c r="H44" s="34">
        <v>1</v>
      </c>
      <c r="I44" s="39">
        <v>138.28</v>
      </c>
      <c r="J44" s="36">
        <f t="shared" si="1"/>
        <v>138.28</v>
      </c>
      <c r="K44" s="45">
        <v>10</v>
      </c>
      <c r="L44" s="46">
        <f t="shared" si="2"/>
        <v>120</v>
      </c>
      <c r="M44" s="42">
        <f t="shared" si="3"/>
        <v>32</v>
      </c>
      <c r="N44" s="24">
        <f t="shared" si="4"/>
        <v>394</v>
      </c>
      <c r="O44" s="26">
        <v>0</v>
      </c>
      <c r="P44" s="61">
        <v>0</v>
      </c>
      <c r="Q44" s="60">
        <v>-138.28</v>
      </c>
      <c r="R44" s="60">
        <f t="shared" si="6"/>
        <v>-138.28</v>
      </c>
      <c r="S44" s="83"/>
      <c r="T44" s="80"/>
      <c r="U44" s="79"/>
      <c r="V44" s="55">
        <f t="shared" si="7"/>
        <v>0</v>
      </c>
      <c r="W44" s="59" t="str">
        <f t="shared" si="5"/>
        <v>SIM</v>
      </c>
    </row>
    <row r="45" spans="2:23" x14ac:dyDescent="0.2">
      <c r="B45" s="5" t="s">
        <v>581</v>
      </c>
      <c r="C45" s="5" t="s">
        <v>208</v>
      </c>
      <c r="D45" s="22">
        <f t="shared" si="0"/>
        <v>10</v>
      </c>
      <c r="E45" s="22"/>
      <c r="F45" s="5" t="s">
        <v>30</v>
      </c>
      <c r="G45" s="20">
        <v>33237</v>
      </c>
      <c r="H45" s="34">
        <v>2</v>
      </c>
      <c r="I45" s="39">
        <v>1150</v>
      </c>
      <c r="J45" s="36">
        <f t="shared" si="1"/>
        <v>2300</v>
      </c>
      <c r="K45" s="45">
        <v>10</v>
      </c>
      <c r="L45" s="46">
        <f t="shared" si="2"/>
        <v>120</v>
      </c>
      <c r="M45" s="42">
        <f t="shared" si="3"/>
        <v>31</v>
      </c>
      <c r="N45" s="24">
        <f t="shared" si="4"/>
        <v>379</v>
      </c>
      <c r="O45" s="26">
        <v>0</v>
      </c>
      <c r="P45" s="61">
        <v>0</v>
      </c>
      <c r="Q45" s="60">
        <v>-2300</v>
      </c>
      <c r="R45" s="60">
        <f t="shared" si="6"/>
        <v>-2300</v>
      </c>
      <c r="S45" s="83"/>
      <c r="T45" s="80"/>
      <c r="U45" s="79"/>
      <c r="V45" s="55">
        <f t="shared" si="7"/>
        <v>0</v>
      </c>
      <c r="W45" s="59" t="str">
        <f t="shared" si="5"/>
        <v>SIM</v>
      </c>
    </row>
    <row r="46" spans="2:23" x14ac:dyDescent="0.2">
      <c r="B46" s="5" t="s">
        <v>581</v>
      </c>
      <c r="C46" s="5" t="s">
        <v>208</v>
      </c>
      <c r="D46" s="22">
        <f t="shared" si="0"/>
        <v>10</v>
      </c>
      <c r="E46" s="22"/>
      <c r="F46" s="5" t="s">
        <v>31</v>
      </c>
      <c r="G46" s="20">
        <v>33237</v>
      </c>
      <c r="H46" s="34">
        <v>1</v>
      </c>
      <c r="I46" s="39">
        <v>475</v>
      </c>
      <c r="J46" s="36">
        <f t="shared" si="1"/>
        <v>475</v>
      </c>
      <c r="K46" s="45">
        <v>10</v>
      </c>
      <c r="L46" s="46">
        <f t="shared" si="2"/>
        <v>120</v>
      </c>
      <c r="M46" s="42">
        <f t="shared" si="3"/>
        <v>31</v>
      </c>
      <c r="N46" s="24">
        <f t="shared" si="4"/>
        <v>379</v>
      </c>
      <c r="O46" s="26">
        <v>0</v>
      </c>
      <c r="P46" s="61">
        <v>0</v>
      </c>
      <c r="Q46" s="60">
        <v>-475</v>
      </c>
      <c r="R46" s="60">
        <f t="shared" si="6"/>
        <v>-475</v>
      </c>
      <c r="S46" s="83"/>
      <c r="T46" s="80"/>
      <c r="U46" s="79"/>
      <c r="V46" s="55">
        <f t="shared" si="7"/>
        <v>0</v>
      </c>
      <c r="W46" s="59" t="str">
        <f t="shared" si="5"/>
        <v>SIM</v>
      </c>
    </row>
    <row r="47" spans="2:23" x14ac:dyDescent="0.2">
      <c r="B47" s="5" t="s">
        <v>581</v>
      </c>
      <c r="C47" s="5" t="s">
        <v>208</v>
      </c>
      <c r="D47" s="22">
        <f t="shared" si="0"/>
        <v>10</v>
      </c>
      <c r="E47" s="22"/>
      <c r="F47" s="5" t="s">
        <v>32</v>
      </c>
      <c r="G47" s="20">
        <v>33237</v>
      </c>
      <c r="H47" s="34">
        <v>1</v>
      </c>
      <c r="I47" s="39">
        <v>375</v>
      </c>
      <c r="J47" s="36">
        <f t="shared" si="1"/>
        <v>375</v>
      </c>
      <c r="K47" s="45">
        <v>10</v>
      </c>
      <c r="L47" s="46">
        <f t="shared" si="2"/>
        <v>120</v>
      </c>
      <c r="M47" s="42">
        <f t="shared" si="3"/>
        <v>31</v>
      </c>
      <c r="N47" s="24">
        <f t="shared" si="4"/>
        <v>379</v>
      </c>
      <c r="O47" s="26">
        <v>0</v>
      </c>
      <c r="P47" s="61">
        <v>0</v>
      </c>
      <c r="Q47" s="60">
        <v>-375</v>
      </c>
      <c r="R47" s="60">
        <f t="shared" si="6"/>
        <v>-375</v>
      </c>
      <c r="S47" s="83"/>
      <c r="T47" s="80"/>
      <c r="U47" s="79"/>
      <c r="V47" s="55">
        <f t="shared" si="7"/>
        <v>0</v>
      </c>
      <c r="W47" s="59" t="str">
        <f t="shared" si="5"/>
        <v>SIM</v>
      </c>
    </row>
    <row r="48" spans="2:23" x14ac:dyDescent="0.2">
      <c r="B48" s="5" t="s">
        <v>582</v>
      </c>
      <c r="C48" s="5" t="s">
        <v>6</v>
      </c>
      <c r="D48" s="22">
        <f t="shared" si="0"/>
        <v>4</v>
      </c>
      <c r="E48" s="22"/>
      <c r="F48" s="5" t="s">
        <v>558</v>
      </c>
      <c r="G48" s="20">
        <v>33245</v>
      </c>
      <c r="H48" s="34">
        <v>1</v>
      </c>
      <c r="I48" s="39">
        <v>511131.45</v>
      </c>
      <c r="J48" s="36">
        <f t="shared" si="1"/>
        <v>511131.45</v>
      </c>
      <c r="K48" s="45">
        <v>25</v>
      </c>
      <c r="L48" s="46">
        <f t="shared" si="2"/>
        <v>300</v>
      </c>
      <c r="M48" s="42">
        <f t="shared" si="3"/>
        <v>31</v>
      </c>
      <c r="N48" s="24">
        <f t="shared" si="4"/>
        <v>378</v>
      </c>
      <c r="O48" s="26">
        <v>0</v>
      </c>
      <c r="P48" s="61">
        <v>0</v>
      </c>
      <c r="Q48" s="60">
        <v>-511131.45</v>
      </c>
      <c r="R48" s="60">
        <f t="shared" si="6"/>
        <v>-511131.45</v>
      </c>
      <c r="S48" s="83"/>
      <c r="T48" s="80"/>
      <c r="U48" s="79"/>
      <c r="V48" s="55">
        <f t="shared" si="7"/>
        <v>0</v>
      </c>
      <c r="W48" s="59" t="str">
        <f t="shared" si="5"/>
        <v>SIM</v>
      </c>
    </row>
    <row r="49" spans="2:23" x14ac:dyDescent="0.2">
      <c r="B49" s="5" t="s">
        <v>581</v>
      </c>
      <c r="C49" s="5" t="s">
        <v>208</v>
      </c>
      <c r="D49" s="22">
        <f t="shared" si="0"/>
        <v>10</v>
      </c>
      <c r="E49" s="22"/>
      <c r="F49" s="5" t="s">
        <v>27</v>
      </c>
      <c r="G49" s="20">
        <v>33358</v>
      </c>
      <c r="H49" s="34">
        <v>1</v>
      </c>
      <c r="I49" s="39">
        <v>130</v>
      </c>
      <c r="J49" s="36">
        <f t="shared" si="1"/>
        <v>130</v>
      </c>
      <c r="K49" s="45">
        <v>10</v>
      </c>
      <c r="L49" s="46">
        <f t="shared" si="2"/>
        <v>120</v>
      </c>
      <c r="M49" s="42">
        <f t="shared" si="3"/>
        <v>31</v>
      </c>
      <c r="N49" s="24">
        <f t="shared" si="4"/>
        <v>375</v>
      </c>
      <c r="O49" s="26">
        <v>0</v>
      </c>
      <c r="P49" s="61">
        <v>0</v>
      </c>
      <c r="Q49" s="60">
        <v>-130</v>
      </c>
      <c r="R49" s="60">
        <f t="shared" si="6"/>
        <v>-130</v>
      </c>
      <c r="S49" s="83"/>
      <c r="T49" s="80"/>
      <c r="U49" s="79"/>
      <c r="V49" s="55">
        <f t="shared" si="7"/>
        <v>0</v>
      </c>
      <c r="W49" s="59" t="str">
        <f t="shared" si="5"/>
        <v>SIM</v>
      </c>
    </row>
    <row r="50" spans="2:23" x14ac:dyDescent="0.2">
      <c r="B50" s="5" t="s">
        <v>581</v>
      </c>
      <c r="C50" s="5" t="s">
        <v>208</v>
      </c>
      <c r="D50" s="22">
        <f t="shared" si="0"/>
        <v>10</v>
      </c>
      <c r="E50" s="22"/>
      <c r="F50" s="5" t="s">
        <v>33</v>
      </c>
      <c r="G50" s="20">
        <v>33358</v>
      </c>
      <c r="H50" s="34">
        <v>3</v>
      </c>
      <c r="I50" s="39">
        <v>710</v>
      </c>
      <c r="J50" s="36">
        <f t="shared" si="1"/>
        <v>2130</v>
      </c>
      <c r="K50" s="45">
        <v>10</v>
      </c>
      <c r="L50" s="46">
        <f t="shared" si="2"/>
        <v>120</v>
      </c>
      <c r="M50" s="42">
        <f t="shared" si="3"/>
        <v>31</v>
      </c>
      <c r="N50" s="24">
        <f t="shared" si="4"/>
        <v>375</v>
      </c>
      <c r="O50" s="26">
        <v>0</v>
      </c>
      <c r="P50" s="61">
        <v>0</v>
      </c>
      <c r="Q50" s="60">
        <v>-2130</v>
      </c>
      <c r="R50" s="60">
        <f t="shared" si="6"/>
        <v>-2130</v>
      </c>
      <c r="S50" s="83"/>
      <c r="T50" s="80"/>
      <c r="U50" s="79"/>
      <c r="V50" s="55">
        <f t="shared" si="7"/>
        <v>0</v>
      </c>
      <c r="W50" s="59" t="str">
        <f t="shared" si="5"/>
        <v>SIM</v>
      </c>
    </row>
    <row r="51" spans="2:23" x14ac:dyDescent="0.2">
      <c r="B51" s="5" t="s">
        <v>581</v>
      </c>
      <c r="C51" s="5" t="s">
        <v>208</v>
      </c>
      <c r="D51" s="22">
        <f t="shared" si="0"/>
        <v>10</v>
      </c>
      <c r="E51" s="22"/>
      <c r="F51" s="5" t="s">
        <v>34</v>
      </c>
      <c r="G51" s="20">
        <v>33419</v>
      </c>
      <c r="H51" s="34">
        <v>1</v>
      </c>
      <c r="I51" s="39">
        <v>359</v>
      </c>
      <c r="J51" s="36">
        <f t="shared" si="1"/>
        <v>359</v>
      </c>
      <c r="K51" s="45">
        <v>10</v>
      </c>
      <c r="L51" s="46">
        <f t="shared" si="2"/>
        <v>120</v>
      </c>
      <c r="M51" s="42">
        <f t="shared" si="3"/>
        <v>31</v>
      </c>
      <c r="N51" s="24">
        <f t="shared" si="4"/>
        <v>373</v>
      </c>
      <c r="O51" s="26">
        <v>0</v>
      </c>
      <c r="P51" s="61">
        <v>0</v>
      </c>
      <c r="Q51" s="60">
        <v>-359</v>
      </c>
      <c r="R51" s="60">
        <f t="shared" si="6"/>
        <v>-359</v>
      </c>
      <c r="S51" s="83"/>
      <c r="T51" s="80"/>
      <c r="U51" s="79"/>
      <c r="V51" s="55">
        <f t="shared" si="7"/>
        <v>0</v>
      </c>
      <c r="W51" s="59" t="str">
        <f t="shared" si="5"/>
        <v>SIM</v>
      </c>
    </row>
    <row r="52" spans="2:23" x14ac:dyDescent="0.2">
      <c r="B52" s="5" t="s">
        <v>581</v>
      </c>
      <c r="C52" s="5" t="s">
        <v>208</v>
      </c>
      <c r="D52" s="22">
        <f t="shared" si="0"/>
        <v>10</v>
      </c>
      <c r="E52" s="22"/>
      <c r="F52" s="5" t="s">
        <v>35</v>
      </c>
      <c r="G52" s="20">
        <v>33419</v>
      </c>
      <c r="H52" s="34">
        <v>1</v>
      </c>
      <c r="I52" s="39">
        <v>1150</v>
      </c>
      <c r="J52" s="36">
        <f t="shared" si="1"/>
        <v>1150</v>
      </c>
      <c r="K52" s="45">
        <v>10</v>
      </c>
      <c r="L52" s="46">
        <f t="shared" si="2"/>
        <v>120</v>
      </c>
      <c r="M52" s="42">
        <f t="shared" si="3"/>
        <v>31</v>
      </c>
      <c r="N52" s="24">
        <f t="shared" si="4"/>
        <v>373</v>
      </c>
      <c r="O52" s="26">
        <v>0</v>
      </c>
      <c r="P52" s="61">
        <v>0</v>
      </c>
      <c r="Q52" s="60">
        <v>-1150</v>
      </c>
      <c r="R52" s="60">
        <f t="shared" si="6"/>
        <v>-1150</v>
      </c>
      <c r="S52" s="83"/>
      <c r="T52" s="80"/>
      <c r="U52" s="79"/>
      <c r="V52" s="55">
        <f t="shared" si="7"/>
        <v>0</v>
      </c>
      <c r="W52" s="59" t="str">
        <f t="shared" si="5"/>
        <v>SIM</v>
      </c>
    </row>
    <row r="53" spans="2:23" x14ac:dyDescent="0.2">
      <c r="B53" s="5" t="s">
        <v>582</v>
      </c>
      <c r="C53" s="5" t="s">
        <v>6</v>
      </c>
      <c r="D53" s="22">
        <f t="shared" si="0"/>
        <v>4</v>
      </c>
      <c r="E53" s="22"/>
      <c r="F53" s="5" t="s">
        <v>559</v>
      </c>
      <c r="G53" s="20">
        <v>33422</v>
      </c>
      <c r="H53" s="34">
        <v>1</v>
      </c>
      <c r="I53" s="39">
        <v>950708.62</v>
      </c>
      <c r="J53" s="36">
        <f t="shared" si="1"/>
        <v>950708.62</v>
      </c>
      <c r="K53" s="45">
        <v>25</v>
      </c>
      <c r="L53" s="46">
        <f t="shared" si="2"/>
        <v>300</v>
      </c>
      <c r="M53" s="42">
        <f t="shared" si="3"/>
        <v>31</v>
      </c>
      <c r="N53" s="24">
        <f t="shared" si="4"/>
        <v>372</v>
      </c>
      <c r="O53" s="26">
        <v>0</v>
      </c>
      <c r="P53" s="61">
        <v>0</v>
      </c>
      <c r="Q53" s="60">
        <v>-950708.62</v>
      </c>
      <c r="R53" s="60">
        <f t="shared" si="6"/>
        <v>-950708.62</v>
      </c>
      <c r="S53" s="83"/>
      <c r="T53" s="80"/>
      <c r="U53" s="79"/>
      <c r="V53" s="55">
        <f t="shared" si="7"/>
        <v>0</v>
      </c>
      <c r="W53" s="59" t="str">
        <f t="shared" si="5"/>
        <v>SIM</v>
      </c>
    </row>
    <row r="54" spans="2:23" x14ac:dyDescent="0.2">
      <c r="B54" s="5" t="s">
        <v>581</v>
      </c>
      <c r="C54" s="5" t="s">
        <v>208</v>
      </c>
      <c r="D54" s="22">
        <f t="shared" si="0"/>
        <v>10</v>
      </c>
      <c r="E54" s="22"/>
      <c r="F54" s="5" t="s">
        <v>36</v>
      </c>
      <c r="G54" s="20">
        <v>33480</v>
      </c>
      <c r="H54" s="34">
        <v>1</v>
      </c>
      <c r="I54" s="39">
        <v>1540</v>
      </c>
      <c r="J54" s="36">
        <f t="shared" si="1"/>
        <v>1540</v>
      </c>
      <c r="K54" s="45">
        <v>10</v>
      </c>
      <c r="L54" s="46">
        <f t="shared" si="2"/>
        <v>120</v>
      </c>
      <c r="M54" s="42">
        <f t="shared" si="3"/>
        <v>30</v>
      </c>
      <c r="N54" s="24">
        <f t="shared" si="4"/>
        <v>371</v>
      </c>
      <c r="O54" s="26">
        <v>0</v>
      </c>
      <c r="P54" s="61">
        <v>0</v>
      </c>
      <c r="Q54" s="60">
        <v>-1540</v>
      </c>
      <c r="R54" s="60">
        <f t="shared" si="6"/>
        <v>-1540</v>
      </c>
      <c r="S54" s="83"/>
      <c r="T54" s="80"/>
      <c r="U54" s="79"/>
      <c r="V54" s="55">
        <f t="shared" si="7"/>
        <v>0</v>
      </c>
      <c r="W54" s="59" t="str">
        <f t="shared" si="5"/>
        <v>SIM</v>
      </c>
    </row>
    <row r="55" spans="2:23" x14ac:dyDescent="0.2">
      <c r="B55" s="5" t="s">
        <v>581</v>
      </c>
      <c r="C55" s="5" t="s">
        <v>206</v>
      </c>
      <c r="D55" s="22">
        <f t="shared" si="0"/>
        <v>10</v>
      </c>
      <c r="E55" s="22"/>
      <c r="F55" s="5" t="s">
        <v>228</v>
      </c>
      <c r="G55" s="20">
        <v>33511</v>
      </c>
      <c r="H55" s="34">
        <v>2</v>
      </c>
      <c r="I55" s="64">
        <v>17</v>
      </c>
      <c r="J55" s="36">
        <f t="shared" si="1"/>
        <v>34</v>
      </c>
      <c r="K55" s="45">
        <v>10</v>
      </c>
      <c r="L55" s="46">
        <f t="shared" si="2"/>
        <v>120</v>
      </c>
      <c r="M55" s="42">
        <f t="shared" si="3"/>
        <v>30</v>
      </c>
      <c r="N55" s="24">
        <f t="shared" si="4"/>
        <v>370</v>
      </c>
      <c r="O55" s="26">
        <v>0</v>
      </c>
      <c r="P55" s="61">
        <v>0</v>
      </c>
      <c r="Q55" s="60">
        <v>-34</v>
      </c>
      <c r="R55" s="60">
        <f t="shared" si="6"/>
        <v>-34</v>
      </c>
      <c r="S55" s="83"/>
      <c r="T55" s="80"/>
      <c r="U55" s="79"/>
      <c r="V55" s="55">
        <f t="shared" si="7"/>
        <v>0</v>
      </c>
      <c r="W55" s="59" t="str">
        <f t="shared" si="5"/>
        <v>SIM</v>
      </c>
    </row>
    <row r="56" spans="2:23" x14ac:dyDescent="0.2">
      <c r="B56" s="5" t="s">
        <v>581</v>
      </c>
      <c r="C56" s="5" t="s">
        <v>206</v>
      </c>
      <c r="D56" s="22">
        <f t="shared" si="0"/>
        <v>10</v>
      </c>
      <c r="E56" s="22"/>
      <c r="F56" s="5" t="s">
        <v>236</v>
      </c>
      <c r="G56" s="20">
        <v>33511</v>
      </c>
      <c r="H56" s="34">
        <v>1</v>
      </c>
      <c r="I56" s="64">
        <v>15.38</v>
      </c>
      <c r="J56" s="36">
        <f t="shared" si="1"/>
        <v>15.38</v>
      </c>
      <c r="K56" s="45">
        <v>10</v>
      </c>
      <c r="L56" s="46">
        <f t="shared" si="2"/>
        <v>120</v>
      </c>
      <c r="M56" s="42">
        <f t="shared" si="3"/>
        <v>30</v>
      </c>
      <c r="N56" s="24">
        <f t="shared" si="4"/>
        <v>370</v>
      </c>
      <c r="O56" s="26">
        <v>0</v>
      </c>
      <c r="P56" s="61">
        <v>0</v>
      </c>
      <c r="Q56" s="60">
        <v>-15.38</v>
      </c>
      <c r="R56" s="60">
        <f t="shared" si="6"/>
        <v>-15.38</v>
      </c>
      <c r="S56" s="83"/>
      <c r="T56" s="80"/>
      <c r="U56" s="79"/>
      <c r="V56" s="55">
        <f t="shared" si="7"/>
        <v>0</v>
      </c>
      <c r="W56" s="59" t="str">
        <f t="shared" si="5"/>
        <v>SIM</v>
      </c>
    </row>
    <row r="57" spans="2:23" x14ac:dyDescent="0.2">
      <c r="B57" s="5" t="s">
        <v>581</v>
      </c>
      <c r="C57" s="5" t="s">
        <v>206</v>
      </c>
      <c r="D57" s="22">
        <f t="shared" si="0"/>
        <v>10</v>
      </c>
      <c r="E57" s="22"/>
      <c r="F57" s="5" t="s">
        <v>220</v>
      </c>
      <c r="G57" s="20">
        <v>33511</v>
      </c>
      <c r="H57" s="34">
        <v>1</v>
      </c>
      <c r="I57" s="64">
        <v>48</v>
      </c>
      <c r="J57" s="36">
        <f t="shared" si="1"/>
        <v>48</v>
      </c>
      <c r="K57" s="45">
        <v>10</v>
      </c>
      <c r="L57" s="46">
        <f t="shared" si="2"/>
        <v>120</v>
      </c>
      <c r="M57" s="42">
        <f t="shared" si="3"/>
        <v>30</v>
      </c>
      <c r="N57" s="24">
        <f t="shared" si="4"/>
        <v>370</v>
      </c>
      <c r="O57" s="26">
        <v>0</v>
      </c>
      <c r="P57" s="61">
        <v>0</v>
      </c>
      <c r="Q57" s="60">
        <v>-48</v>
      </c>
      <c r="R57" s="60">
        <f t="shared" si="6"/>
        <v>-48</v>
      </c>
      <c r="S57" s="83"/>
      <c r="T57" s="80"/>
      <c r="U57" s="79"/>
      <c r="V57" s="55">
        <f t="shared" si="7"/>
        <v>0</v>
      </c>
      <c r="W57" s="59" t="str">
        <f t="shared" si="5"/>
        <v>SIM</v>
      </c>
    </row>
    <row r="58" spans="2:23" x14ac:dyDescent="0.2">
      <c r="B58" s="5" t="s">
        <v>581</v>
      </c>
      <c r="C58" s="5" t="s">
        <v>206</v>
      </c>
      <c r="D58" s="22">
        <f t="shared" si="0"/>
        <v>10</v>
      </c>
      <c r="E58" s="22"/>
      <c r="F58" s="5" t="s">
        <v>237</v>
      </c>
      <c r="G58" s="20">
        <v>33511</v>
      </c>
      <c r="H58" s="34">
        <v>2</v>
      </c>
      <c r="I58" s="64">
        <v>12.3</v>
      </c>
      <c r="J58" s="36">
        <f t="shared" si="1"/>
        <v>24.6</v>
      </c>
      <c r="K58" s="45">
        <v>10</v>
      </c>
      <c r="L58" s="46">
        <f t="shared" si="2"/>
        <v>120</v>
      </c>
      <c r="M58" s="42">
        <f t="shared" si="3"/>
        <v>30</v>
      </c>
      <c r="N58" s="24">
        <f t="shared" si="4"/>
        <v>370</v>
      </c>
      <c r="O58" s="26">
        <v>0</v>
      </c>
      <c r="P58" s="61">
        <v>0</v>
      </c>
      <c r="Q58" s="60">
        <v>-24.6</v>
      </c>
      <c r="R58" s="60">
        <f t="shared" si="6"/>
        <v>-24.6</v>
      </c>
      <c r="S58" s="83"/>
      <c r="T58" s="80"/>
      <c r="U58" s="79"/>
      <c r="V58" s="55">
        <f t="shared" si="7"/>
        <v>0</v>
      </c>
      <c r="W58" s="59" t="str">
        <f t="shared" si="5"/>
        <v>SIM</v>
      </c>
    </row>
    <row r="59" spans="2:23" x14ac:dyDescent="0.2">
      <c r="B59" s="5" t="s">
        <v>581</v>
      </c>
      <c r="C59" s="5" t="s">
        <v>206</v>
      </c>
      <c r="D59" s="22">
        <f t="shared" si="0"/>
        <v>10</v>
      </c>
      <c r="E59" s="22"/>
      <c r="F59" s="5" t="s">
        <v>238</v>
      </c>
      <c r="G59" s="20">
        <v>33511</v>
      </c>
      <c r="H59" s="34">
        <v>1</v>
      </c>
      <c r="I59" s="64">
        <v>41.5</v>
      </c>
      <c r="J59" s="36">
        <f t="shared" si="1"/>
        <v>41.5</v>
      </c>
      <c r="K59" s="45">
        <v>10</v>
      </c>
      <c r="L59" s="46">
        <f t="shared" si="2"/>
        <v>120</v>
      </c>
      <c r="M59" s="42">
        <f t="shared" si="3"/>
        <v>30</v>
      </c>
      <c r="N59" s="24">
        <f t="shared" si="4"/>
        <v>370</v>
      </c>
      <c r="O59" s="26">
        <v>0</v>
      </c>
      <c r="P59" s="61">
        <v>0</v>
      </c>
      <c r="Q59" s="60">
        <v>-41.5</v>
      </c>
      <c r="R59" s="60">
        <f t="shared" si="6"/>
        <v>-41.5</v>
      </c>
      <c r="S59" s="83"/>
      <c r="T59" s="80"/>
      <c r="U59" s="79"/>
      <c r="V59" s="55">
        <f t="shared" si="7"/>
        <v>0</v>
      </c>
      <c r="W59" s="59" t="str">
        <f t="shared" si="5"/>
        <v>SIM</v>
      </c>
    </row>
    <row r="60" spans="2:23" x14ac:dyDescent="0.2">
      <c r="B60" s="5" t="s">
        <v>581</v>
      </c>
      <c r="C60" s="5" t="s">
        <v>206</v>
      </c>
      <c r="D60" s="22">
        <f t="shared" si="0"/>
        <v>10</v>
      </c>
      <c r="E60" s="22"/>
      <c r="F60" s="5" t="s">
        <v>240</v>
      </c>
      <c r="G60" s="20">
        <v>33511</v>
      </c>
      <c r="H60" s="34">
        <v>2</v>
      </c>
      <c r="I60" s="64">
        <v>63.54</v>
      </c>
      <c r="J60" s="36">
        <f t="shared" si="1"/>
        <v>127.08</v>
      </c>
      <c r="K60" s="45">
        <v>10</v>
      </c>
      <c r="L60" s="46">
        <f t="shared" si="2"/>
        <v>120</v>
      </c>
      <c r="M60" s="42">
        <f t="shared" si="3"/>
        <v>30</v>
      </c>
      <c r="N60" s="24">
        <f t="shared" si="4"/>
        <v>370</v>
      </c>
      <c r="O60" s="26">
        <v>0</v>
      </c>
      <c r="P60" s="61">
        <v>0</v>
      </c>
      <c r="Q60" s="60">
        <v>-127.08</v>
      </c>
      <c r="R60" s="60">
        <f t="shared" si="6"/>
        <v>-127.08</v>
      </c>
      <c r="S60" s="83"/>
      <c r="T60" s="80"/>
      <c r="U60" s="79"/>
      <c r="V60" s="55">
        <f t="shared" si="7"/>
        <v>0</v>
      </c>
      <c r="W60" s="59" t="str">
        <f t="shared" si="5"/>
        <v>SIM</v>
      </c>
    </row>
    <row r="61" spans="2:23" x14ac:dyDescent="0.2">
      <c r="B61" s="5" t="s">
        <v>582</v>
      </c>
      <c r="C61" s="5" t="s">
        <v>6</v>
      </c>
      <c r="D61" s="22">
        <f t="shared" si="0"/>
        <v>4</v>
      </c>
      <c r="E61" s="22"/>
      <c r="F61" s="5" t="s">
        <v>560</v>
      </c>
      <c r="G61" s="20">
        <v>33521</v>
      </c>
      <c r="H61" s="34">
        <v>1</v>
      </c>
      <c r="I61" s="39">
        <v>25042.14</v>
      </c>
      <c r="J61" s="36">
        <f t="shared" si="1"/>
        <v>25042.14</v>
      </c>
      <c r="K61" s="45">
        <v>25</v>
      </c>
      <c r="L61" s="46">
        <f t="shared" si="2"/>
        <v>300</v>
      </c>
      <c r="M61" s="42">
        <f t="shared" si="3"/>
        <v>30</v>
      </c>
      <c r="N61" s="24">
        <f t="shared" si="4"/>
        <v>369</v>
      </c>
      <c r="O61" s="26">
        <v>0</v>
      </c>
      <c r="P61" s="61">
        <v>0</v>
      </c>
      <c r="Q61" s="60">
        <v>-25042.14</v>
      </c>
      <c r="R61" s="60">
        <f t="shared" si="6"/>
        <v>-25042.14</v>
      </c>
      <c r="S61" s="83"/>
      <c r="T61" s="80"/>
      <c r="U61" s="79"/>
      <c r="V61" s="55">
        <f t="shared" si="7"/>
        <v>0</v>
      </c>
      <c r="W61" s="59" t="str">
        <f t="shared" si="5"/>
        <v>SIM</v>
      </c>
    </row>
    <row r="62" spans="2:23" x14ac:dyDescent="0.2">
      <c r="B62" s="5" t="s">
        <v>581</v>
      </c>
      <c r="C62" s="5" t="s">
        <v>208</v>
      </c>
      <c r="D62" s="22">
        <f t="shared" si="0"/>
        <v>10</v>
      </c>
      <c r="E62" s="22"/>
      <c r="F62" s="5" t="s">
        <v>37</v>
      </c>
      <c r="G62" s="20">
        <v>33541</v>
      </c>
      <c r="H62" s="34">
        <v>1</v>
      </c>
      <c r="I62" s="39">
        <v>129</v>
      </c>
      <c r="J62" s="36">
        <f t="shared" si="1"/>
        <v>129</v>
      </c>
      <c r="K62" s="45">
        <v>10</v>
      </c>
      <c r="L62" s="46">
        <f t="shared" si="2"/>
        <v>120</v>
      </c>
      <c r="M62" s="42">
        <f t="shared" si="3"/>
        <v>30</v>
      </c>
      <c r="N62" s="24">
        <f t="shared" si="4"/>
        <v>369</v>
      </c>
      <c r="O62" s="26">
        <v>0</v>
      </c>
      <c r="P62" s="61">
        <v>0</v>
      </c>
      <c r="Q62" s="60">
        <v>-129</v>
      </c>
      <c r="R62" s="60">
        <f t="shared" si="6"/>
        <v>-129</v>
      </c>
      <c r="S62" s="83"/>
      <c r="T62" s="80"/>
      <c r="U62" s="79"/>
      <c r="V62" s="55">
        <f t="shared" si="7"/>
        <v>0</v>
      </c>
      <c r="W62" s="59" t="str">
        <f t="shared" si="5"/>
        <v>SIM</v>
      </c>
    </row>
    <row r="63" spans="2:23" x14ac:dyDescent="0.2">
      <c r="B63" s="5" t="s">
        <v>581</v>
      </c>
      <c r="C63" s="5" t="s">
        <v>206</v>
      </c>
      <c r="D63" s="22">
        <f t="shared" si="0"/>
        <v>10</v>
      </c>
      <c r="E63" s="22"/>
      <c r="F63" s="5" t="s">
        <v>242</v>
      </c>
      <c r="G63" s="20">
        <v>33541</v>
      </c>
      <c r="H63" s="34">
        <v>1</v>
      </c>
      <c r="I63" s="39">
        <v>59.6</v>
      </c>
      <c r="J63" s="36">
        <f t="shared" si="1"/>
        <v>59.6</v>
      </c>
      <c r="K63" s="45">
        <v>10</v>
      </c>
      <c r="L63" s="46">
        <f t="shared" si="2"/>
        <v>120</v>
      </c>
      <c r="M63" s="42">
        <f t="shared" si="3"/>
        <v>30</v>
      </c>
      <c r="N63" s="24">
        <f t="shared" si="4"/>
        <v>369</v>
      </c>
      <c r="O63" s="26">
        <v>0</v>
      </c>
      <c r="P63" s="61">
        <v>0</v>
      </c>
      <c r="Q63" s="60">
        <v>-59.6</v>
      </c>
      <c r="R63" s="60">
        <f t="shared" si="6"/>
        <v>-59.6</v>
      </c>
      <c r="S63" s="83"/>
      <c r="T63" s="80"/>
      <c r="U63" s="79"/>
      <c r="V63" s="55">
        <f t="shared" si="7"/>
        <v>0</v>
      </c>
      <c r="W63" s="59" t="str">
        <f t="shared" si="5"/>
        <v>SIM</v>
      </c>
    </row>
    <row r="64" spans="2:23" x14ac:dyDescent="0.2">
      <c r="B64" s="5" t="s">
        <v>581</v>
      </c>
      <c r="C64" s="5" t="s">
        <v>206</v>
      </c>
      <c r="D64" s="22">
        <f t="shared" si="0"/>
        <v>10</v>
      </c>
      <c r="E64" s="22"/>
      <c r="F64" s="5" t="s">
        <v>223</v>
      </c>
      <c r="G64" s="20">
        <v>33541</v>
      </c>
      <c r="H64" s="34">
        <v>1</v>
      </c>
      <c r="I64" s="39">
        <v>89.4</v>
      </c>
      <c r="J64" s="36">
        <f t="shared" si="1"/>
        <v>89.4</v>
      </c>
      <c r="K64" s="45">
        <v>10</v>
      </c>
      <c r="L64" s="46">
        <f t="shared" si="2"/>
        <v>120</v>
      </c>
      <c r="M64" s="42">
        <f t="shared" si="3"/>
        <v>30</v>
      </c>
      <c r="N64" s="24">
        <f t="shared" si="4"/>
        <v>369</v>
      </c>
      <c r="O64" s="26">
        <v>0</v>
      </c>
      <c r="P64" s="61">
        <v>0</v>
      </c>
      <c r="Q64" s="60">
        <v>-89.4</v>
      </c>
      <c r="R64" s="60">
        <f t="shared" si="6"/>
        <v>-89.4</v>
      </c>
      <c r="S64" s="83"/>
      <c r="T64" s="80"/>
      <c r="U64" s="79"/>
      <c r="V64" s="55">
        <f t="shared" si="7"/>
        <v>0</v>
      </c>
      <c r="W64" s="59" t="str">
        <f t="shared" si="5"/>
        <v>SIM</v>
      </c>
    </row>
    <row r="65" spans="2:23" x14ac:dyDescent="0.2">
      <c r="B65" s="5" t="s">
        <v>581</v>
      </c>
      <c r="C65" s="5" t="s">
        <v>208</v>
      </c>
      <c r="D65" s="22">
        <f t="shared" si="0"/>
        <v>10</v>
      </c>
      <c r="E65" s="22"/>
      <c r="F65" s="5" t="s">
        <v>38</v>
      </c>
      <c r="G65" s="20">
        <v>33572</v>
      </c>
      <c r="H65" s="34">
        <v>1</v>
      </c>
      <c r="I65" s="39">
        <v>315</v>
      </c>
      <c r="J65" s="36">
        <f t="shared" si="1"/>
        <v>315</v>
      </c>
      <c r="K65" s="45">
        <v>10</v>
      </c>
      <c r="L65" s="46">
        <f t="shared" si="2"/>
        <v>120</v>
      </c>
      <c r="M65" s="42">
        <f t="shared" si="3"/>
        <v>30</v>
      </c>
      <c r="N65" s="24">
        <f t="shared" si="4"/>
        <v>368</v>
      </c>
      <c r="O65" s="26">
        <v>0</v>
      </c>
      <c r="P65" s="61">
        <v>0</v>
      </c>
      <c r="Q65" s="60">
        <v>-315</v>
      </c>
      <c r="R65" s="60">
        <f t="shared" si="6"/>
        <v>-315</v>
      </c>
      <c r="S65" s="83"/>
      <c r="T65" s="80"/>
      <c r="U65" s="79"/>
      <c r="V65" s="55">
        <f t="shared" si="7"/>
        <v>0</v>
      </c>
      <c r="W65" s="59" t="str">
        <f t="shared" si="5"/>
        <v>SIM</v>
      </c>
    </row>
    <row r="66" spans="2:23" x14ac:dyDescent="0.2">
      <c r="B66" s="5" t="s">
        <v>581</v>
      </c>
      <c r="C66" s="5" t="s">
        <v>208</v>
      </c>
      <c r="D66" s="22">
        <f t="shared" si="0"/>
        <v>10</v>
      </c>
      <c r="E66" s="22"/>
      <c r="F66" s="5" t="s">
        <v>18</v>
      </c>
      <c r="G66" s="20">
        <v>33602</v>
      </c>
      <c r="H66" s="34">
        <v>1</v>
      </c>
      <c r="I66" s="39">
        <v>1250</v>
      </c>
      <c r="J66" s="36">
        <f t="shared" si="1"/>
        <v>1250</v>
      </c>
      <c r="K66" s="45">
        <v>10</v>
      </c>
      <c r="L66" s="46">
        <f t="shared" si="2"/>
        <v>120</v>
      </c>
      <c r="M66" s="42">
        <f t="shared" si="3"/>
        <v>30</v>
      </c>
      <c r="N66" s="24">
        <f t="shared" si="4"/>
        <v>367</v>
      </c>
      <c r="O66" s="26">
        <v>0</v>
      </c>
      <c r="P66" s="61">
        <v>0</v>
      </c>
      <c r="Q66" s="60">
        <v>-1250</v>
      </c>
      <c r="R66" s="60">
        <f t="shared" si="6"/>
        <v>-1250</v>
      </c>
      <c r="S66" s="83"/>
      <c r="T66" s="80"/>
      <c r="U66" s="79"/>
      <c r="V66" s="55">
        <f t="shared" si="7"/>
        <v>0</v>
      </c>
      <c r="W66" s="59" t="str">
        <f t="shared" si="5"/>
        <v>SIM</v>
      </c>
    </row>
    <row r="67" spans="2:23" x14ac:dyDescent="0.2">
      <c r="B67" s="5" t="s">
        <v>581</v>
      </c>
      <c r="C67" s="5" t="s">
        <v>206</v>
      </c>
      <c r="D67" s="22">
        <f t="shared" si="0"/>
        <v>10</v>
      </c>
      <c r="E67" s="22"/>
      <c r="F67" s="5" t="s">
        <v>212</v>
      </c>
      <c r="G67" s="20">
        <v>33602</v>
      </c>
      <c r="H67" s="34">
        <v>7</v>
      </c>
      <c r="I67" s="64">
        <v>132</v>
      </c>
      <c r="J67" s="36">
        <f t="shared" si="1"/>
        <v>924</v>
      </c>
      <c r="K67" s="45">
        <v>10</v>
      </c>
      <c r="L67" s="46">
        <f t="shared" si="2"/>
        <v>120</v>
      </c>
      <c r="M67" s="42">
        <f t="shared" si="3"/>
        <v>30</v>
      </c>
      <c r="N67" s="24">
        <f t="shared" si="4"/>
        <v>367</v>
      </c>
      <c r="O67" s="26">
        <v>0</v>
      </c>
      <c r="P67" s="61">
        <v>0</v>
      </c>
      <c r="Q67" s="60">
        <v>-924</v>
      </c>
      <c r="R67" s="60">
        <f t="shared" si="6"/>
        <v>-924</v>
      </c>
      <c r="S67" s="83"/>
      <c r="T67" s="80"/>
      <c r="U67" s="79"/>
      <c r="V67" s="55">
        <f t="shared" si="7"/>
        <v>0</v>
      </c>
      <c r="W67" s="59" t="str">
        <f t="shared" si="5"/>
        <v>SIM</v>
      </c>
    </row>
    <row r="68" spans="2:23" x14ac:dyDescent="0.2">
      <c r="B68" s="5" t="s">
        <v>581</v>
      </c>
      <c r="C68" s="5" t="s">
        <v>206</v>
      </c>
      <c r="D68" s="22">
        <f t="shared" ref="D68:D131" si="8">((12*100)/L68)</f>
        <v>10</v>
      </c>
      <c r="E68" s="22"/>
      <c r="F68" s="5" t="s">
        <v>243</v>
      </c>
      <c r="G68" s="20">
        <v>33662</v>
      </c>
      <c r="H68" s="34">
        <v>2</v>
      </c>
      <c r="I68" s="39">
        <v>165</v>
      </c>
      <c r="J68" s="36">
        <f t="shared" ref="J68:J131" si="9">H68*I68</f>
        <v>330</v>
      </c>
      <c r="K68" s="45">
        <v>10</v>
      </c>
      <c r="L68" s="46">
        <f t="shared" ref="L68:L131" si="10">K68*12</f>
        <v>120</v>
      </c>
      <c r="M68" s="42">
        <f t="shared" ref="M68:M131" si="11">DATEDIF(G68,$G$2,"Y")</f>
        <v>30</v>
      </c>
      <c r="N68" s="24">
        <f t="shared" ref="N68:N131" si="12">DATEDIF(G68,$G$2,"M")</f>
        <v>365</v>
      </c>
      <c r="O68" s="26">
        <v>0</v>
      </c>
      <c r="P68" s="61">
        <v>0</v>
      </c>
      <c r="Q68" s="60">
        <v>-330</v>
      </c>
      <c r="R68" s="60">
        <f t="shared" si="6"/>
        <v>-330</v>
      </c>
      <c r="S68" s="83"/>
      <c r="T68" s="80"/>
      <c r="U68" s="79"/>
      <c r="V68" s="55">
        <f t="shared" ref="V68:V131" si="13">J68+O68+P68+R68</f>
        <v>0</v>
      </c>
      <c r="W68" s="59" t="str">
        <f t="shared" ref="W68:W131" si="14">IF(N68&gt;L68,"SIM","NÃO")</f>
        <v>SIM</v>
      </c>
    </row>
    <row r="69" spans="2:23" x14ac:dyDescent="0.2">
      <c r="B69" s="5" t="s">
        <v>581</v>
      </c>
      <c r="C69" s="5" t="s">
        <v>206</v>
      </c>
      <c r="D69" s="22">
        <f t="shared" si="8"/>
        <v>10</v>
      </c>
      <c r="E69" s="22"/>
      <c r="F69" s="5" t="s">
        <v>230</v>
      </c>
      <c r="G69" s="20">
        <v>33815</v>
      </c>
      <c r="H69" s="34">
        <v>59</v>
      </c>
      <c r="I69" s="64">
        <v>170</v>
      </c>
      <c r="J69" s="36">
        <f t="shared" si="9"/>
        <v>10030</v>
      </c>
      <c r="K69" s="45">
        <v>10</v>
      </c>
      <c r="L69" s="46">
        <f t="shared" si="10"/>
        <v>120</v>
      </c>
      <c r="M69" s="42">
        <f t="shared" si="11"/>
        <v>30</v>
      </c>
      <c r="N69" s="24">
        <f t="shared" si="12"/>
        <v>360</v>
      </c>
      <c r="O69" s="26">
        <v>0</v>
      </c>
      <c r="P69" s="61">
        <v>0</v>
      </c>
      <c r="Q69" s="60">
        <v>-10030</v>
      </c>
      <c r="R69" s="60">
        <f t="shared" ref="R69:R132" si="15">P69+Q69</f>
        <v>-10030</v>
      </c>
      <c r="S69" s="83"/>
      <c r="T69" s="80"/>
      <c r="U69" s="79"/>
      <c r="V69" s="55">
        <f t="shared" si="13"/>
        <v>0</v>
      </c>
      <c r="W69" s="59" t="str">
        <f t="shared" si="14"/>
        <v>SIM</v>
      </c>
    </row>
    <row r="70" spans="2:23" x14ac:dyDescent="0.2">
      <c r="B70" s="5" t="s">
        <v>581</v>
      </c>
      <c r="C70" s="5" t="s">
        <v>206</v>
      </c>
      <c r="D70" s="22">
        <f t="shared" si="8"/>
        <v>10</v>
      </c>
      <c r="E70" s="22"/>
      <c r="F70" s="5" t="s">
        <v>241</v>
      </c>
      <c r="G70" s="20">
        <v>33815</v>
      </c>
      <c r="H70" s="34">
        <v>2</v>
      </c>
      <c r="I70" s="64">
        <v>173</v>
      </c>
      <c r="J70" s="36">
        <f t="shared" si="9"/>
        <v>346</v>
      </c>
      <c r="K70" s="45">
        <v>10</v>
      </c>
      <c r="L70" s="46">
        <f t="shared" si="10"/>
        <v>120</v>
      </c>
      <c r="M70" s="42">
        <f t="shared" si="11"/>
        <v>30</v>
      </c>
      <c r="N70" s="24">
        <f t="shared" si="12"/>
        <v>360</v>
      </c>
      <c r="O70" s="26">
        <v>0</v>
      </c>
      <c r="P70" s="61">
        <v>0</v>
      </c>
      <c r="Q70" s="60">
        <v>-346</v>
      </c>
      <c r="R70" s="60">
        <f t="shared" si="15"/>
        <v>-346</v>
      </c>
      <c r="S70" s="83"/>
      <c r="T70" s="80"/>
      <c r="U70" s="79"/>
      <c r="V70" s="55">
        <f t="shared" si="13"/>
        <v>0</v>
      </c>
      <c r="W70" s="59" t="str">
        <f t="shared" si="14"/>
        <v>SIM</v>
      </c>
    </row>
    <row r="71" spans="2:23" x14ac:dyDescent="0.2">
      <c r="B71" s="5" t="s">
        <v>581</v>
      </c>
      <c r="C71" s="5" t="s">
        <v>206</v>
      </c>
      <c r="D71" s="22">
        <f t="shared" si="8"/>
        <v>10</v>
      </c>
      <c r="E71" s="22"/>
      <c r="F71" s="5" t="s">
        <v>218</v>
      </c>
      <c r="G71" s="20">
        <v>33815</v>
      </c>
      <c r="H71" s="34">
        <v>6</v>
      </c>
      <c r="I71" s="66">
        <v>185</v>
      </c>
      <c r="J71" s="36">
        <f t="shared" si="9"/>
        <v>1110</v>
      </c>
      <c r="K71" s="45">
        <v>10</v>
      </c>
      <c r="L71" s="46">
        <f t="shared" si="10"/>
        <v>120</v>
      </c>
      <c r="M71" s="42">
        <f t="shared" si="11"/>
        <v>30</v>
      </c>
      <c r="N71" s="24">
        <f t="shared" si="12"/>
        <v>360</v>
      </c>
      <c r="O71" s="26">
        <v>0</v>
      </c>
      <c r="P71" s="61">
        <v>0</v>
      </c>
      <c r="Q71" s="60">
        <v>-1110</v>
      </c>
      <c r="R71" s="60">
        <f t="shared" si="15"/>
        <v>-1110</v>
      </c>
      <c r="S71" s="83"/>
      <c r="T71" s="80"/>
      <c r="U71" s="79"/>
      <c r="V71" s="55">
        <f t="shared" si="13"/>
        <v>0</v>
      </c>
      <c r="W71" s="59" t="str">
        <f t="shared" si="14"/>
        <v>SIM</v>
      </c>
    </row>
    <row r="72" spans="2:23" x14ac:dyDescent="0.2">
      <c r="B72" s="5" t="s">
        <v>581</v>
      </c>
      <c r="C72" s="5" t="s">
        <v>206</v>
      </c>
      <c r="D72" s="22">
        <f t="shared" si="8"/>
        <v>10</v>
      </c>
      <c r="E72" s="22"/>
      <c r="F72" s="5" t="s">
        <v>238</v>
      </c>
      <c r="G72" s="20">
        <v>33815</v>
      </c>
      <c r="H72" s="34">
        <v>1</v>
      </c>
      <c r="I72" s="64">
        <v>387</v>
      </c>
      <c r="J72" s="36">
        <f t="shared" si="9"/>
        <v>387</v>
      </c>
      <c r="K72" s="45">
        <v>10</v>
      </c>
      <c r="L72" s="46">
        <f t="shared" si="10"/>
        <v>120</v>
      </c>
      <c r="M72" s="42">
        <f t="shared" si="11"/>
        <v>30</v>
      </c>
      <c r="N72" s="24">
        <f t="shared" si="12"/>
        <v>360</v>
      </c>
      <c r="O72" s="26">
        <v>0</v>
      </c>
      <c r="P72" s="61">
        <v>0</v>
      </c>
      <c r="Q72" s="60">
        <v>-387</v>
      </c>
      <c r="R72" s="60">
        <f t="shared" si="15"/>
        <v>-387</v>
      </c>
      <c r="S72" s="83"/>
      <c r="T72" s="80"/>
      <c r="U72" s="79"/>
      <c r="V72" s="55">
        <f t="shared" si="13"/>
        <v>0</v>
      </c>
      <c r="W72" s="59" t="str">
        <f t="shared" si="14"/>
        <v>SIM</v>
      </c>
    </row>
    <row r="73" spans="2:23" x14ac:dyDescent="0.2">
      <c r="B73" s="5" t="s">
        <v>581</v>
      </c>
      <c r="C73" s="5" t="s">
        <v>206</v>
      </c>
      <c r="D73" s="22">
        <f t="shared" si="8"/>
        <v>10</v>
      </c>
      <c r="E73" s="22"/>
      <c r="F73" s="5" t="s">
        <v>245</v>
      </c>
      <c r="G73" s="20">
        <v>33815</v>
      </c>
      <c r="H73" s="34">
        <v>1</v>
      </c>
      <c r="I73" s="64">
        <v>104</v>
      </c>
      <c r="J73" s="36">
        <f t="shared" si="9"/>
        <v>104</v>
      </c>
      <c r="K73" s="45">
        <v>10</v>
      </c>
      <c r="L73" s="46">
        <f t="shared" si="10"/>
        <v>120</v>
      </c>
      <c r="M73" s="42">
        <f t="shared" si="11"/>
        <v>30</v>
      </c>
      <c r="N73" s="24">
        <f t="shared" si="12"/>
        <v>360</v>
      </c>
      <c r="O73" s="26">
        <v>0</v>
      </c>
      <c r="P73" s="61">
        <v>0</v>
      </c>
      <c r="Q73" s="60">
        <v>-104</v>
      </c>
      <c r="R73" s="60">
        <f t="shared" si="15"/>
        <v>-104</v>
      </c>
      <c r="S73" s="83"/>
      <c r="T73" s="80"/>
      <c r="U73" s="79"/>
      <c r="V73" s="55">
        <f t="shared" si="13"/>
        <v>0</v>
      </c>
      <c r="W73" s="59" t="str">
        <f t="shared" si="14"/>
        <v>SIM</v>
      </c>
    </row>
    <row r="74" spans="2:23" x14ac:dyDescent="0.2">
      <c r="B74" s="5" t="s">
        <v>581</v>
      </c>
      <c r="C74" s="5" t="s">
        <v>206</v>
      </c>
      <c r="D74" s="22">
        <f t="shared" si="8"/>
        <v>10</v>
      </c>
      <c r="E74" s="22"/>
      <c r="F74" s="5" t="s">
        <v>246</v>
      </c>
      <c r="G74" s="20">
        <v>33815</v>
      </c>
      <c r="H74" s="34">
        <v>1</v>
      </c>
      <c r="I74" s="64">
        <v>55</v>
      </c>
      <c r="J74" s="36">
        <f t="shared" si="9"/>
        <v>55</v>
      </c>
      <c r="K74" s="45">
        <v>10</v>
      </c>
      <c r="L74" s="46">
        <f t="shared" si="10"/>
        <v>120</v>
      </c>
      <c r="M74" s="42">
        <f t="shared" si="11"/>
        <v>30</v>
      </c>
      <c r="N74" s="24">
        <f t="shared" si="12"/>
        <v>360</v>
      </c>
      <c r="O74" s="26">
        <v>0</v>
      </c>
      <c r="P74" s="61">
        <v>0</v>
      </c>
      <c r="Q74" s="60">
        <v>-55</v>
      </c>
      <c r="R74" s="60">
        <f t="shared" si="15"/>
        <v>-55</v>
      </c>
      <c r="S74" s="83"/>
      <c r="T74" s="80"/>
      <c r="U74" s="79"/>
      <c r="V74" s="55">
        <f t="shared" si="13"/>
        <v>0</v>
      </c>
      <c r="W74" s="59" t="str">
        <f t="shared" si="14"/>
        <v>SIM</v>
      </c>
    </row>
    <row r="75" spans="2:23" x14ac:dyDescent="0.2">
      <c r="B75" s="5" t="s">
        <v>581</v>
      </c>
      <c r="C75" s="5" t="s">
        <v>206</v>
      </c>
      <c r="D75" s="22">
        <f t="shared" si="8"/>
        <v>10</v>
      </c>
      <c r="E75" s="22"/>
      <c r="F75" s="5" t="s">
        <v>238</v>
      </c>
      <c r="G75" s="20">
        <v>33815</v>
      </c>
      <c r="H75" s="34">
        <v>1</v>
      </c>
      <c r="I75" s="64">
        <v>215</v>
      </c>
      <c r="J75" s="36">
        <f t="shared" si="9"/>
        <v>215</v>
      </c>
      <c r="K75" s="45">
        <v>10</v>
      </c>
      <c r="L75" s="46">
        <f t="shared" si="10"/>
        <v>120</v>
      </c>
      <c r="M75" s="42">
        <f t="shared" si="11"/>
        <v>30</v>
      </c>
      <c r="N75" s="24">
        <f t="shared" si="12"/>
        <v>360</v>
      </c>
      <c r="O75" s="26">
        <v>0</v>
      </c>
      <c r="P75" s="61">
        <v>0</v>
      </c>
      <c r="Q75" s="60">
        <v>-215</v>
      </c>
      <c r="R75" s="60">
        <f t="shared" si="15"/>
        <v>-215</v>
      </c>
      <c r="S75" s="83"/>
      <c r="T75" s="80"/>
      <c r="U75" s="79"/>
      <c r="V75" s="55">
        <f t="shared" si="13"/>
        <v>0</v>
      </c>
      <c r="W75" s="59" t="str">
        <f t="shared" si="14"/>
        <v>SIM</v>
      </c>
    </row>
    <row r="76" spans="2:23" x14ac:dyDescent="0.2">
      <c r="B76" s="5" t="s">
        <v>581</v>
      </c>
      <c r="C76" s="5" t="s">
        <v>206</v>
      </c>
      <c r="D76" s="22">
        <f t="shared" si="8"/>
        <v>10</v>
      </c>
      <c r="E76" s="22"/>
      <c r="F76" s="5" t="s">
        <v>247</v>
      </c>
      <c r="G76" s="20">
        <v>33815</v>
      </c>
      <c r="H76" s="34">
        <v>1</v>
      </c>
      <c r="I76" s="64">
        <v>237</v>
      </c>
      <c r="J76" s="36">
        <f t="shared" si="9"/>
        <v>237</v>
      </c>
      <c r="K76" s="45">
        <v>10</v>
      </c>
      <c r="L76" s="46">
        <f t="shared" si="10"/>
        <v>120</v>
      </c>
      <c r="M76" s="42">
        <f t="shared" si="11"/>
        <v>30</v>
      </c>
      <c r="N76" s="24">
        <f t="shared" si="12"/>
        <v>360</v>
      </c>
      <c r="O76" s="26">
        <v>0</v>
      </c>
      <c r="P76" s="61">
        <v>0</v>
      </c>
      <c r="Q76" s="60">
        <v>-237</v>
      </c>
      <c r="R76" s="60">
        <f t="shared" si="15"/>
        <v>-237</v>
      </c>
      <c r="S76" s="83"/>
      <c r="T76" s="80"/>
      <c r="U76" s="79"/>
      <c r="V76" s="55">
        <f t="shared" si="13"/>
        <v>0</v>
      </c>
      <c r="W76" s="59" t="str">
        <f t="shared" si="14"/>
        <v>SIM</v>
      </c>
    </row>
    <row r="77" spans="2:23" x14ac:dyDescent="0.2">
      <c r="B77" s="5" t="s">
        <v>581</v>
      </c>
      <c r="C77" s="5" t="s">
        <v>206</v>
      </c>
      <c r="D77" s="22">
        <f t="shared" si="8"/>
        <v>10</v>
      </c>
      <c r="E77" s="22"/>
      <c r="F77" s="5" t="s">
        <v>248</v>
      </c>
      <c r="G77" s="20">
        <v>33815</v>
      </c>
      <c r="H77" s="34">
        <v>1</v>
      </c>
      <c r="I77" s="64">
        <v>332</v>
      </c>
      <c r="J77" s="36">
        <f t="shared" si="9"/>
        <v>332</v>
      </c>
      <c r="K77" s="45">
        <v>10</v>
      </c>
      <c r="L77" s="46">
        <f t="shared" si="10"/>
        <v>120</v>
      </c>
      <c r="M77" s="42">
        <f t="shared" si="11"/>
        <v>30</v>
      </c>
      <c r="N77" s="24">
        <f t="shared" si="12"/>
        <v>360</v>
      </c>
      <c r="O77" s="26">
        <v>0</v>
      </c>
      <c r="P77" s="61">
        <v>0</v>
      </c>
      <c r="Q77" s="60">
        <v>-332</v>
      </c>
      <c r="R77" s="60">
        <f t="shared" si="15"/>
        <v>-332</v>
      </c>
      <c r="S77" s="83"/>
      <c r="T77" s="80"/>
      <c r="U77" s="79"/>
      <c r="V77" s="55">
        <f t="shared" si="13"/>
        <v>0</v>
      </c>
      <c r="W77" s="59" t="str">
        <f t="shared" si="14"/>
        <v>SIM</v>
      </c>
    </row>
    <row r="78" spans="2:23" x14ac:dyDescent="0.2">
      <c r="B78" s="5" t="s">
        <v>581</v>
      </c>
      <c r="C78" s="5" t="s">
        <v>208</v>
      </c>
      <c r="D78" s="22">
        <f t="shared" si="8"/>
        <v>10</v>
      </c>
      <c r="E78" s="22"/>
      <c r="F78" s="5" t="s">
        <v>39</v>
      </c>
      <c r="G78" s="20">
        <v>33847</v>
      </c>
      <c r="H78" s="34">
        <v>1</v>
      </c>
      <c r="I78" s="39">
        <v>81454</v>
      </c>
      <c r="J78" s="36">
        <f t="shared" si="9"/>
        <v>81454</v>
      </c>
      <c r="K78" s="45">
        <v>10</v>
      </c>
      <c r="L78" s="46">
        <f t="shared" si="10"/>
        <v>120</v>
      </c>
      <c r="M78" s="42">
        <f t="shared" si="11"/>
        <v>29</v>
      </c>
      <c r="N78" s="24">
        <f t="shared" si="12"/>
        <v>359</v>
      </c>
      <c r="O78" s="26">
        <v>0</v>
      </c>
      <c r="P78" s="61">
        <v>0</v>
      </c>
      <c r="Q78" s="60">
        <v>-81454</v>
      </c>
      <c r="R78" s="60">
        <f t="shared" si="15"/>
        <v>-81454</v>
      </c>
      <c r="S78" s="83"/>
      <c r="T78" s="80"/>
      <c r="U78" s="79"/>
      <c r="V78" s="55">
        <f t="shared" si="13"/>
        <v>0</v>
      </c>
      <c r="W78" s="59" t="str">
        <f t="shared" si="14"/>
        <v>SIM</v>
      </c>
    </row>
    <row r="79" spans="2:23" x14ac:dyDescent="0.2">
      <c r="B79" s="5" t="s">
        <v>581</v>
      </c>
      <c r="C79" s="5" t="s">
        <v>206</v>
      </c>
      <c r="D79" s="22">
        <f t="shared" si="8"/>
        <v>10</v>
      </c>
      <c r="E79" s="22"/>
      <c r="F79" s="5" t="s">
        <v>249</v>
      </c>
      <c r="G79" s="20">
        <v>33907</v>
      </c>
      <c r="H79" s="34">
        <v>1</v>
      </c>
      <c r="I79" s="39">
        <v>239</v>
      </c>
      <c r="J79" s="36">
        <f t="shared" si="9"/>
        <v>239</v>
      </c>
      <c r="K79" s="45">
        <v>10</v>
      </c>
      <c r="L79" s="46">
        <f t="shared" si="10"/>
        <v>120</v>
      </c>
      <c r="M79" s="42">
        <f t="shared" si="11"/>
        <v>29</v>
      </c>
      <c r="N79" s="24">
        <f t="shared" si="12"/>
        <v>357</v>
      </c>
      <c r="O79" s="26">
        <v>0</v>
      </c>
      <c r="P79" s="61">
        <v>0</v>
      </c>
      <c r="Q79" s="60">
        <v>-239</v>
      </c>
      <c r="R79" s="60">
        <f t="shared" si="15"/>
        <v>-239</v>
      </c>
      <c r="S79" s="83"/>
      <c r="T79" s="80"/>
      <c r="U79" s="79"/>
      <c r="V79" s="55">
        <f t="shared" si="13"/>
        <v>0</v>
      </c>
      <c r="W79" s="59" t="str">
        <f t="shared" si="14"/>
        <v>SIM</v>
      </c>
    </row>
    <row r="80" spans="2:23" x14ac:dyDescent="0.2">
      <c r="B80" s="5" t="s">
        <v>581</v>
      </c>
      <c r="C80" s="5" t="s">
        <v>206</v>
      </c>
      <c r="D80" s="22">
        <f t="shared" si="8"/>
        <v>10</v>
      </c>
      <c r="E80" s="22"/>
      <c r="F80" s="5" t="s">
        <v>250</v>
      </c>
      <c r="G80" s="20">
        <v>33968</v>
      </c>
      <c r="H80" s="34">
        <v>114</v>
      </c>
      <c r="I80" s="64">
        <v>228</v>
      </c>
      <c r="J80" s="36">
        <f t="shared" si="9"/>
        <v>25992</v>
      </c>
      <c r="K80" s="45">
        <v>10</v>
      </c>
      <c r="L80" s="46">
        <f t="shared" si="10"/>
        <v>120</v>
      </c>
      <c r="M80" s="42">
        <f t="shared" si="11"/>
        <v>29</v>
      </c>
      <c r="N80" s="24">
        <f t="shared" si="12"/>
        <v>355</v>
      </c>
      <c r="O80" s="26">
        <v>0</v>
      </c>
      <c r="P80" s="61">
        <v>0</v>
      </c>
      <c r="Q80" s="60">
        <v>-25992</v>
      </c>
      <c r="R80" s="60">
        <f t="shared" si="15"/>
        <v>-25992</v>
      </c>
      <c r="S80" s="83"/>
      <c r="T80" s="80"/>
      <c r="U80" s="79"/>
      <c r="V80" s="55">
        <f t="shared" si="13"/>
        <v>0</v>
      </c>
      <c r="W80" s="59" t="str">
        <f t="shared" si="14"/>
        <v>SIM</v>
      </c>
    </row>
    <row r="81" spans="2:24" x14ac:dyDescent="0.2">
      <c r="B81" s="5" t="s">
        <v>582</v>
      </c>
      <c r="C81" s="5" t="s">
        <v>6</v>
      </c>
      <c r="D81" s="22">
        <f t="shared" si="8"/>
        <v>4</v>
      </c>
      <c r="E81" s="22"/>
      <c r="F81" s="5" t="s">
        <v>561</v>
      </c>
      <c r="G81" s="20">
        <v>33970</v>
      </c>
      <c r="H81" s="34">
        <v>1</v>
      </c>
      <c r="I81" s="39">
        <v>130659.13</v>
      </c>
      <c r="J81" s="36">
        <f t="shared" si="9"/>
        <v>130659.13</v>
      </c>
      <c r="K81" s="45">
        <v>25</v>
      </c>
      <c r="L81" s="46">
        <f t="shared" si="10"/>
        <v>300</v>
      </c>
      <c r="M81" s="42">
        <f t="shared" si="11"/>
        <v>29</v>
      </c>
      <c r="N81" s="24">
        <f t="shared" si="12"/>
        <v>354</v>
      </c>
      <c r="O81" s="26">
        <v>0</v>
      </c>
      <c r="P81" s="61">
        <v>0</v>
      </c>
      <c r="Q81" s="60">
        <v>-130659.13</v>
      </c>
      <c r="R81" s="60">
        <f t="shared" si="15"/>
        <v>-130659.13</v>
      </c>
      <c r="S81" s="83"/>
      <c r="T81" s="80"/>
      <c r="U81" s="79"/>
      <c r="V81" s="55">
        <f t="shared" si="13"/>
        <v>0</v>
      </c>
      <c r="W81" s="59" t="str">
        <f t="shared" si="14"/>
        <v>SIM</v>
      </c>
      <c r="X81" s="15"/>
    </row>
    <row r="82" spans="2:24" x14ac:dyDescent="0.2">
      <c r="B82" s="5" t="s">
        <v>581</v>
      </c>
      <c r="C82" s="5" t="s">
        <v>206</v>
      </c>
      <c r="D82" s="22">
        <f t="shared" si="8"/>
        <v>10</v>
      </c>
      <c r="E82" s="22"/>
      <c r="F82" s="5" t="s">
        <v>251</v>
      </c>
      <c r="G82" s="20">
        <v>34028</v>
      </c>
      <c r="H82" s="34">
        <v>1</v>
      </c>
      <c r="I82" s="39">
        <v>32.5</v>
      </c>
      <c r="J82" s="36">
        <f t="shared" si="9"/>
        <v>32.5</v>
      </c>
      <c r="K82" s="45">
        <v>10</v>
      </c>
      <c r="L82" s="46">
        <f t="shared" si="10"/>
        <v>120</v>
      </c>
      <c r="M82" s="42">
        <f t="shared" si="11"/>
        <v>29</v>
      </c>
      <c r="N82" s="24">
        <f t="shared" si="12"/>
        <v>353</v>
      </c>
      <c r="O82" s="26">
        <v>0</v>
      </c>
      <c r="P82" s="61">
        <v>0</v>
      </c>
      <c r="Q82" s="60">
        <v>-32.5</v>
      </c>
      <c r="R82" s="60">
        <f t="shared" si="15"/>
        <v>-32.5</v>
      </c>
      <c r="S82" s="83"/>
      <c r="T82" s="80"/>
      <c r="U82" s="79"/>
      <c r="V82" s="55">
        <f t="shared" si="13"/>
        <v>0</v>
      </c>
      <c r="W82" s="59" t="str">
        <f t="shared" si="14"/>
        <v>SIM</v>
      </c>
      <c r="X82" s="15"/>
    </row>
    <row r="83" spans="2:24" x14ac:dyDescent="0.2">
      <c r="B83" s="5" t="s">
        <v>581</v>
      </c>
      <c r="C83" s="5" t="s">
        <v>208</v>
      </c>
      <c r="D83" s="22">
        <f t="shared" si="8"/>
        <v>10</v>
      </c>
      <c r="E83" s="22"/>
      <c r="F83" s="5" t="s">
        <v>40</v>
      </c>
      <c r="G83" s="20">
        <v>34089</v>
      </c>
      <c r="H83" s="34">
        <v>1</v>
      </c>
      <c r="I83" s="39">
        <v>31732</v>
      </c>
      <c r="J83" s="36">
        <f t="shared" si="9"/>
        <v>31732</v>
      </c>
      <c r="K83" s="45">
        <v>10</v>
      </c>
      <c r="L83" s="46">
        <f t="shared" si="10"/>
        <v>120</v>
      </c>
      <c r="M83" s="42">
        <f t="shared" si="11"/>
        <v>29</v>
      </c>
      <c r="N83" s="24">
        <f t="shared" si="12"/>
        <v>351</v>
      </c>
      <c r="O83" s="26">
        <v>0</v>
      </c>
      <c r="P83" s="61">
        <v>0</v>
      </c>
      <c r="Q83" s="60">
        <v>-31732</v>
      </c>
      <c r="R83" s="60">
        <f t="shared" si="15"/>
        <v>-31732</v>
      </c>
      <c r="S83" s="83"/>
      <c r="T83" s="80"/>
      <c r="U83" s="79"/>
      <c r="V83" s="55">
        <f t="shared" si="13"/>
        <v>0</v>
      </c>
      <c r="W83" s="59" t="str">
        <f t="shared" si="14"/>
        <v>SIM</v>
      </c>
      <c r="X83" s="15"/>
    </row>
    <row r="84" spans="2:24" x14ac:dyDescent="0.2">
      <c r="B84" s="5" t="s">
        <v>581</v>
      </c>
      <c r="C84" s="5" t="s">
        <v>208</v>
      </c>
      <c r="D84" s="22">
        <f t="shared" si="8"/>
        <v>10</v>
      </c>
      <c r="E84" s="22"/>
      <c r="F84" s="5" t="s">
        <v>18</v>
      </c>
      <c r="G84" s="20">
        <v>34150</v>
      </c>
      <c r="H84" s="34">
        <v>1</v>
      </c>
      <c r="I84" s="39">
        <v>1200</v>
      </c>
      <c r="J84" s="36">
        <f t="shared" si="9"/>
        <v>1200</v>
      </c>
      <c r="K84" s="45">
        <v>10</v>
      </c>
      <c r="L84" s="46">
        <f t="shared" si="10"/>
        <v>120</v>
      </c>
      <c r="M84" s="42">
        <f t="shared" si="11"/>
        <v>29</v>
      </c>
      <c r="N84" s="24">
        <f t="shared" si="12"/>
        <v>349</v>
      </c>
      <c r="O84" s="26">
        <v>0</v>
      </c>
      <c r="P84" s="61">
        <v>0</v>
      </c>
      <c r="Q84" s="60">
        <v>-1200</v>
      </c>
      <c r="R84" s="60">
        <f t="shared" si="15"/>
        <v>-1200</v>
      </c>
      <c r="S84" s="83"/>
      <c r="T84" s="80"/>
      <c r="U84" s="79"/>
      <c r="V84" s="55">
        <f t="shared" si="13"/>
        <v>0</v>
      </c>
      <c r="W84" s="59" t="str">
        <f t="shared" si="14"/>
        <v>SIM</v>
      </c>
      <c r="X84" s="15"/>
    </row>
    <row r="85" spans="2:24" x14ac:dyDescent="0.2">
      <c r="B85" s="5" t="s">
        <v>581</v>
      </c>
      <c r="C85" s="5" t="s">
        <v>208</v>
      </c>
      <c r="D85" s="22">
        <f t="shared" si="8"/>
        <v>10</v>
      </c>
      <c r="E85" s="22"/>
      <c r="F85" s="5" t="s">
        <v>41</v>
      </c>
      <c r="G85" s="20">
        <v>34393</v>
      </c>
      <c r="H85" s="34">
        <v>1</v>
      </c>
      <c r="I85" s="39">
        <v>662.54</v>
      </c>
      <c r="J85" s="36">
        <f t="shared" si="9"/>
        <v>662.54</v>
      </c>
      <c r="K85" s="45">
        <v>10</v>
      </c>
      <c r="L85" s="46">
        <f t="shared" si="10"/>
        <v>120</v>
      </c>
      <c r="M85" s="42">
        <f t="shared" si="11"/>
        <v>28</v>
      </c>
      <c r="N85" s="24">
        <f t="shared" si="12"/>
        <v>341</v>
      </c>
      <c r="O85" s="26">
        <v>0</v>
      </c>
      <c r="P85" s="61">
        <v>0</v>
      </c>
      <c r="Q85" s="60">
        <v>-662.54</v>
      </c>
      <c r="R85" s="60">
        <f t="shared" si="15"/>
        <v>-662.54</v>
      </c>
      <c r="S85" s="83"/>
      <c r="T85" s="80"/>
      <c r="U85" s="79"/>
      <c r="V85" s="55">
        <f t="shared" si="13"/>
        <v>0</v>
      </c>
      <c r="W85" s="59" t="str">
        <f t="shared" si="14"/>
        <v>SIM</v>
      </c>
      <c r="X85" s="15"/>
    </row>
    <row r="86" spans="2:24" x14ac:dyDescent="0.2">
      <c r="B86" s="5" t="s">
        <v>581</v>
      </c>
      <c r="C86" s="5" t="s">
        <v>208</v>
      </c>
      <c r="D86" s="22">
        <f t="shared" si="8"/>
        <v>10</v>
      </c>
      <c r="E86" s="22"/>
      <c r="F86" s="5" t="s">
        <v>42</v>
      </c>
      <c r="G86" s="20">
        <v>34454</v>
      </c>
      <c r="H86" s="34">
        <v>2</v>
      </c>
      <c r="I86" s="39">
        <v>396.63</v>
      </c>
      <c r="J86" s="36">
        <f t="shared" si="9"/>
        <v>793.26</v>
      </c>
      <c r="K86" s="45">
        <v>10</v>
      </c>
      <c r="L86" s="46">
        <f t="shared" si="10"/>
        <v>120</v>
      </c>
      <c r="M86" s="42">
        <f t="shared" si="11"/>
        <v>28</v>
      </c>
      <c r="N86" s="24">
        <f t="shared" si="12"/>
        <v>339</v>
      </c>
      <c r="O86" s="26">
        <v>0</v>
      </c>
      <c r="P86" s="61">
        <v>0</v>
      </c>
      <c r="Q86" s="60">
        <v>-793.26</v>
      </c>
      <c r="R86" s="60">
        <f t="shared" si="15"/>
        <v>-793.26</v>
      </c>
      <c r="S86" s="83"/>
      <c r="T86" s="80"/>
      <c r="U86" s="79"/>
      <c r="V86" s="55">
        <f t="shared" si="13"/>
        <v>0</v>
      </c>
      <c r="W86" s="59" t="str">
        <f t="shared" si="14"/>
        <v>SIM</v>
      </c>
      <c r="X86" s="15"/>
    </row>
    <row r="87" spans="2:24" x14ac:dyDescent="0.2">
      <c r="B87" s="5" t="s">
        <v>581</v>
      </c>
      <c r="C87" s="5" t="s">
        <v>208</v>
      </c>
      <c r="D87" s="22">
        <f t="shared" si="8"/>
        <v>10</v>
      </c>
      <c r="E87" s="22"/>
      <c r="F87" s="5" t="s">
        <v>43</v>
      </c>
      <c r="G87" s="20">
        <v>34454</v>
      </c>
      <c r="H87" s="34">
        <v>5</v>
      </c>
      <c r="I87" s="39">
        <v>1073.77</v>
      </c>
      <c r="J87" s="36">
        <f t="shared" si="9"/>
        <v>5368.85</v>
      </c>
      <c r="K87" s="45">
        <v>10</v>
      </c>
      <c r="L87" s="46">
        <f t="shared" si="10"/>
        <v>120</v>
      </c>
      <c r="M87" s="42">
        <f t="shared" si="11"/>
        <v>28</v>
      </c>
      <c r="N87" s="24">
        <f t="shared" si="12"/>
        <v>339</v>
      </c>
      <c r="O87" s="26">
        <v>0</v>
      </c>
      <c r="P87" s="61">
        <v>0</v>
      </c>
      <c r="Q87" s="60">
        <v>-5368.85</v>
      </c>
      <c r="R87" s="60">
        <f t="shared" si="15"/>
        <v>-5368.85</v>
      </c>
      <c r="S87" s="83"/>
      <c r="T87" s="80"/>
      <c r="U87" s="79"/>
      <c r="V87" s="55">
        <f t="shared" si="13"/>
        <v>0</v>
      </c>
      <c r="W87" s="59" t="str">
        <f t="shared" si="14"/>
        <v>SIM</v>
      </c>
      <c r="X87" s="15"/>
    </row>
    <row r="88" spans="2:24" x14ac:dyDescent="0.2">
      <c r="B88" s="5" t="s">
        <v>581</v>
      </c>
      <c r="C88" s="5" t="s">
        <v>208</v>
      </c>
      <c r="D88" s="22">
        <f t="shared" si="8"/>
        <v>10</v>
      </c>
      <c r="E88" s="22"/>
      <c r="F88" s="5" t="s">
        <v>28</v>
      </c>
      <c r="G88" s="20">
        <v>34484</v>
      </c>
      <c r="H88" s="34">
        <v>2</v>
      </c>
      <c r="I88" s="64">
        <v>240</v>
      </c>
      <c r="J88" s="36">
        <f t="shared" si="9"/>
        <v>480</v>
      </c>
      <c r="K88" s="45">
        <v>10</v>
      </c>
      <c r="L88" s="46">
        <f t="shared" si="10"/>
        <v>120</v>
      </c>
      <c r="M88" s="42">
        <f t="shared" si="11"/>
        <v>28</v>
      </c>
      <c r="N88" s="24">
        <f t="shared" si="12"/>
        <v>338</v>
      </c>
      <c r="O88" s="26">
        <v>0</v>
      </c>
      <c r="P88" s="61">
        <v>0</v>
      </c>
      <c r="Q88" s="60">
        <v>-480</v>
      </c>
      <c r="R88" s="60">
        <f t="shared" si="15"/>
        <v>-480</v>
      </c>
      <c r="S88" s="83"/>
      <c r="T88" s="80"/>
      <c r="U88" s="79"/>
      <c r="V88" s="55">
        <f t="shared" si="13"/>
        <v>0</v>
      </c>
      <c r="W88" s="59" t="str">
        <f t="shared" si="14"/>
        <v>SIM</v>
      </c>
      <c r="X88" s="15"/>
    </row>
    <row r="89" spans="2:24" x14ac:dyDescent="0.2">
      <c r="B89" s="5" t="s">
        <v>581</v>
      </c>
      <c r="C89" s="5" t="s">
        <v>206</v>
      </c>
      <c r="D89" s="22">
        <f t="shared" si="8"/>
        <v>10</v>
      </c>
      <c r="E89" s="22"/>
      <c r="F89" s="5" t="s">
        <v>239</v>
      </c>
      <c r="G89" s="20">
        <v>34484</v>
      </c>
      <c r="H89" s="34">
        <v>11</v>
      </c>
      <c r="I89" s="64">
        <v>28.42</v>
      </c>
      <c r="J89" s="36">
        <f t="shared" si="9"/>
        <v>312.62</v>
      </c>
      <c r="K89" s="45">
        <v>10</v>
      </c>
      <c r="L89" s="46">
        <f t="shared" si="10"/>
        <v>120</v>
      </c>
      <c r="M89" s="42">
        <f t="shared" si="11"/>
        <v>28</v>
      </c>
      <c r="N89" s="24">
        <f t="shared" si="12"/>
        <v>338</v>
      </c>
      <c r="O89" s="26">
        <v>0</v>
      </c>
      <c r="P89" s="61">
        <v>0</v>
      </c>
      <c r="Q89" s="60">
        <v>-312.62</v>
      </c>
      <c r="R89" s="60">
        <f t="shared" si="15"/>
        <v>-312.62</v>
      </c>
      <c r="S89" s="83"/>
      <c r="T89" s="80"/>
      <c r="U89" s="79"/>
      <c r="V89" s="55">
        <f t="shared" si="13"/>
        <v>0</v>
      </c>
      <c r="W89" s="59" t="str">
        <f t="shared" si="14"/>
        <v>SIM</v>
      </c>
      <c r="X89" s="15"/>
    </row>
    <row r="90" spans="2:24" x14ac:dyDescent="0.2">
      <c r="B90" s="5" t="s">
        <v>581</v>
      </c>
      <c r="C90" s="5" t="s">
        <v>206</v>
      </c>
      <c r="D90" s="22">
        <f t="shared" si="8"/>
        <v>10</v>
      </c>
      <c r="E90" s="22"/>
      <c r="F90" s="5" t="s">
        <v>252</v>
      </c>
      <c r="G90" s="20">
        <v>34484</v>
      </c>
      <c r="H90" s="34">
        <v>1</v>
      </c>
      <c r="I90" s="64">
        <v>129.19</v>
      </c>
      <c r="J90" s="36">
        <f t="shared" si="9"/>
        <v>129.19</v>
      </c>
      <c r="K90" s="45">
        <v>10</v>
      </c>
      <c r="L90" s="46">
        <f t="shared" si="10"/>
        <v>120</v>
      </c>
      <c r="M90" s="42">
        <f t="shared" si="11"/>
        <v>28</v>
      </c>
      <c r="N90" s="24">
        <f t="shared" si="12"/>
        <v>338</v>
      </c>
      <c r="O90" s="26">
        <v>0</v>
      </c>
      <c r="P90" s="61">
        <v>0</v>
      </c>
      <c r="Q90" s="60">
        <v>-129.19</v>
      </c>
      <c r="R90" s="60">
        <f t="shared" si="15"/>
        <v>-129.19</v>
      </c>
      <c r="S90" s="83"/>
      <c r="T90" s="80"/>
      <c r="U90" s="79"/>
      <c r="V90" s="55">
        <f t="shared" si="13"/>
        <v>0</v>
      </c>
      <c r="W90" s="59" t="str">
        <f t="shared" si="14"/>
        <v>SIM</v>
      </c>
      <c r="X90" s="15"/>
    </row>
    <row r="91" spans="2:24" x14ac:dyDescent="0.2">
      <c r="B91" s="5" t="s">
        <v>581</v>
      </c>
      <c r="C91" s="5" t="s">
        <v>206</v>
      </c>
      <c r="D91" s="22">
        <f t="shared" si="8"/>
        <v>10</v>
      </c>
      <c r="E91" s="22"/>
      <c r="F91" s="5" t="s">
        <v>253</v>
      </c>
      <c r="G91" s="20">
        <v>34484</v>
      </c>
      <c r="H91" s="34">
        <v>1</v>
      </c>
      <c r="I91" s="64">
        <v>107.72</v>
      </c>
      <c r="J91" s="36">
        <f t="shared" si="9"/>
        <v>107.72</v>
      </c>
      <c r="K91" s="45">
        <v>10</v>
      </c>
      <c r="L91" s="46">
        <f t="shared" si="10"/>
        <v>120</v>
      </c>
      <c r="M91" s="42">
        <f t="shared" si="11"/>
        <v>28</v>
      </c>
      <c r="N91" s="24">
        <f t="shared" si="12"/>
        <v>338</v>
      </c>
      <c r="O91" s="26">
        <v>0</v>
      </c>
      <c r="P91" s="61">
        <v>0</v>
      </c>
      <c r="Q91" s="60">
        <v>-107.72</v>
      </c>
      <c r="R91" s="60">
        <f t="shared" si="15"/>
        <v>-107.72</v>
      </c>
      <c r="S91" s="83"/>
      <c r="T91" s="80"/>
      <c r="U91" s="79"/>
      <c r="V91" s="55">
        <f t="shared" si="13"/>
        <v>0</v>
      </c>
      <c r="W91" s="59" t="str">
        <f t="shared" si="14"/>
        <v>SIM</v>
      </c>
      <c r="X91" s="15"/>
    </row>
    <row r="92" spans="2:24" x14ac:dyDescent="0.2">
      <c r="B92" s="5" t="s">
        <v>581</v>
      </c>
      <c r="C92" s="5" t="s">
        <v>206</v>
      </c>
      <c r="D92" s="22">
        <f t="shared" si="8"/>
        <v>10</v>
      </c>
      <c r="E92" s="22"/>
      <c r="F92" s="5" t="s">
        <v>228</v>
      </c>
      <c r="G92" s="20">
        <v>34484</v>
      </c>
      <c r="H92" s="34">
        <v>1</v>
      </c>
      <c r="I92" s="64">
        <v>46.32</v>
      </c>
      <c r="J92" s="36">
        <f t="shared" si="9"/>
        <v>46.32</v>
      </c>
      <c r="K92" s="45">
        <v>10</v>
      </c>
      <c r="L92" s="46">
        <f t="shared" si="10"/>
        <v>120</v>
      </c>
      <c r="M92" s="42">
        <f t="shared" si="11"/>
        <v>28</v>
      </c>
      <c r="N92" s="24">
        <f t="shared" si="12"/>
        <v>338</v>
      </c>
      <c r="O92" s="26">
        <v>0</v>
      </c>
      <c r="P92" s="61">
        <v>0</v>
      </c>
      <c r="Q92" s="60">
        <v>-46.32</v>
      </c>
      <c r="R92" s="60">
        <f t="shared" si="15"/>
        <v>-46.32</v>
      </c>
      <c r="S92" s="83"/>
      <c r="T92" s="80"/>
      <c r="U92" s="79"/>
      <c r="V92" s="55">
        <f t="shared" si="13"/>
        <v>0</v>
      </c>
      <c r="W92" s="59" t="str">
        <f t="shared" si="14"/>
        <v>SIM</v>
      </c>
      <c r="X92" s="15"/>
    </row>
    <row r="93" spans="2:24" x14ac:dyDescent="0.2">
      <c r="B93" s="5" t="s">
        <v>581</v>
      </c>
      <c r="C93" s="5" t="s">
        <v>206</v>
      </c>
      <c r="D93" s="22">
        <f t="shared" si="8"/>
        <v>10</v>
      </c>
      <c r="E93" s="22"/>
      <c r="F93" s="5" t="s">
        <v>254</v>
      </c>
      <c r="G93" s="20">
        <v>34484</v>
      </c>
      <c r="H93" s="34">
        <v>1</v>
      </c>
      <c r="I93" s="64">
        <v>49.03</v>
      </c>
      <c r="J93" s="36">
        <f t="shared" si="9"/>
        <v>49.03</v>
      </c>
      <c r="K93" s="45">
        <v>10</v>
      </c>
      <c r="L93" s="46">
        <f t="shared" si="10"/>
        <v>120</v>
      </c>
      <c r="M93" s="42">
        <f t="shared" si="11"/>
        <v>28</v>
      </c>
      <c r="N93" s="24">
        <f t="shared" si="12"/>
        <v>338</v>
      </c>
      <c r="O93" s="26">
        <v>0</v>
      </c>
      <c r="P93" s="61">
        <v>0</v>
      </c>
      <c r="Q93" s="60">
        <v>-49.03</v>
      </c>
      <c r="R93" s="60">
        <f t="shared" si="15"/>
        <v>-49.03</v>
      </c>
      <c r="S93" s="83"/>
      <c r="T93" s="80"/>
      <c r="U93" s="79"/>
      <c r="V93" s="55">
        <f t="shared" si="13"/>
        <v>0</v>
      </c>
      <c r="W93" s="59" t="str">
        <f t="shared" si="14"/>
        <v>SIM</v>
      </c>
      <c r="X93" s="15"/>
    </row>
    <row r="94" spans="2:24" x14ac:dyDescent="0.2">
      <c r="B94" s="5" t="s">
        <v>581</v>
      </c>
      <c r="C94" s="5" t="s">
        <v>206</v>
      </c>
      <c r="D94" s="22">
        <f t="shared" si="8"/>
        <v>10</v>
      </c>
      <c r="E94" s="22"/>
      <c r="F94" s="5" t="s">
        <v>255</v>
      </c>
      <c r="G94" s="20">
        <v>34484</v>
      </c>
      <c r="H94" s="34">
        <v>1</v>
      </c>
      <c r="I94" s="64">
        <v>151.35</v>
      </c>
      <c r="J94" s="36">
        <f t="shared" si="9"/>
        <v>151.35</v>
      </c>
      <c r="K94" s="45">
        <v>10</v>
      </c>
      <c r="L94" s="46">
        <f t="shared" si="10"/>
        <v>120</v>
      </c>
      <c r="M94" s="42">
        <f t="shared" si="11"/>
        <v>28</v>
      </c>
      <c r="N94" s="24">
        <f t="shared" si="12"/>
        <v>338</v>
      </c>
      <c r="O94" s="26">
        <v>0</v>
      </c>
      <c r="P94" s="61">
        <v>0</v>
      </c>
      <c r="Q94" s="60">
        <v>-151.35</v>
      </c>
      <c r="R94" s="60">
        <f t="shared" si="15"/>
        <v>-151.35</v>
      </c>
      <c r="S94" s="83"/>
      <c r="T94" s="80"/>
      <c r="U94" s="79"/>
      <c r="V94" s="55">
        <f t="shared" si="13"/>
        <v>0</v>
      </c>
      <c r="W94" s="59" t="str">
        <f t="shared" si="14"/>
        <v>SIM</v>
      </c>
      <c r="X94" s="15"/>
    </row>
    <row r="95" spans="2:24" x14ac:dyDescent="0.2">
      <c r="B95" s="5" t="s">
        <v>581</v>
      </c>
      <c r="C95" s="5" t="s">
        <v>206</v>
      </c>
      <c r="D95" s="22">
        <f t="shared" si="8"/>
        <v>10</v>
      </c>
      <c r="E95" s="22"/>
      <c r="F95" s="5" t="s">
        <v>241</v>
      </c>
      <c r="G95" s="20">
        <v>34484</v>
      </c>
      <c r="H95" s="34">
        <v>1</v>
      </c>
      <c r="I95" s="64">
        <v>245.14</v>
      </c>
      <c r="J95" s="36">
        <f t="shared" si="9"/>
        <v>245.14</v>
      </c>
      <c r="K95" s="45">
        <v>10</v>
      </c>
      <c r="L95" s="46">
        <f t="shared" si="10"/>
        <v>120</v>
      </c>
      <c r="M95" s="42">
        <f t="shared" si="11"/>
        <v>28</v>
      </c>
      <c r="N95" s="24">
        <f t="shared" si="12"/>
        <v>338</v>
      </c>
      <c r="O95" s="26">
        <v>0</v>
      </c>
      <c r="P95" s="61">
        <v>0</v>
      </c>
      <c r="Q95" s="60">
        <v>-245.14</v>
      </c>
      <c r="R95" s="60">
        <f t="shared" si="15"/>
        <v>-245.14</v>
      </c>
      <c r="S95" s="83"/>
      <c r="T95" s="80"/>
      <c r="U95" s="79"/>
      <c r="V95" s="55">
        <f t="shared" si="13"/>
        <v>0</v>
      </c>
      <c r="W95" s="59" t="str">
        <f t="shared" si="14"/>
        <v>SIM</v>
      </c>
      <c r="X95" s="15"/>
    </row>
    <row r="96" spans="2:24" x14ac:dyDescent="0.2">
      <c r="B96" s="5" t="s">
        <v>581</v>
      </c>
      <c r="C96" s="5" t="s">
        <v>206</v>
      </c>
      <c r="D96" s="22">
        <f t="shared" si="8"/>
        <v>10</v>
      </c>
      <c r="E96" s="22"/>
      <c r="F96" s="5" t="s">
        <v>256</v>
      </c>
      <c r="G96" s="20">
        <v>34484</v>
      </c>
      <c r="H96" s="34">
        <v>1</v>
      </c>
      <c r="I96" s="64">
        <v>213.69</v>
      </c>
      <c r="J96" s="36">
        <f t="shared" si="9"/>
        <v>213.69</v>
      </c>
      <c r="K96" s="45">
        <v>10</v>
      </c>
      <c r="L96" s="46">
        <f t="shared" si="10"/>
        <v>120</v>
      </c>
      <c r="M96" s="42">
        <f t="shared" si="11"/>
        <v>28</v>
      </c>
      <c r="N96" s="24">
        <f t="shared" si="12"/>
        <v>338</v>
      </c>
      <c r="O96" s="26">
        <v>0</v>
      </c>
      <c r="P96" s="61">
        <v>0</v>
      </c>
      <c r="Q96" s="60">
        <v>-213.69</v>
      </c>
      <c r="R96" s="60">
        <f t="shared" si="15"/>
        <v>-213.69</v>
      </c>
      <c r="S96" s="83"/>
      <c r="T96" s="80"/>
      <c r="U96" s="79"/>
      <c r="V96" s="55">
        <f t="shared" si="13"/>
        <v>0</v>
      </c>
      <c r="W96" s="59" t="str">
        <f t="shared" si="14"/>
        <v>SIM</v>
      </c>
      <c r="X96" s="15"/>
    </row>
    <row r="97" spans="2:24" x14ac:dyDescent="0.2">
      <c r="B97" s="5" t="s">
        <v>581</v>
      </c>
      <c r="C97" s="5" t="s">
        <v>206</v>
      </c>
      <c r="D97" s="22">
        <f t="shared" si="8"/>
        <v>10</v>
      </c>
      <c r="E97" s="22"/>
      <c r="F97" s="5" t="s">
        <v>255</v>
      </c>
      <c r="G97" s="20">
        <v>34484</v>
      </c>
      <c r="H97" s="34">
        <v>1</v>
      </c>
      <c r="I97" s="64">
        <v>151.35</v>
      </c>
      <c r="J97" s="36">
        <f t="shared" si="9"/>
        <v>151.35</v>
      </c>
      <c r="K97" s="45">
        <v>10</v>
      </c>
      <c r="L97" s="46">
        <f t="shared" si="10"/>
        <v>120</v>
      </c>
      <c r="M97" s="42">
        <f t="shared" si="11"/>
        <v>28</v>
      </c>
      <c r="N97" s="24">
        <f t="shared" si="12"/>
        <v>338</v>
      </c>
      <c r="O97" s="26">
        <v>0</v>
      </c>
      <c r="P97" s="61">
        <v>0</v>
      </c>
      <c r="Q97" s="60">
        <v>-151.35</v>
      </c>
      <c r="R97" s="60">
        <f t="shared" si="15"/>
        <v>-151.35</v>
      </c>
      <c r="S97" s="83"/>
      <c r="T97" s="80"/>
      <c r="U97" s="79"/>
      <c r="V97" s="55">
        <f t="shared" si="13"/>
        <v>0</v>
      </c>
      <c r="W97" s="59" t="str">
        <f t="shared" si="14"/>
        <v>SIM</v>
      </c>
      <c r="X97" s="15"/>
    </row>
    <row r="98" spans="2:24" x14ac:dyDescent="0.2">
      <c r="B98" s="5" t="s">
        <v>581</v>
      </c>
      <c r="C98" s="5" t="s">
        <v>206</v>
      </c>
      <c r="D98" s="22">
        <f t="shared" si="8"/>
        <v>10</v>
      </c>
      <c r="E98" s="22"/>
      <c r="F98" s="5" t="s">
        <v>257</v>
      </c>
      <c r="G98" s="20">
        <v>34484</v>
      </c>
      <c r="H98" s="34">
        <v>1</v>
      </c>
      <c r="I98" s="64">
        <v>57.98</v>
      </c>
      <c r="J98" s="36">
        <f t="shared" si="9"/>
        <v>57.98</v>
      </c>
      <c r="K98" s="45">
        <v>10</v>
      </c>
      <c r="L98" s="46">
        <f t="shared" si="10"/>
        <v>120</v>
      </c>
      <c r="M98" s="42">
        <f t="shared" si="11"/>
        <v>28</v>
      </c>
      <c r="N98" s="24">
        <f t="shared" si="12"/>
        <v>338</v>
      </c>
      <c r="O98" s="26">
        <v>0</v>
      </c>
      <c r="P98" s="61">
        <v>0</v>
      </c>
      <c r="Q98" s="60">
        <v>-57.98</v>
      </c>
      <c r="R98" s="60">
        <f t="shared" si="15"/>
        <v>-57.98</v>
      </c>
      <c r="S98" s="83"/>
      <c r="T98" s="80"/>
      <c r="U98" s="79"/>
      <c r="V98" s="55">
        <f t="shared" si="13"/>
        <v>0</v>
      </c>
      <c r="W98" s="59" t="str">
        <f t="shared" si="14"/>
        <v>SIM</v>
      </c>
      <c r="X98" s="15"/>
    </row>
    <row r="99" spans="2:24" x14ac:dyDescent="0.2">
      <c r="B99" s="5" t="s">
        <v>581</v>
      </c>
      <c r="C99" s="5" t="s">
        <v>206</v>
      </c>
      <c r="D99" s="22">
        <f t="shared" si="8"/>
        <v>10</v>
      </c>
      <c r="E99" s="22"/>
      <c r="F99" s="5" t="s">
        <v>258</v>
      </c>
      <c r="G99" s="20">
        <v>34484</v>
      </c>
      <c r="H99" s="34">
        <v>1</v>
      </c>
      <c r="I99" s="64">
        <v>75.62</v>
      </c>
      <c r="J99" s="36">
        <f t="shared" si="9"/>
        <v>75.62</v>
      </c>
      <c r="K99" s="45">
        <v>10</v>
      </c>
      <c r="L99" s="46">
        <f t="shared" si="10"/>
        <v>120</v>
      </c>
      <c r="M99" s="42">
        <f t="shared" si="11"/>
        <v>28</v>
      </c>
      <c r="N99" s="24">
        <f t="shared" si="12"/>
        <v>338</v>
      </c>
      <c r="O99" s="26">
        <v>0</v>
      </c>
      <c r="P99" s="61">
        <v>0</v>
      </c>
      <c r="Q99" s="60">
        <v>-75.62</v>
      </c>
      <c r="R99" s="60">
        <f t="shared" si="15"/>
        <v>-75.62</v>
      </c>
      <c r="S99" s="83"/>
      <c r="T99" s="80"/>
      <c r="U99" s="79"/>
      <c r="V99" s="55">
        <f t="shared" si="13"/>
        <v>0</v>
      </c>
      <c r="W99" s="59" t="str">
        <f t="shared" si="14"/>
        <v>SIM</v>
      </c>
      <c r="X99" s="15"/>
    </row>
    <row r="100" spans="2:24" x14ac:dyDescent="0.2">
      <c r="B100" s="5" t="s">
        <v>581</v>
      </c>
      <c r="C100" s="5" t="s">
        <v>206</v>
      </c>
      <c r="D100" s="22">
        <f t="shared" si="8"/>
        <v>10</v>
      </c>
      <c r="E100" s="22"/>
      <c r="F100" s="5" t="s">
        <v>228</v>
      </c>
      <c r="G100" s="20">
        <v>34484</v>
      </c>
      <c r="H100" s="34">
        <v>1</v>
      </c>
      <c r="I100" s="64">
        <v>46.32</v>
      </c>
      <c r="J100" s="36">
        <f t="shared" si="9"/>
        <v>46.32</v>
      </c>
      <c r="K100" s="45">
        <v>10</v>
      </c>
      <c r="L100" s="46">
        <f t="shared" si="10"/>
        <v>120</v>
      </c>
      <c r="M100" s="42">
        <f t="shared" si="11"/>
        <v>28</v>
      </c>
      <c r="N100" s="24">
        <f t="shared" si="12"/>
        <v>338</v>
      </c>
      <c r="O100" s="26">
        <v>0</v>
      </c>
      <c r="P100" s="61">
        <v>0</v>
      </c>
      <c r="Q100" s="60">
        <v>-46.32</v>
      </c>
      <c r="R100" s="60">
        <f t="shared" si="15"/>
        <v>-46.32</v>
      </c>
      <c r="S100" s="83"/>
      <c r="T100" s="80"/>
      <c r="U100" s="79"/>
      <c r="V100" s="55">
        <f t="shared" si="13"/>
        <v>0</v>
      </c>
      <c r="W100" s="59" t="str">
        <f t="shared" si="14"/>
        <v>SIM</v>
      </c>
      <c r="X100" s="15"/>
    </row>
    <row r="101" spans="2:24" x14ac:dyDescent="0.2">
      <c r="B101" s="5" t="s">
        <v>581</v>
      </c>
      <c r="C101" s="5" t="s">
        <v>206</v>
      </c>
      <c r="D101" s="22">
        <f t="shared" si="8"/>
        <v>10</v>
      </c>
      <c r="E101" s="22"/>
      <c r="F101" s="5" t="s">
        <v>259</v>
      </c>
      <c r="G101" s="20">
        <v>34484</v>
      </c>
      <c r="H101" s="34">
        <v>1</v>
      </c>
      <c r="I101" s="64">
        <v>138.01</v>
      </c>
      <c r="J101" s="36">
        <f t="shared" si="9"/>
        <v>138.01</v>
      </c>
      <c r="K101" s="45">
        <v>10</v>
      </c>
      <c r="L101" s="46">
        <f t="shared" si="10"/>
        <v>120</v>
      </c>
      <c r="M101" s="42">
        <f t="shared" si="11"/>
        <v>28</v>
      </c>
      <c r="N101" s="24">
        <f t="shared" si="12"/>
        <v>338</v>
      </c>
      <c r="O101" s="26">
        <v>0</v>
      </c>
      <c r="P101" s="61">
        <v>0</v>
      </c>
      <c r="Q101" s="60">
        <v>-138.01</v>
      </c>
      <c r="R101" s="60">
        <f t="shared" si="15"/>
        <v>-138.01</v>
      </c>
      <c r="S101" s="83"/>
      <c r="T101" s="80"/>
      <c r="U101" s="79"/>
      <c r="V101" s="55">
        <f t="shared" si="13"/>
        <v>0</v>
      </c>
      <c r="W101" s="59" t="str">
        <f t="shared" si="14"/>
        <v>SIM</v>
      </c>
      <c r="X101" s="15"/>
    </row>
    <row r="102" spans="2:24" x14ac:dyDescent="0.2">
      <c r="B102" s="5" t="s">
        <v>581</v>
      </c>
      <c r="C102" s="5" t="s">
        <v>206</v>
      </c>
      <c r="D102" s="22">
        <f t="shared" si="8"/>
        <v>10</v>
      </c>
      <c r="E102" s="22"/>
      <c r="F102" s="5" t="s">
        <v>257</v>
      </c>
      <c r="G102" s="20">
        <v>34484</v>
      </c>
      <c r="H102" s="34">
        <v>1</v>
      </c>
      <c r="I102" s="64">
        <v>57.98</v>
      </c>
      <c r="J102" s="36">
        <f t="shared" si="9"/>
        <v>57.98</v>
      </c>
      <c r="K102" s="45">
        <v>10</v>
      </c>
      <c r="L102" s="46">
        <f t="shared" si="10"/>
        <v>120</v>
      </c>
      <c r="M102" s="42">
        <f t="shared" si="11"/>
        <v>28</v>
      </c>
      <c r="N102" s="24">
        <f t="shared" si="12"/>
        <v>338</v>
      </c>
      <c r="O102" s="26">
        <v>0</v>
      </c>
      <c r="P102" s="61">
        <v>0</v>
      </c>
      <c r="Q102" s="60">
        <v>-57.98</v>
      </c>
      <c r="R102" s="60">
        <f t="shared" si="15"/>
        <v>-57.98</v>
      </c>
      <c r="S102" s="83"/>
      <c r="T102" s="80"/>
      <c r="U102" s="79"/>
      <c r="V102" s="55">
        <f t="shared" si="13"/>
        <v>0</v>
      </c>
      <c r="W102" s="59" t="str">
        <f t="shared" si="14"/>
        <v>SIM</v>
      </c>
      <c r="X102" s="15"/>
    </row>
    <row r="103" spans="2:24" x14ac:dyDescent="0.2">
      <c r="B103" s="5" t="s">
        <v>581</v>
      </c>
      <c r="C103" s="5" t="s">
        <v>206</v>
      </c>
      <c r="D103" s="22">
        <f t="shared" si="8"/>
        <v>10</v>
      </c>
      <c r="E103" s="22"/>
      <c r="F103" s="5" t="s">
        <v>260</v>
      </c>
      <c r="G103" s="20">
        <v>34515</v>
      </c>
      <c r="H103" s="34">
        <v>1</v>
      </c>
      <c r="I103" s="39">
        <v>430.84</v>
      </c>
      <c r="J103" s="36">
        <f t="shared" si="9"/>
        <v>430.84</v>
      </c>
      <c r="K103" s="45">
        <v>10</v>
      </c>
      <c r="L103" s="46">
        <f t="shared" si="10"/>
        <v>120</v>
      </c>
      <c r="M103" s="42">
        <f t="shared" si="11"/>
        <v>28</v>
      </c>
      <c r="N103" s="24">
        <f t="shared" si="12"/>
        <v>337</v>
      </c>
      <c r="O103" s="26">
        <v>0</v>
      </c>
      <c r="P103" s="61">
        <v>0</v>
      </c>
      <c r="Q103" s="60">
        <v>-430.84</v>
      </c>
      <c r="R103" s="60">
        <f t="shared" si="15"/>
        <v>-430.84</v>
      </c>
      <c r="S103" s="83"/>
      <c r="T103" s="80"/>
      <c r="U103" s="79"/>
      <c r="V103" s="55">
        <f t="shared" si="13"/>
        <v>0</v>
      </c>
      <c r="W103" s="59" t="str">
        <f t="shared" si="14"/>
        <v>SIM</v>
      </c>
      <c r="X103" s="15"/>
    </row>
    <row r="104" spans="2:24" x14ac:dyDescent="0.2">
      <c r="B104" s="5" t="s">
        <v>581</v>
      </c>
      <c r="C104" s="5" t="s">
        <v>206</v>
      </c>
      <c r="D104" s="22">
        <f t="shared" si="8"/>
        <v>10</v>
      </c>
      <c r="E104" s="22"/>
      <c r="F104" s="5" t="s">
        <v>261</v>
      </c>
      <c r="G104" s="20">
        <v>34576</v>
      </c>
      <c r="H104" s="34">
        <v>1</v>
      </c>
      <c r="I104" s="39">
        <v>113.38</v>
      </c>
      <c r="J104" s="36">
        <f t="shared" si="9"/>
        <v>113.38</v>
      </c>
      <c r="K104" s="45">
        <v>10</v>
      </c>
      <c r="L104" s="46">
        <f t="shared" si="10"/>
        <v>120</v>
      </c>
      <c r="M104" s="42">
        <f t="shared" si="11"/>
        <v>27</v>
      </c>
      <c r="N104" s="24">
        <f t="shared" si="12"/>
        <v>335</v>
      </c>
      <c r="O104" s="26">
        <v>0</v>
      </c>
      <c r="P104" s="61">
        <v>0</v>
      </c>
      <c r="Q104" s="60">
        <v>-113.38</v>
      </c>
      <c r="R104" s="60">
        <f t="shared" si="15"/>
        <v>-113.38</v>
      </c>
      <c r="S104" s="83"/>
      <c r="T104" s="80"/>
      <c r="U104" s="79"/>
      <c r="V104" s="55">
        <f t="shared" si="13"/>
        <v>0</v>
      </c>
      <c r="W104" s="59" t="str">
        <f t="shared" si="14"/>
        <v>SIM</v>
      </c>
      <c r="X104" s="15"/>
    </row>
    <row r="105" spans="2:24" x14ac:dyDescent="0.2">
      <c r="B105" s="5" t="s">
        <v>581</v>
      </c>
      <c r="C105" s="5" t="s">
        <v>206</v>
      </c>
      <c r="D105" s="22">
        <f t="shared" si="8"/>
        <v>10</v>
      </c>
      <c r="E105" s="22"/>
      <c r="F105" s="5" t="s">
        <v>262</v>
      </c>
      <c r="G105" s="20">
        <v>34576</v>
      </c>
      <c r="H105" s="34">
        <v>1</v>
      </c>
      <c r="I105" s="39">
        <v>61.93</v>
      </c>
      <c r="J105" s="36">
        <f t="shared" si="9"/>
        <v>61.93</v>
      </c>
      <c r="K105" s="45">
        <v>10</v>
      </c>
      <c r="L105" s="46">
        <f t="shared" si="10"/>
        <v>120</v>
      </c>
      <c r="M105" s="42">
        <f t="shared" si="11"/>
        <v>27</v>
      </c>
      <c r="N105" s="24">
        <f t="shared" si="12"/>
        <v>335</v>
      </c>
      <c r="O105" s="26">
        <v>0</v>
      </c>
      <c r="P105" s="61">
        <v>0</v>
      </c>
      <c r="Q105" s="60">
        <v>-61.93</v>
      </c>
      <c r="R105" s="60">
        <f t="shared" si="15"/>
        <v>-61.93</v>
      </c>
      <c r="S105" s="83"/>
      <c r="T105" s="80"/>
      <c r="U105" s="79"/>
      <c r="V105" s="55">
        <f t="shared" si="13"/>
        <v>0</v>
      </c>
      <c r="W105" s="59" t="str">
        <f t="shared" si="14"/>
        <v>SIM</v>
      </c>
      <c r="X105" s="15"/>
    </row>
    <row r="106" spans="2:24" x14ac:dyDescent="0.2">
      <c r="B106" s="5" t="s">
        <v>581</v>
      </c>
      <c r="C106" s="5" t="s">
        <v>206</v>
      </c>
      <c r="D106" s="22">
        <f t="shared" si="8"/>
        <v>10</v>
      </c>
      <c r="E106" s="22"/>
      <c r="F106" s="5" t="s">
        <v>261</v>
      </c>
      <c r="G106" s="20">
        <v>34576</v>
      </c>
      <c r="H106" s="34">
        <v>1</v>
      </c>
      <c r="I106" s="39">
        <v>113.39</v>
      </c>
      <c r="J106" s="36">
        <f t="shared" si="9"/>
        <v>113.39</v>
      </c>
      <c r="K106" s="45">
        <v>10</v>
      </c>
      <c r="L106" s="46">
        <f t="shared" si="10"/>
        <v>120</v>
      </c>
      <c r="M106" s="42">
        <f t="shared" si="11"/>
        <v>27</v>
      </c>
      <c r="N106" s="24">
        <f t="shared" si="12"/>
        <v>335</v>
      </c>
      <c r="O106" s="26">
        <v>0</v>
      </c>
      <c r="P106" s="61">
        <v>0</v>
      </c>
      <c r="Q106" s="60">
        <v>-113.39</v>
      </c>
      <c r="R106" s="60">
        <f t="shared" si="15"/>
        <v>-113.39</v>
      </c>
      <c r="S106" s="83"/>
      <c r="T106" s="80"/>
      <c r="U106" s="79"/>
      <c r="V106" s="55">
        <f t="shared" si="13"/>
        <v>0</v>
      </c>
      <c r="W106" s="59" t="str">
        <f t="shared" si="14"/>
        <v>SIM</v>
      </c>
      <c r="X106" s="15"/>
    </row>
    <row r="107" spans="2:24" x14ac:dyDescent="0.2">
      <c r="B107" s="5" t="s">
        <v>581</v>
      </c>
      <c r="C107" s="5" t="s">
        <v>208</v>
      </c>
      <c r="D107" s="22">
        <f t="shared" si="8"/>
        <v>10</v>
      </c>
      <c r="E107" s="22"/>
      <c r="F107" s="5" t="s">
        <v>44</v>
      </c>
      <c r="G107" s="20">
        <v>34638</v>
      </c>
      <c r="H107" s="34">
        <v>1</v>
      </c>
      <c r="I107" s="39">
        <v>709</v>
      </c>
      <c r="J107" s="36">
        <f t="shared" si="9"/>
        <v>709</v>
      </c>
      <c r="K107" s="45">
        <v>10</v>
      </c>
      <c r="L107" s="46">
        <f t="shared" si="10"/>
        <v>120</v>
      </c>
      <c r="M107" s="42">
        <f t="shared" si="11"/>
        <v>27</v>
      </c>
      <c r="N107" s="24">
        <f t="shared" si="12"/>
        <v>333</v>
      </c>
      <c r="O107" s="26">
        <v>0</v>
      </c>
      <c r="P107" s="61">
        <v>0</v>
      </c>
      <c r="Q107" s="60">
        <v>-709</v>
      </c>
      <c r="R107" s="60">
        <f t="shared" si="15"/>
        <v>-709</v>
      </c>
      <c r="S107" s="83"/>
      <c r="T107" s="80"/>
      <c r="U107" s="79"/>
      <c r="V107" s="55">
        <f t="shared" si="13"/>
        <v>0</v>
      </c>
      <c r="W107" s="59" t="str">
        <f t="shared" si="14"/>
        <v>SIM</v>
      </c>
      <c r="X107" s="15"/>
    </row>
    <row r="108" spans="2:24" x14ac:dyDescent="0.2">
      <c r="B108" s="5" t="s">
        <v>581</v>
      </c>
      <c r="C108" s="5" t="s">
        <v>208</v>
      </c>
      <c r="D108" s="22">
        <f t="shared" si="8"/>
        <v>10</v>
      </c>
      <c r="E108" s="22"/>
      <c r="F108" s="5" t="s">
        <v>42</v>
      </c>
      <c r="G108" s="20">
        <v>34638</v>
      </c>
      <c r="H108" s="34">
        <v>1</v>
      </c>
      <c r="I108" s="39">
        <v>435</v>
      </c>
      <c r="J108" s="36">
        <f t="shared" si="9"/>
        <v>435</v>
      </c>
      <c r="K108" s="45">
        <v>10</v>
      </c>
      <c r="L108" s="46">
        <f t="shared" si="10"/>
        <v>120</v>
      </c>
      <c r="M108" s="42">
        <f t="shared" si="11"/>
        <v>27</v>
      </c>
      <c r="N108" s="24">
        <f t="shared" si="12"/>
        <v>333</v>
      </c>
      <c r="O108" s="26">
        <v>0</v>
      </c>
      <c r="P108" s="61">
        <v>0</v>
      </c>
      <c r="Q108" s="60">
        <v>-435</v>
      </c>
      <c r="R108" s="60">
        <f t="shared" si="15"/>
        <v>-435</v>
      </c>
      <c r="S108" s="83"/>
      <c r="T108" s="80"/>
      <c r="U108" s="79"/>
      <c r="V108" s="55">
        <f t="shared" si="13"/>
        <v>0</v>
      </c>
      <c r="W108" s="59" t="str">
        <f t="shared" si="14"/>
        <v>SIM</v>
      </c>
      <c r="X108" s="15"/>
    </row>
    <row r="109" spans="2:24" x14ac:dyDescent="0.2">
      <c r="B109" s="5" t="s">
        <v>581</v>
      </c>
      <c r="C109" s="5" t="s">
        <v>206</v>
      </c>
      <c r="D109" s="22">
        <f t="shared" si="8"/>
        <v>10</v>
      </c>
      <c r="E109" s="22"/>
      <c r="F109" s="5" t="s">
        <v>227</v>
      </c>
      <c r="G109" s="20">
        <v>34638</v>
      </c>
      <c r="H109" s="34">
        <v>3</v>
      </c>
      <c r="I109" s="39">
        <v>57</v>
      </c>
      <c r="J109" s="36">
        <f t="shared" si="9"/>
        <v>171</v>
      </c>
      <c r="K109" s="45">
        <v>10</v>
      </c>
      <c r="L109" s="46">
        <f t="shared" si="10"/>
        <v>120</v>
      </c>
      <c r="M109" s="42">
        <f t="shared" si="11"/>
        <v>27</v>
      </c>
      <c r="N109" s="24">
        <f t="shared" si="12"/>
        <v>333</v>
      </c>
      <c r="O109" s="26">
        <v>0</v>
      </c>
      <c r="P109" s="61">
        <v>0</v>
      </c>
      <c r="Q109" s="60">
        <v>-171</v>
      </c>
      <c r="R109" s="60">
        <f t="shared" si="15"/>
        <v>-171</v>
      </c>
      <c r="S109" s="83"/>
      <c r="T109" s="80"/>
      <c r="U109" s="79"/>
      <c r="V109" s="55">
        <f t="shared" si="13"/>
        <v>0</v>
      </c>
      <c r="W109" s="59" t="str">
        <f t="shared" si="14"/>
        <v>SIM</v>
      </c>
      <c r="X109" s="15"/>
    </row>
    <row r="110" spans="2:24" x14ac:dyDescent="0.2">
      <c r="B110" s="5" t="s">
        <v>581</v>
      </c>
      <c r="C110" s="5" t="s">
        <v>206</v>
      </c>
      <c r="D110" s="22">
        <f t="shared" si="8"/>
        <v>10</v>
      </c>
      <c r="E110" s="22"/>
      <c r="F110" s="5" t="s">
        <v>263</v>
      </c>
      <c r="G110" s="20">
        <v>34668</v>
      </c>
      <c r="H110" s="34">
        <v>2</v>
      </c>
      <c r="I110" s="64">
        <v>75.8</v>
      </c>
      <c r="J110" s="36">
        <f t="shared" si="9"/>
        <v>151.6</v>
      </c>
      <c r="K110" s="45">
        <v>10</v>
      </c>
      <c r="L110" s="46">
        <f t="shared" si="10"/>
        <v>120</v>
      </c>
      <c r="M110" s="42">
        <f t="shared" si="11"/>
        <v>27</v>
      </c>
      <c r="N110" s="24">
        <f t="shared" si="12"/>
        <v>332</v>
      </c>
      <c r="O110" s="26">
        <v>0</v>
      </c>
      <c r="P110" s="61">
        <v>0</v>
      </c>
      <c r="Q110" s="60">
        <v>-151.6</v>
      </c>
      <c r="R110" s="60">
        <f t="shared" si="15"/>
        <v>-151.6</v>
      </c>
      <c r="S110" s="83"/>
      <c r="T110" s="80"/>
      <c r="U110" s="79"/>
      <c r="V110" s="55">
        <f t="shared" si="13"/>
        <v>0</v>
      </c>
      <c r="W110" s="59" t="str">
        <f t="shared" si="14"/>
        <v>SIM</v>
      </c>
      <c r="X110" s="15"/>
    </row>
    <row r="111" spans="2:24" x14ac:dyDescent="0.2">
      <c r="B111" s="5" t="s">
        <v>581</v>
      </c>
      <c r="C111" s="5" t="s">
        <v>206</v>
      </c>
      <c r="D111" s="22">
        <f t="shared" si="8"/>
        <v>10</v>
      </c>
      <c r="E111" s="22"/>
      <c r="F111" s="5" t="s">
        <v>264</v>
      </c>
      <c r="G111" s="20">
        <v>34668</v>
      </c>
      <c r="H111" s="34">
        <v>1</v>
      </c>
      <c r="I111" s="64">
        <v>180</v>
      </c>
      <c r="J111" s="36">
        <f t="shared" si="9"/>
        <v>180</v>
      </c>
      <c r="K111" s="45">
        <v>10</v>
      </c>
      <c r="L111" s="46">
        <f t="shared" si="10"/>
        <v>120</v>
      </c>
      <c r="M111" s="42">
        <f t="shared" si="11"/>
        <v>27</v>
      </c>
      <c r="N111" s="24">
        <f t="shared" si="12"/>
        <v>332</v>
      </c>
      <c r="O111" s="26">
        <v>0</v>
      </c>
      <c r="P111" s="61">
        <v>0</v>
      </c>
      <c r="Q111" s="60">
        <v>-180</v>
      </c>
      <c r="R111" s="60">
        <f t="shared" si="15"/>
        <v>-180</v>
      </c>
      <c r="S111" s="83"/>
      <c r="T111" s="80"/>
      <c r="U111" s="79"/>
      <c r="V111" s="55">
        <f t="shared" si="13"/>
        <v>0</v>
      </c>
      <c r="W111" s="59" t="str">
        <f t="shared" si="14"/>
        <v>SIM</v>
      </c>
      <c r="X111" s="15"/>
    </row>
    <row r="112" spans="2:24" x14ac:dyDescent="0.2">
      <c r="B112" s="5" t="s">
        <v>581</v>
      </c>
      <c r="C112" s="5" t="s">
        <v>206</v>
      </c>
      <c r="D112" s="22">
        <f t="shared" si="8"/>
        <v>10</v>
      </c>
      <c r="E112" s="22"/>
      <c r="F112" s="5" t="s">
        <v>265</v>
      </c>
      <c r="G112" s="20">
        <v>34668</v>
      </c>
      <c r="H112" s="34">
        <v>1</v>
      </c>
      <c r="I112" s="64">
        <v>117.5</v>
      </c>
      <c r="J112" s="36">
        <f t="shared" si="9"/>
        <v>117.5</v>
      </c>
      <c r="K112" s="45">
        <v>10</v>
      </c>
      <c r="L112" s="46">
        <f t="shared" si="10"/>
        <v>120</v>
      </c>
      <c r="M112" s="42">
        <f t="shared" si="11"/>
        <v>27</v>
      </c>
      <c r="N112" s="24">
        <f t="shared" si="12"/>
        <v>332</v>
      </c>
      <c r="O112" s="26">
        <v>0</v>
      </c>
      <c r="P112" s="61">
        <v>0</v>
      </c>
      <c r="Q112" s="60">
        <v>-117.5</v>
      </c>
      <c r="R112" s="60">
        <f t="shared" si="15"/>
        <v>-117.5</v>
      </c>
      <c r="S112" s="83"/>
      <c r="T112" s="80"/>
      <c r="U112" s="79"/>
      <c r="V112" s="55">
        <f t="shared" si="13"/>
        <v>0</v>
      </c>
      <c r="W112" s="59" t="str">
        <f t="shared" si="14"/>
        <v>SIM</v>
      </c>
      <c r="X112" s="15"/>
    </row>
    <row r="113" spans="2:24" x14ac:dyDescent="0.2">
      <c r="B113" s="5" t="s">
        <v>581</v>
      </c>
      <c r="C113" s="5" t="s">
        <v>206</v>
      </c>
      <c r="D113" s="22">
        <f t="shared" si="8"/>
        <v>10</v>
      </c>
      <c r="E113" s="22"/>
      <c r="F113" s="5" t="s">
        <v>263</v>
      </c>
      <c r="G113" s="20">
        <v>34668</v>
      </c>
      <c r="H113" s="34">
        <v>8</v>
      </c>
      <c r="I113" s="64">
        <v>36.4</v>
      </c>
      <c r="J113" s="36">
        <f t="shared" si="9"/>
        <v>291.2</v>
      </c>
      <c r="K113" s="45">
        <v>10</v>
      </c>
      <c r="L113" s="46">
        <f t="shared" si="10"/>
        <v>120</v>
      </c>
      <c r="M113" s="42">
        <f t="shared" si="11"/>
        <v>27</v>
      </c>
      <c r="N113" s="24">
        <f t="shared" si="12"/>
        <v>332</v>
      </c>
      <c r="O113" s="26">
        <v>0</v>
      </c>
      <c r="P113" s="61">
        <v>0</v>
      </c>
      <c r="Q113" s="60">
        <v>-291.2</v>
      </c>
      <c r="R113" s="60">
        <f t="shared" si="15"/>
        <v>-291.2</v>
      </c>
      <c r="S113" s="83"/>
      <c r="T113" s="80"/>
      <c r="U113" s="79"/>
      <c r="V113" s="55">
        <f t="shared" si="13"/>
        <v>0</v>
      </c>
      <c r="W113" s="59" t="str">
        <f t="shared" si="14"/>
        <v>SIM</v>
      </c>
      <c r="X113" s="15"/>
    </row>
    <row r="114" spans="2:24" x14ac:dyDescent="0.2">
      <c r="B114" s="5" t="s">
        <v>581</v>
      </c>
      <c r="C114" s="5" t="s">
        <v>206</v>
      </c>
      <c r="D114" s="22">
        <f t="shared" si="8"/>
        <v>10</v>
      </c>
      <c r="E114" s="22"/>
      <c r="F114" s="5" t="s">
        <v>266</v>
      </c>
      <c r="G114" s="20">
        <v>34668</v>
      </c>
      <c r="H114" s="34">
        <v>1</v>
      </c>
      <c r="I114" s="64">
        <v>49</v>
      </c>
      <c r="J114" s="36">
        <f t="shared" si="9"/>
        <v>49</v>
      </c>
      <c r="K114" s="45">
        <v>10</v>
      </c>
      <c r="L114" s="46">
        <f t="shared" si="10"/>
        <v>120</v>
      </c>
      <c r="M114" s="42">
        <f t="shared" si="11"/>
        <v>27</v>
      </c>
      <c r="N114" s="24">
        <f t="shared" si="12"/>
        <v>332</v>
      </c>
      <c r="O114" s="26">
        <v>0</v>
      </c>
      <c r="P114" s="61">
        <v>0</v>
      </c>
      <c r="Q114" s="60">
        <v>-49</v>
      </c>
      <c r="R114" s="60">
        <f t="shared" si="15"/>
        <v>-49</v>
      </c>
      <c r="S114" s="83"/>
      <c r="T114" s="80"/>
      <c r="U114" s="79"/>
      <c r="V114" s="55">
        <f t="shared" si="13"/>
        <v>0</v>
      </c>
      <c r="W114" s="59" t="str">
        <f t="shared" si="14"/>
        <v>SIM</v>
      </c>
      <c r="X114" s="15"/>
    </row>
    <row r="115" spans="2:24" x14ac:dyDescent="0.2">
      <c r="B115" s="5" t="s">
        <v>581</v>
      </c>
      <c r="C115" s="5" t="s">
        <v>206</v>
      </c>
      <c r="D115" s="22">
        <f t="shared" si="8"/>
        <v>10</v>
      </c>
      <c r="E115" s="22"/>
      <c r="F115" s="5" t="s">
        <v>267</v>
      </c>
      <c r="G115" s="20">
        <v>34668</v>
      </c>
      <c r="H115" s="34">
        <v>1</v>
      </c>
      <c r="I115" s="64">
        <v>42.2</v>
      </c>
      <c r="J115" s="36">
        <f t="shared" si="9"/>
        <v>42.2</v>
      </c>
      <c r="K115" s="45">
        <v>10</v>
      </c>
      <c r="L115" s="46">
        <f t="shared" si="10"/>
        <v>120</v>
      </c>
      <c r="M115" s="42">
        <f t="shared" si="11"/>
        <v>27</v>
      </c>
      <c r="N115" s="24">
        <f t="shared" si="12"/>
        <v>332</v>
      </c>
      <c r="O115" s="26">
        <v>0</v>
      </c>
      <c r="P115" s="61">
        <v>0</v>
      </c>
      <c r="Q115" s="60">
        <v>-42.2</v>
      </c>
      <c r="R115" s="60">
        <f t="shared" si="15"/>
        <v>-42.2</v>
      </c>
      <c r="S115" s="83"/>
      <c r="T115" s="80"/>
      <c r="U115" s="79"/>
      <c r="V115" s="55">
        <f t="shared" si="13"/>
        <v>0</v>
      </c>
      <c r="W115" s="59" t="str">
        <f t="shared" si="14"/>
        <v>SIM</v>
      </c>
      <c r="X115" s="15"/>
    </row>
    <row r="116" spans="2:24" x14ac:dyDescent="0.2">
      <c r="B116" s="5" t="s">
        <v>581</v>
      </c>
      <c r="C116" s="5" t="s">
        <v>206</v>
      </c>
      <c r="D116" s="22">
        <f t="shared" si="8"/>
        <v>10</v>
      </c>
      <c r="E116" s="22"/>
      <c r="F116" s="5" t="s">
        <v>223</v>
      </c>
      <c r="G116" s="20">
        <v>34668</v>
      </c>
      <c r="H116" s="34">
        <v>1</v>
      </c>
      <c r="I116" s="64">
        <v>82.2</v>
      </c>
      <c r="J116" s="36">
        <f t="shared" si="9"/>
        <v>82.2</v>
      </c>
      <c r="K116" s="45">
        <v>10</v>
      </c>
      <c r="L116" s="46">
        <f t="shared" si="10"/>
        <v>120</v>
      </c>
      <c r="M116" s="42">
        <f t="shared" si="11"/>
        <v>27</v>
      </c>
      <c r="N116" s="24">
        <f t="shared" si="12"/>
        <v>332</v>
      </c>
      <c r="O116" s="26">
        <v>0</v>
      </c>
      <c r="P116" s="61">
        <v>0</v>
      </c>
      <c r="Q116" s="60">
        <v>-82.2</v>
      </c>
      <c r="R116" s="60">
        <f t="shared" si="15"/>
        <v>-82.2</v>
      </c>
      <c r="S116" s="83"/>
      <c r="T116" s="80"/>
      <c r="U116" s="79"/>
      <c r="V116" s="55">
        <f t="shared" si="13"/>
        <v>0</v>
      </c>
      <c r="W116" s="59" t="str">
        <f t="shared" si="14"/>
        <v>SIM</v>
      </c>
      <c r="X116" s="15"/>
    </row>
    <row r="117" spans="2:24" x14ac:dyDescent="0.2">
      <c r="B117" s="5" t="s">
        <v>581</v>
      </c>
      <c r="C117" s="5" t="s">
        <v>206</v>
      </c>
      <c r="D117" s="22">
        <f t="shared" si="8"/>
        <v>10</v>
      </c>
      <c r="E117" s="22"/>
      <c r="F117" s="5" t="s">
        <v>232</v>
      </c>
      <c r="G117" s="20">
        <v>34668</v>
      </c>
      <c r="H117" s="34">
        <v>1</v>
      </c>
      <c r="I117" s="64">
        <v>220</v>
      </c>
      <c r="J117" s="36">
        <f t="shared" si="9"/>
        <v>220</v>
      </c>
      <c r="K117" s="45">
        <v>10</v>
      </c>
      <c r="L117" s="46">
        <f t="shared" si="10"/>
        <v>120</v>
      </c>
      <c r="M117" s="42">
        <f t="shared" si="11"/>
        <v>27</v>
      </c>
      <c r="N117" s="24">
        <f t="shared" si="12"/>
        <v>332</v>
      </c>
      <c r="O117" s="26">
        <v>0</v>
      </c>
      <c r="P117" s="61">
        <v>0</v>
      </c>
      <c r="Q117" s="60">
        <v>-220</v>
      </c>
      <c r="R117" s="60">
        <f t="shared" si="15"/>
        <v>-220</v>
      </c>
      <c r="S117" s="83"/>
      <c r="T117" s="80"/>
      <c r="U117" s="79"/>
      <c r="V117" s="55">
        <f t="shared" si="13"/>
        <v>0</v>
      </c>
      <c r="W117" s="59" t="str">
        <f t="shared" si="14"/>
        <v>SIM</v>
      </c>
      <c r="X117" s="15"/>
    </row>
    <row r="118" spans="2:24" x14ac:dyDescent="0.2">
      <c r="B118" s="5" t="s">
        <v>581</v>
      </c>
      <c r="C118" s="5" t="s">
        <v>206</v>
      </c>
      <c r="D118" s="22">
        <f t="shared" si="8"/>
        <v>10</v>
      </c>
      <c r="E118" s="22"/>
      <c r="F118" s="5" t="s">
        <v>268</v>
      </c>
      <c r="G118" s="20">
        <v>34668</v>
      </c>
      <c r="H118" s="34">
        <v>1</v>
      </c>
      <c r="I118" s="64">
        <v>163</v>
      </c>
      <c r="J118" s="36">
        <f t="shared" si="9"/>
        <v>163</v>
      </c>
      <c r="K118" s="45">
        <v>10</v>
      </c>
      <c r="L118" s="46">
        <f t="shared" si="10"/>
        <v>120</v>
      </c>
      <c r="M118" s="42">
        <f t="shared" si="11"/>
        <v>27</v>
      </c>
      <c r="N118" s="24">
        <f t="shared" si="12"/>
        <v>332</v>
      </c>
      <c r="O118" s="26">
        <v>0</v>
      </c>
      <c r="P118" s="61">
        <v>0</v>
      </c>
      <c r="Q118" s="60">
        <v>-163</v>
      </c>
      <c r="R118" s="60">
        <f t="shared" si="15"/>
        <v>-163</v>
      </c>
      <c r="S118" s="83"/>
      <c r="T118" s="80"/>
      <c r="U118" s="79"/>
      <c r="V118" s="55">
        <f t="shared" si="13"/>
        <v>0</v>
      </c>
      <c r="W118" s="59" t="str">
        <f t="shared" si="14"/>
        <v>SIM</v>
      </c>
      <c r="X118" s="15"/>
    </row>
    <row r="119" spans="2:24" x14ac:dyDescent="0.2">
      <c r="B119" s="5" t="s">
        <v>581</v>
      </c>
      <c r="C119" s="5" t="s">
        <v>206</v>
      </c>
      <c r="D119" s="22">
        <f t="shared" si="8"/>
        <v>10</v>
      </c>
      <c r="E119" s="22"/>
      <c r="F119" s="5" t="s">
        <v>269</v>
      </c>
      <c r="G119" s="20">
        <v>34668</v>
      </c>
      <c r="H119" s="34">
        <v>1</v>
      </c>
      <c r="I119" s="64">
        <v>61</v>
      </c>
      <c r="J119" s="36">
        <f t="shared" si="9"/>
        <v>61</v>
      </c>
      <c r="K119" s="45">
        <v>10</v>
      </c>
      <c r="L119" s="46">
        <f t="shared" si="10"/>
        <v>120</v>
      </c>
      <c r="M119" s="42">
        <f t="shared" si="11"/>
        <v>27</v>
      </c>
      <c r="N119" s="24">
        <f t="shared" si="12"/>
        <v>332</v>
      </c>
      <c r="O119" s="26">
        <v>0</v>
      </c>
      <c r="P119" s="61">
        <v>0</v>
      </c>
      <c r="Q119" s="60">
        <v>-61</v>
      </c>
      <c r="R119" s="60">
        <f t="shared" si="15"/>
        <v>-61</v>
      </c>
      <c r="S119" s="83"/>
      <c r="T119" s="80"/>
      <c r="U119" s="79"/>
      <c r="V119" s="55">
        <f t="shared" si="13"/>
        <v>0</v>
      </c>
      <c r="W119" s="59" t="str">
        <f t="shared" si="14"/>
        <v>SIM</v>
      </c>
      <c r="X119" s="15"/>
    </row>
    <row r="120" spans="2:24" x14ac:dyDescent="0.2">
      <c r="B120" s="5" t="s">
        <v>581</v>
      </c>
      <c r="C120" s="5" t="s">
        <v>206</v>
      </c>
      <c r="D120" s="22">
        <f t="shared" si="8"/>
        <v>10</v>
      </c>
      <c r="E120" s="22"/>
      <c r="F120" s="5" t="s">
        <v>241</v>
      </c>
      <c r="G120" s="20">
        <v>34668</v>
      </c>
      <c r="H120" s="34">
        <v>1</v>
      </c>
      <c r="I120" s="64">
        <v>122</v>
      </c>
      <c r="J120" s="36">
        <f t="shared" si="9"/>
        <v>122</v>
      </c>
      <c r="K120" s="45">
        <v>10</v>
      </c>
      <c r="L120" s="46">
        <f t="shared" si="10"/>
        <v>120</v>
      </c>
      <c r="M120" s="42">
        <f t="shared" si="11"/>
        <v>27</v>
      </c>
      <c r="N120" s="24">
        <f t="shared" si="12"/>
        <v>332</v>
      </c>
      <c r="O120" s="26">
        <v>0</v>
      </c>
      <c r="P120" s="61">
        <v>0</v>
      </c>
      <c r="Q120" s="60">
        <v>-122</v>
      </c>
      <c r="R120" s="60">
        <f t="shared" si="15"/>
        <v>-122</v>
      </c>
      <c r="S120" s="83"/>
      <c r="T120" s="80"/>
      <c r="U120" s="79"/>
      <c r="V120" s="55">
        <f t="shared" si="13"/>
        <v>0</v>
      </c>
      <c r="W120" s="59" t="str">
        <f t="shared" si="14"/>
        <v>SIM</v>
      </c>
      <c r="X120" s="15"/>
    </row>
    <row r="121" spans="2:24" x14ac:dyDescent="0.2">
      <c r="B121" s="5" t="s">
        <v>581</v>
      </c>
      <c r="C121" s="5" t="s">
        <v>206</v>
      </c>
      <c r="D121" s="22">
        <f t="shared" si="8"/>
        <v>10</v>
      </c>
      <c r="E121" s="22"/>
      <c r="F121" s="5" t="s">
        <v>270</v>
      </c>
      <c r="G121" s="20">
        <v>34668</v>
      </c>
      <c r="H121" s="34">
        <v>1</v>
      </c>
      <c r="I121" s="64">
        <v>120</v>
      </c>
      <c r="J121" s="36">
        <f t="shared" si="9"/>
        <v>120</v>
      </c>
      <c r="K121" s="45">
        <v>10</v>
      </c>
      <c r="L121" s="46">
        <f t="shared" si="10"/>
        <v>120</v>
      </c>
      <c r="M121" s="42">
        <f t="shared" si="11"/>
        <v>27</v>
      </c>
      <c r="N121" s="24">
        <f t="shared" si="12"/>
        <v>332</v>
      </c>
      <c r="O121" s="26">
        <v>0</v>
      </c>
      <c r="P121" s="61">
        <v>0</v>
      </c>
      <c r="Q121" s="60">
        <v>-120</v>
      </c>
      <c r="R121" s="60">
        <f t="shared" si="15"/>
        <v>-120</v>
      </c>
      <c r="S121" s="83"/>
      <c r="T121" s="80"/>
      <c r="U121" s="79"/>
      <c r="V121" s="55">
        <f t="shared" si="13"/>
        <v>0</v>
      </c>
      <c r="W121" s="59" t="str">
        <f t="shared" si="14"/>
        <v>SIM</v>
      </c>
      <c r="X121" s="15"/>
    </row>
    <row r="122" spans="2:24" x14ac:dyDescent="0.2">
      <c r="B122" s="5" t="s">
        <v>581</v>
      </c>
      <c r="C122" s="5" t="s">
        <v>208</v>
      </c>
      <c r="D122" s="22">
        <f t="shared" si="8"/>
        <v>10</v>
      </c>
      <c r="E122" s="22"/>
      <c r="F122" s="5" t="s">
        <v>43</v>
      </c>
      <c r="G122" s="20">
        <v>34698</v>
      </c>
      <c r="H122" s="34">
        <v>1</v>
      </c>
      <c r="I122" s="39">
        <v>1159</v>
      </c>
      <c r="J122" s="36">
        <f t="shared" si="9"/>
        <v>1159</v>
      </c>
      <c r="K122" s="45">
        <v>10</v>
      </c>
      <c r="L122" s="46">
        <f t="shared" si="10"/>
        <v>120</v>
      </c>
      <c r="M122" s="42">
        <f t="shared" si="11"/>
        <v>27</v>
      </c>
      <c r="N122" s="24">
        <f t="shared" si="12"/>
        <v>331</v>
      </c>
      <c r="O122" s="26">
        <v>0</v>
      </c>
      <c r="P122" s="61">
        <v>0</v>
      </c>
      <c r="Q122" s="60">
        <v>-1159</v>
      </c>
      <c r="R122" s="60">
        <f t="shared" si="15"/>
        <v>-1159</v>
      </c>
      <c r="S122" s="83"/>
      <c r="T122" s="80"/>
      <c r="U122" s="79"/>
      <c r="V122" s="55">
        <f t="shared" si="13"/>
        <v>0</v>
      </c>
      <c r="W122" s="59" t="str">
        <f t="shared" si="14"/>
        <v>SIM</v>
      </c>
      <c r="X122" s="15"/>
    </row>
    <row r="123" spans="2:24" x14ac:dyDescent="0.2">
      <c r="B123" s="5" t="s">
        <v>581</v>
      </c>
      <c r="C123" s="5" t="s">
        <v>208</v>
      </c>
      <c r="D123" s="22">
        <f t="shared" si="8"/>
        <v>10</v>
      </c>
      <c r="E123" s="22"/>
      <c r="F123" s="5" t="s">
        <v>45</v>
      </c>
      <c r="G123" s="20">
        <v>34729</v>
      </c>
      <c r="H123" s="34">
        <v>1</v>
      </c>
      <c r="I123" s="39">
        <v>46</v>
      </c>
      <c r="J123" s="36">
        <f t="shared" si="9"/>
        <v>46</v>
      </c>
      <c r="K123" s="45">
        <v>10</v>
      </c>
      <c r="L123" s="46">
        <f t="shared" si="10"/>
        <v>120</v>
      </c>
      <c r="M123" s="42">
        <f t="shared" si="11"/>
        <v>27</v>
      </c>
      <c r="N123" s="24">
        <f t="shared" si="12"/>
        <v>330</v>
      </c>
      <c r="O123" s="26">
        <v>0</v>
      </c>
      <c r="P123" s="61">
        <v>0</v>
      </c>
      <c r="Q123" s="60">
        <v>-46</v>
      </c>
      <c r="R123" s="60">
        <f t="shared" si="15"/>
        <v>-46</v>
      </c>
      <c r="S123" s="83"/>
      <c r="T123" s="80"/>
      <c r="U123" s="79"/>
      <c r="V123" s="55">
        <f t="shared" si="13"/>
        <v>0</v>
      </c>
      <c r="W123" s="59" t="str">
        <f t="shared" si="14"/>
        <v>SIM</v>
      </c>
      <c r="X123" s="15"/>
    </row>
    <row r="124" spans="2:24" x14ac:dyDescent="0.2">
      <c r="B124" s="5" t="s">
        <v>581</v>
      </c>
      <c r="C124" s="5" t="s">
        <v>206</v>
      </c>
      <c r="D124" s="22">
        <f t="shared" si="8"/>
        <v>10</v>
      </c>
      <c r="E124" s="22"/>
      <c r="F124" s="5" t="s">
        <v>271</v>
      </c>
      <c r="G124" s="20">
        <v>34729</v>
      </c>
      <c r="H124" s="34">
        <v>1</v>
      </c>
      <c r="I124" s="39">
        <v>555</v>
      </c>
      <c r="J124" s="36">
        <f t="shared" si="9"/>
        <v>555</v>
      </c>
      <c r="K124" s="45">
        <v>10</v>
      </c>
      <c r="L124" s="46">
        <f t="shared" si="10"/>
        <v>120</v>
      </c>
      <c r="M124" s="42">
        <f t="shared" si="11"/>
        <v>27</v>
      </c>
      <c r="N124" s="24">
        <f t="shared" si="12"/>
        <v>330</v>
      </c>
      <c r="O124" s="26">
        <v>0</v>
      </c>
      <c r="P124" s="61">
        <v>0</v>
      </c>
      <c r="Q124" s="60">
        <v>-555</v>
      </c>
      <c r="R124" s="60">
        <f t="shared" si="15"/>
        <v>-555</v>
      </c>
      <c r="S124" s="83"/>
      <c r="T124" s="80"/>
      <c r="U124" s="79"/>
      <c r="V124" s="55">
        <f t="shared" si="13"/>
        <v>0</v>
      </c>
      <c r="W124" s="59" t="str">
        <f t="shared" si="14"/>
        <v>SIM</v>
      </c>
      <c r="X124" s="15"/>
    </row>
    <row r="125" spans="2:24" x14ac:dyDescent="0.2">
      <c r="B125" s="5" t="s">
        <v>581</v>
      </c>
      <c r="C125" s="5" t="s">
        <v>206</v>
      </c>
      <c r="D125" s="22">
        <f t="shared" si="8"/>
        <v>10</v>
      </c>
      <c r="E125" s="22"/>
      <c r="F125" s="5" t="s">
        <v>272</v>
      </c>
      <c r="G125" s="20">
        <v>34758</v>
      </c>
      <c r="H125" s="34">
        <v>1</v>
      </c>
      <c r="I125" s="39">
        <v>891</v>
      </c>
      <c r="J125" s="36">
        <f t="shared" si="9"/>
        <v>891</v>
      </c>
      <c r="K125" s="45">
        <v>10</v>
      </c>
      <c r="L125" s="46">
        <f t="shared" si="10"/>
        <v>120</v>
      </c>
      <c r="M125" s="42">
        <f t="shared" si="11"/>
        <v>27</v>
      </c>
      <c r="N125" s="24">
        <f t="shared" si="12"/>
        <v>329</v>
      </c>
      <c r="O125" s="26">
        <v>0</v>
      </c>
      <c r="P125" s="61">
        <v>0</v>
      </c>
      <c r="Q125" s="60">
        <v>-891</v>
      </c>
      <c r="R125" s="60">
        <f t="shared" si="15"/>
        <v>-891</v>
      </c>
      <c r="S125" s="83"/>
      <c r="T125" s="80"/>
      <c r="U125" s="79"/>
      <c r="V125" s="55">
        <f t="shared" si="13"/>
        <v>0</v>
      </c>
      <c r="W125" s="59" t="str">
        <f t="shared" si="14"/>
        <v>SIM</v>
      </c>
      <c r="X125" s="15"/>
    </row>
    <row r="126" spans="2:24" x14ac:dyDescent="0.2">
      <c r="B126" s="5" t="s">
        <v>581</v>
      </c>
      <c r="C126" s="5" t="s">
        <v>206</v>
      </c>
      <c r="D126" s="22">
        <f t="shared" si="8"/>
        <v>10</v>
      </c>
      <c r="E126" s="22"/>
      <c r="F126" s="5" t="s">
        <v>241</v>
      </c>
      <c r="G126" s="20">
        <v>34819</v>
      </c>
      <c r="H126" s="34">
        <v>1</v>
      </c>
      <c r="I126" s="64">
        <v>148</v>
      </c>
      <c r="J126" s="36">
        <f t="shared" si="9"/>
        <v>148</v>
      </c>
      <c r="K126" s="45">
        <v>10</v>
      </c>
      <c r="L126" s="46">
        <f t="shared" si="10"/>
        <v>120</v>
      </c>
      <c r="M126" s="42">
        <f t="shared" si="11"/>
        <v>27</v>
      </c>
      <c r="N126" s="24">
        <f t="shared" si="12"/>
        <v>327</v>
      </c>
      <c r="O126" s="26">
        <v>0</v>
      </c>
      <c r="P126" s="61">
        <v>0</v>
      </c>
      <c r="Q126" s="60">
        <v>-148</v>
      </c>
      <c r="R126" s="60">
        <f t="shared" si="15"/>
        <v>-148</v>
      </c>
      <c r="S126" s="83">
        <v>44732</v>
      </c>
      <c r="T126" s="80">
        <v>1</v>
      </c>
      <c r="U126" s="79">
        <v>148</v>
      </c>
      <c r="V126" s="55">
        <f t="shared" si="13"/>
        <v>0</v>
      </c>
      <c r="W126" s="59" t="str">
        <f t="shared" si="14"/>
        <v>SIM</v>
      </c>
      <c r="X126" s="15"/>
    </row>
    <row r="127" spans="2:24" x14ac:dyDescent="0.2">
      <c r="B127" s="5" t="s">
        <v>581</v>
      </c>
      <c r="C127" s="5" t="s">
        <v>206</v>
      </c>
      <c r="D127" s="22">
        <f t="shared" si="8"/>
        <v>10</v>
      </c>
      <c r="E127" s="22"/>
      <c r="F127" s="5" t="s">
        <v>233</v>
      </c>
      <c r="G127" s="20">
        <v>34819</v>
      </c>
      <c r="H127" s="34">
        <v>1</v>
      </c>
      <c r="I127" s="64">
        <v>55</v>
      </c>
      <c r="J127" s="36">
        <f t="shared" si="9"/>
        <v>55</v>
      </c>
      <c r="K127" s="45">
        <v>10</v>
      </c>
      <c r="L127" s="46">
        <f t="shared" si="10"/>
        <v>120</v>
      </c>
      <c r="M127" s="42">
        <f t="shared" si="11"/>
        <v>27</v>
      </c>
      <c r="N127" s="24">
        <f t="shared" si="12"/>
        <v>327</v>
      </c>
      <c r="O127" s="26">
        <v>0</v>
      </c>
      <c r="P127" s="61">
        <v>0</v>
      </c>
      <c r="Q127" s="60">
        <v>-55</v>
      </c>
      <c r="R127" s="60">
        <f t="shared" si="15"/>
        <v>-55</v>
      </c>
      <c r="S127" s="83">
        <v>44732</v>
      </c>
      <c r="T127" s="80">
        <v>1</v>
      </c>
      <c r="U127" s="79">
        <v>55</v>
      </c>
      <c r="V127" s="55">
        <f t="shared" si="13"/>
        <v>0</v>
      </c>
      <c r="W127" s="59" t="str">
        <f t="shared" si="14"/>
        <v>SIM</v>
      </c>
      <c r="X127" s="15"/>
    </row>
    <row r="128" spans="2:24" x14ac:dyDescent="0.2">
      <c r="B128" s="5" t="s">
        <v>581</v>
      </c>
      <c r="C128" s="5" t="s">
        <v>206</v>
      </c>
      <c r="D128" s="22">
        <f t="shared" si="8"/>
        <v>10</v>
      </c>
      <c r="E128" s="22"/>
      <c r="F128" s="5" t="s">
        <v>212</v>
      </c>
      <c r="G128" s="20">
        <v>34819</v>
      </c>
      <c r="H128" s="34">
        <v>1</v>
      </c>
      <c r="I128" s="64">
        <v>198</v>
      </c>
      <c r="J128" s="36">
        <f t="shared" si="9"/>
        <v>198</v>
      </c>
      <c r="K128" s="45">
        <v>10</v>
      </c>
      <c r="L128" s="46">
        <f t="shared" si="10"/>
        <v>120</v>
      </c>
      <c r="M128" s="42">
        <f t="shared" si="11"/>
        <v>27</v>
      </c>
      <c r="N128" s="24">
        <f t="shared" si="12"/>
        <v>327</v>
      </c>
      <c r="O128" s="26">
        <v>0</v>
      </c>
      <c r="P128" s="61">
        <v>0</v>
      </c>
      <c r="Q128" s="60">
        <v>-198</v>
      </c>
      <c r="R128" s="60">
        <f t="shared" si="15"/>
        <v>-198</v>
      </c>
      <c r="S128" s="83">
        <v>44732</v>
      </c>
      <c r="T128" s="80">
        <v>1</v>
      </c>
      <c r="U128" s="79">
        <v>198</v>
      </c>
      <c r="V128" s="55">
        <f t="shared" si="13"/>
        <v>0</v>
      </c>
      <c r="W128" s="59" t="str">
        <f t="shared" si="14"/>
        <v>SIM</v>
      </c>
      <c r="X128" s="15"/>
    </row>
    <row r="129" spans="2:24" x14ac:dyDescent="0.2">
      <c r="B129" s="5" t="s">
        <v>581</v>
      </c>
      <c r="C129" s="5" t="s">
        <v>206</v>
      </c>
      <c r="D129" s="22">
        <f t="shared" si="8"/>
        <v>10</v>
      </c>
      <c r="E129" s="22"/>
      <c r="F129" s="5" t="s">
        <v>227</v>
      </c>
      <c r="G129" s="20">
        <v>34819</v>
      </c>
      <c r="H129" s="34">
        <v>5</v>
      </c>
      <c r="I129" s="64">
        <v>49</v>
      </c>
      <c r="J129" s="36">
        <f t="shared" si="9"/>
        <v>245</v>
      </c>
      <c r="K129" s="45">
        <v>10</v>
      </c>
      <c r="L129" s="46">
        <f t="shared" si="10"/>
        <v>120</v>
      </c>
      <c r="M129" s="42">
        <f t="shared" si="11"/>
        <v>27</v>
      </c>
      <c r="N129" s="24">
        <f t="shared" si="12"/>
        <v>327</v>
      </c>
      <c r="O129" s="26">
        <v>0</v>
      </c>
      <c r="P129" s="61">
        <v>0</v>
      </c>
      <c r="Q129" s="60">
        <v>-245</v>
      </c>
      <c r="R129" s="60">
        <f t="shared" si="15"/>
        <v>-245</v>
      </c>
      <c r="S129" s="83">
        <v>44732</v>
      </c>
      <c r="T129" s="80">
        <v>5</v>
      </c>
      <c r="U129" s="79">
        <v>245</v>
      </c>
      <c r="V129" s="55">
        <f t="shared" si="13"/>
        <v>0</v>
      </c>
      <c r="W129" s="59" t="str">
        <f t="shared" si="14"/>
        <v>SIM</v>
      </c>
      <c r="X129" s="15"/>
    </row>
    <row r="130" spans="2:24" x14ac:dyDescent="0.2">
      <c r="B130" s="5" t="s">
        <v>581</v>
      </c>
      <c r="C130" s="5" t="s">
        <v>206</v>
      </c>
      <c r="D130" s="22">
        <f t="shared" si="8"/>
        <v>10</v>
      </c>
      <c r="E130" s="22"/>
      <c r="F130" s="5" t="s">
        <v>243</v>
      </c>
      <c r="G130" s="20">
        <v>34819</v>
      </c>
      <c r="H130" s="34">
        <v>1</v>
      </c>
      <c r="I130" s="64">
        <v>289</v>
      </c>
      <c r="J130" s="36">
        <f t="shared" si="9"/>
        <v>289</v>
      </c>
      <c r="K130" s="45">
        <v>10</v>
      </c>
      <c r="L130" s="46">
        <f t="shared" si="10"/>
        <v>120</v>
      </c>
      <c r="M130" s="42">
        <f t="shared" si="11"/>
        <v>27</v>
      </c>
      <c r="N130" s="24">
        <f t="shared" si="12"/>
        <v>327</v>
      </c>
      <c r="O130" s="26">
        <v>0</v>
      </c>
      <c r="P130" s="61">
        <v>0</v>
      </c>
      <c r="Q130" s="60">
        <v>-289</v>
      </c>
      <c r="R130" s="60">
        <f t="shared" si="15"/>
        <v>-289</v>
      </c>
      <c r="S130" s="83">
        <v>44732</v>
      </c>
      <c r="T130" s="80">
        <v>1</v>
      </c>
      <c r="U130" s="79">
        <v>289</v>
      </c>
      <c r="V130" s="55">
        <f t="shared" si="13"/>
        <v>0</v>
      </c>
      <c r="W130" s="59" t="str">
        <f t="shared" si="14"/>
        <v>SIM</v>
      </c>
      <c r="X130" s="15"/>
    </row>
    <row r="131" spans="2:24" x14ac:dyDescent="0.2">
      <c r="B131" s="5" t="s">
        <v>581</v>
      </c>
      <c r="C131" s="5" t="s">
        <v>206</v>
      </c>
      <c r="D131" s="22">
        <f t="shared" si="8"/>
        <v>10</v>
      </c>
      <c r="E131" s="22"/>
      <c r="F131" s="5" t="s">
        <v>273</v>
      </c>
      <c r="G131" s="20">
        <v>34819</v>
      </c>
      <c r="H131" s="34">
        <v>2</v>
      </c>
      <c r="I131" s="64">
        <v>89</v>
      </c>
      <c r="J131" s="36">
        <f t="shared" si="9"/>
        <v>178</v>
      </c>
      <c r="K131" s="45">
        <v>10</v>
      </c>
      <c r="L131" s="46">
        <f t="shared" si="10"/>
        <v>120</v>
      </c>
      <c r="M131" s="42">
        <f t="shared" si="11"/>
        <v>27</v>
      </c>
      <c r="N131" s="24">
        <f t="shared" si="12"/>
        <v>327</v>
      </c>
      <c r="O131" s="26">
        <v>0</v>
      </c>
      <c r="P131" s="61">
        <v>0</v>
      </c>
      <c r="Q131" s="60">
        <v>-178</v>
      </c>
      <c r="R131" s="60">
        <f t="shared" si="15"/>
        <v>-178</v>
      </c>
      <c r="S131" s="83">
        <v>44732</v>
      </c>
      <c r="T131" s="80">
        <v>2</v>
      </c>
      <c r="U131" s="79">
        <v>178</v>
      </c>
      <c r="V131" s="55">
        <f t="shared" si="13"/>
        <v>0</v>
      </c>
      <c r="W131" s="59" t="str">
        <f t="shared" si="14"/>
        <v>SIM</v>
      </c>
      <c r="X131" s="15"/>
    </row>
    <row r="132" spans="2:24" x14ac:dyDescent="0.2">
      <c r="B132" s="5" t="s">
        <v>581</v>
      </c>
      <c r="C132" s="5" t="s">
        <v>206</v>
      </c>
      <c r="D132" s="22">
        <f t="shared" ref="D132:D195" si="16">((12*100)/L132)</f>
        <v>10</v>
      </c>
      <c r="E132" s="22"/>
      <c r="F132" s="5" t="s">
        <v>274</v>
      </c>
      <c r="G132" s="20">
        <v>34819</v>
      </c>
      <c r="H132" s="34">
        <v>2</v>
      </c>
      <c r="I132" s="64">
        <v>79</v>
      </c>
      <c r="J132" s="36">
        <f t="shared" ref="J132:J195" si="17">H132*I132</f>
        <v>158</v>
      </c>
      <c r="K132" s="45">
        <v>10</v>
      </c>
      <c r="L132" s="46">
        <f t="shared" ref="L132:L195" si="18">K132*12</f>
        <v>120</v>
      </c>
      <c r="M132" s="42">
        <f t="shared" ref="M132:M195" si="19">DATEDIF(G132,$G$2,"Y")</f>
        <v>27</v>
      </c>
      <c r="N132" s="24">
        <f t="shared" ref="N132:N195" si="20">DATEDIF(G132,$G$2,"M")</f>
        <v>327</v>
      </c>
      <c r="O132" s="26">
        <v>0</v>
      </c>
      <c r="P132" s="61">
        <v>0</v>
      </c>
      <c r="Q132" s="60">
        <v>-158</v>
      </c>
      <c r="R132" s="60">
        <f t="shared" si="15"/>
        <v>-158</v>
      </c>
      <c r="S132" s="83">
        <v>44732</v>
      </c>
      <c r="T132" s="80">
        <v>2</v>
      </c>
      <c r="U132" s="79">
        <v>158</v>
      </c>
      <c r="V132" s="55">
        <f t="shared" ref="V132:V195" si="21">J132+O132+P132+R132</f>
        <v>0</v>
      </c>
      <c r="W132" s="59" t="str">
        <f t="shared" ref="W132:W195" si="22">IF(N132&gt;L132,"SIM","NÃO")</f>
        <v>SIM</v>
      </c>
      <c r="X132" s="15"/>
    </row>
    <row r="133" spans="2:24" x14ac:dyDescent="0.2">
      <c r="B133" s="5" t="s">
        <v>581</v>
      </c>
      <c r="C133" s="5" t="s">
        <v>208</v>
      </c>
      <c r="D133" s="22">
        <f t="shared" si="16"/>
        <v>10</v>
      </c>
      <c r="E133" s="22"/>
      <c r="F133" s="5" t="s">
        <v>46</v>
      </c>
      <c r="G133" s="20">
        <v>34880</v>
      </c>
      <c r="H133" s="34">
        <v>1</v>
      </c>
      <c r="I133" s="39">
        <v>410</v>
      </c>
      <c r="J133" s="36">
        <f t="shared" si="17"/>
        <v>410</v>
      </c>
      <c r="K133" s="45">
        <v>10</v>
      </c>
      <c r="L133" s="46">
        <f t="shared" si="18"/>
        <v>120</v>
      </c>
      <c r="M133" s="42">
        <f t="shared" si="19"/>
        <v>27</v>
      </c>
      <c r="N133" s="24">
        <f t="shared" si="20"/>
        <v>325</v>
      </c>
      <c r="O133" s="26">
        <v>0</v>
      </c>
      <c r="P133" s="61">
        <v>0</v>
      </c>
      <c r="Q133" s="60">
        <v>-410</v>
      </c>
      <c r="R133" s="60">
        <f t="shared" ref="R133:R196" si="23">P133+Q133</f>
        <v>-410</v>
      </c>
      <c r="S133" s="83"/>
      <c r="T133" s="80"/>
      <c r="U133" s="79"/>
      <c r="V133" s="55">
        <f t="shared" si="21"/>
        <v>0</v>
      </c>
      <c r="W133" s="59" t="str">
        <f t="shared" si="22"/>
        <v>SIM</v>
      </c>
      <c r="X133" s="15"/>
    </row>
    <row r="134" spans="2:24" x14ac:dyDescent="0.2">
      <c r="B134" s="5" t="s">
        <v>581</v>
      </c>
      <c r="C134" s="5" t="s">
        <v>208</v>
      </c>
      <c r="D134" s="22">
        <f t="shared" si="16"/>
        <v>10</v>
      </c>
      <c r="E134" s="22"/>
      <c r="F134" s="5" t="s">
        <v>43</v>
      </c>
      <c r="G134" s="20">
        <v>34880</v>
      </c>
      <c r="H134" s="34">
        <v>2</v>
      </c>
      <c r="I134" s="39">
        <v>1150</v>
      </c>
      <c r="J134" s="36">
        <f t="shared" si="17"/>
        <v>2300</v>
      </c>
      <c r="K134" s="45">
        <v>10</v>
      </c>
      <c r="L134" s="46">
        <f t="shared" si="18"/>
        <v>120</v>
      </c>
      <c r="M134" s="42">
        <f t="shared" si="19"/>
        <v>27</v>
      </c>
      <c r="N134" s="24">
        <f t="shared" si="20"/>
        <v>325</v>
      </c>
      <c r="O134" s="26">
        <v>0</v>
      </c>
      <c r="P134" s="61">
        <v>0</v>
      </c>
      <c r="Q134" s="60">
        <v>-2300</v>
      </c>
      <c r="R134" s="60">
        <f t="shared" si="23"/>
        <v>-2300</v>
      </c>
      <c r="S134" s="83"/>
      <c r="T134" s="80"/>
      <c r="U134" s="79"/>
      <c r="V134" s="55">
        <f t="shared" si="21"/>
        <v>0</v>
      </c>
      <c r="W134" s="59" t="str">
        <f t="shared" si="22"/>
        <v>SIM</v>
      </c>
      <c r="X134" s="15"/>
    </row>
    <row r="135" spans="2:24" x14ac:dyDescent="0.2">
      <c r="B135" s="5" t="s">
        <v>581</v>
      </c>
      <c r="C135" s="5" t="s">
        <v>208</v>
      </c>
      <c r="D135" s="22">
        <f t="shared" si="16"/>
        <v>10</v>
      </c>
      <c r="E135" s="22"/>
      <c r="F135" s="5" t="s">
        <v>47</v>
      </c>
      <c r="G135" s="20">
        <v>34911</v>
      </c>
      <c r="H135" s="34">
        <v>1</v>
      </c>
      <c r="I135" s="64">
        <v>630</v>
      </c>
      <c r="J135" s="36">
        <f t="shared" si="17"/>
        <v>630</v>
      </c>
      <c r="K135" s="45">
        <v>10</v>
      </c>
      <c r="L135" s="46">
        <f t="shared" si="18"/>
        <v>120</v>
      </c>
      <c r="M135" s="42">
        <f t="shared" si="19"/>
        <v>27</v>
      </c>
      <c r="N135" s="24">
        <f t="shared" si="20"/>
        <v>324</v>
      </c>
      <c r="O135" s="26">
        <v>0</v>
      </c>
      <c r="P135" s="61">
        <v>0</v>
      </c>
      <c r="Q135" s="60">
        <v>-630</v>
      </c>
      <c r="R135" s="60">
        <f t="shared" si="23"/>
        <v>-630</v>
      </c>
      <c r="S135" s="83"/>
      <c r="T135" s="80"/>
      <c r="U135" s="79"/>
      <c r="V135" s="55">
        <f t="shared" si="21"/>
        <v>0</v>
      </c>
      <c r="W135" s="59" t="str">
        <f t="shared" si="22"/>
        <v>SIM</v>
      </c>
      <c r="X135" s="15"/>
    </row>
    <row r="136" spans="2:24" x14ac:dyDescent="0.2">
      <c r="B136" s="5" t="s">
        <v>581</v>
      </c>
      <c r="C136" s="5" t="s">
        <v>208</v>
      </c>
      <c r="D136" s="22">
        <f t="shared" si="16"/>
        <v>10</v>
      </c>
      <c r="E136" s="22"/>
      <c r="F136" s="5" t="s">
        <v>48</v>
      </c>
      <c r="G136" s="20">
        <v>34911</v>
      </c>
      <c r="H136" s="34">
        <v>1</v>
      </c>
      <c r="I136" s="64">
        <v>7400</v>
      </c>
      <c r="J136" s="36">
        <f t="shared" si="17"/>
        <v>7400</v>
      </c>
      <c r="K136" s="45">
        <v>10</v>
      </c>
      <c r="L136" s="46">
        <f t="shared" si="18"/>
        <v>120</v>
      </c>
      <c r="M136" s="42">
        <f t="shared" si="19"/>
        <v>27</v>
      </c>
      <c r="N136" s="24">
        <f t="shared" si="20"/>
        <v>324</v>
      </c>
      <c r="O136" s="26">
        <v>0</v>
      </c>
      <c r="P136" s="61">
        <v>0</v>
      </c>
      <c r="Q136" s="60">
        <v>-7400</v>
      </c>
      <c r="R136" s="60">
        <f t="shared" si="23"/>
        <v>-7400</v>
      </c>
      <c r="S136" s="83"/>
      <c r="T136" s="80"/>
      <c r="U136" s="79"/>
      <c r="V136" s="55">
        <f t="shared" si="21"/>
        <v>0</v>
      </c>
      <c r="W136" s="59" t="str">
        <f t="shared" si="22"/>
        <v>SIM</v>
      </c>
      <c r="X136" s="15"/>
    </row>
    <row r="137" spans="2:24" x14ac:dyDescent="0.2">
      <c r="B137" s="5" t="s">
        <v>581</v>
      </c>
      <c r="C137" s="5" t="s">
        <v>206</v>
      </c>
      <c r="D137" s="22">
        <f t="shared" si="16"/>
        <v>10</v>
      </c>
      <c r="E137" s="22"/>
      <c r="F137" s="5" t="s">
        <v>227</v>
      </c>
      <c r="G137" s="20">
        <v>34911</v>
      </c>
      <c r="H137" s="34">
        <v>8</v>
      </c>
      <c r="I137" s="64">
        <v>43</v>
      </c>
      <c r="J137" s="36">
        <f t="shared" si="17"/>
        <v>344</v>
      </c>
      <c r="K137" s="45">
        <v>10</v>
      </c>
      <c r="L137" s="46">
        <f t="shared" si="18"/>
        <v>120</v>
      </c>
      <c r="M137" s="42">
        <f t="shared" si="19"/>
        <v>27</v>
      </c>
      <c r="N137" s="24">
        <f t="shared" si="20"/>
        <v>324</v>
      </c>
      <c r="O137" s="26">
        <v>0</v>
      </c>
      <c r="P137" s="61">
        <v>0</v>
      </c>
      <c r="Q137" s="60">
        <v>-344</v>
      </c>
      <c r="R137" s="60">
        <f t="shared" si="23"/>
        <v>-344</v>
      </c>
      <c r="S137" s="83"/>
      <c r="T137" s="80"/>
      <c r="U137" s="79"/>
      <c r="V137" s="55">
        <f t="shared" si="21"/>
        <v>0</v>
      </c>
      <c r="W137" s="59" t="str">
        <f t="shared" si="22"/>
        <v>SIM</v>
      </c>
      <c r="X137" s="15"/>
    </row>
    <row r="138" spans="2:24" x14ac:dyDescent="0.2">
      <c r="B138" s="5" t="s">
        <v>581</v>
      </c>
      <c r="C138" s="5" t="s">
        <v>206</v>
      </c>
      <c r="D138" s="22">
        <f t="shared" si="16"/>
        <v>10</v>
      </c>
      <c r="E138" s="22"/>
      <c r="F138" s="5" t="s">
        <v>270</v>
      </c>
      <c r="G138" s="20">
        <v>34911</v>
      </c>
      <c r="H138" s="34">
        <v>1</v>
      </c>
      <c r="I138" s="64">
        <v>200</v>
      </c>
      <c r="J138" s="36">
        <f t="shared" si="17"/>
        <v>200</v>
      </c>
      <c r="K138" s="45">
        <v>10</v>
      </c>
      <c r="L138" s="46">
        <f t="shared" si="18"/>
        <v>120</v>
      </c>
      <c r="M138" s="42">
        <f t="shared" si="19"/>
        <v>27</v>
      </c>
      <c r="N138" s="24">
        <f t="shared" si="20"/>
        <v>324</v>
      </c>
      <c r="O138" s="26">
        <v>0</v>
      </c>
      <c r="P138" s="61">
        <v>0</v>
      </c>
      <c r="Q138" s="60">
        <v>-200</v>
      </c>
      <c r="R138" s="60">
        <f t="shared" si="23"/>
        <v>-200</v>
      </c>
      <c r="S138" s="83"/>
      <c r="T138" s="80"/>
      <c r="U138" s="79"/>
      <c r="V138" s="55">
        <f t="shared" si="21"/>
        <v>0</v>
      </c>
      <c r="W138" s="59" t="str">
        <f t="shared" si="22"/>
        <v>SIM</v>
      </c>
      <c r="X138" s="15"/>
    </row>
    <row r="139" spans="2:24" x14ac:dyDescent="0.2">
      <c r="B139" s="5" t="s">
        <v>581</v>
      </c>
      <c r="C139" s="5" t="s">
        <v>206</v>
      </c>
      <c r="D139" s="22">
        <f t="shared" si="16"/>
        <v>10</v>
      </c>
      <c r="E139" s="22"/>
      <c r="F139" s="5" t="s">
        <v>241</v>
      </c>
      <c r="G139" s="20">
        <v>34911</v>
      </c>
      <c r="H139" s="34">
        <v>2</v>
      </c>
      <c r="I139" s="64">
        <v>210</v>
      </c>
      <c r="J139" s="36">
        <f t="shared" si="17"/>
        <v>420</v>
      </c>
      <c r="K139" s="45">
        <v>10</v>
      </c>
      <c r="L139" s="46">
        <f t="shared" si="18"/>
        <v>120</v>
      </c>
      <c r="M139" s="42">
        <f t="shared" si="19"/>
        <v>27</v>
      </c>
      <c r="N139" s="24">
        <f t="shared" si="20"/>
        <v>324</v>
      </c>
      <c r="O139" s="26">
        <v>0</v>
      </c>
      <c r="P139" s="61">
        <v>0</v>
      </c>
      <c r="Q139" s="60">
        <v>-420</v>
      </c>
      <c r="R139" s="60">
        <f t="shared" si="23"/>
        <v>-420</v>
      </c>
      <c r="S139" s="83"/>
      <c r="T139" s="80"/>
      <c r="U139" s="79"/>
      <c r="V139" s="55">
        <f t="shared" si="21"/>
        <v>0</v>
      </c>
      <c r="W139" s="59" t="str">
        <f t="shared" si="22"/>
        <v>SIM</v>
      </c>
      <c r="X139" s="15"/>
    </row>
    <row r="140" spans="2:24" x14ac:dyDescent="0.2">
      <c r="B140" s="5" t="s">
        <v>581</v>
      </c>
      <c r="C140" s="5" t="s">
        <v>206</v>
      </c>
      <c r="D140" s="22">
        <f t="shared" si="16"/>
        <v>10</v>
      </c>
      <c r="E140" s="22"/>
      <c r="F140" s="5" t="s">
        <v>233</v>
      </c>
      <c r="G140" s="20">
        <v>34911</v>
      </c>
      <c r="H140" s="34">
        <v>1</v>
      </c>
      <c r="I140" s="64">
        <v>45</v>
      </c>
      <c r="J140" s="36">
        <f t="shared" si="17"/>
        <v>45</v>
      </c>
      <c r="K140" s="45">
        <v>10</v>
      </c>
      <c r="L140" s="46">
        <f t="shared" si="18"/>
        <v>120</v>
      </c>
      <c r="M140" s="42">
        <f t="shared" si="19"/>
        <v>27</v>
      </c>
      <c r="N140" s="24">
        <f t="shared" si="20"/>
        <v>324</v>
      </c>
      <c r="O140" s="26">
        <v>0</v>
      </c>
      <c r="P140" s="61">
        <v>0</v>
      </c>
      <c r="Q140" s="60">
        <v>-45</v>
      </c>
      <c r="R140" s="60">
        <f t="shared" si="23"/>
        <v>-45</v>
      </c>
      <c r="S140" s="83"/>
      <c r="T140" s="80"/>
      <c r="U140" s="79"/>
      <c r="V140" s="55">
        <f t="shared" si="21"/>
        <v>0</v>
      </c>
      <c r="W140" s="59" t="str">
        <f t="shared" si="22"/>
        <v>SIM</v>
      </c>
      <c r="X140" s="15"/>
    </row>
    <row r="141" spans="2:24" x14ac:dyDescent="0.2">
      <c r="B141" s="5" t="s">
        <v>581</v>
      </c>
      <c r="C141" s="5" t="s">
        <v>206</v>
      </c>
      <c r="D141" s="22">
        <f t="shared" si="16"/>
        <v>10</v>
      </c>
      <c r="E141" s="22"/>
      <c r="F141" s="5" t="s">
        <v>230</v>
      </c>
      <c r="G141" s="20">
        <v>34911</v>
      </c>
      <c r="H141" s="34">
        <v>2</v>
      </c>
      <c r="I141" s="64">
        <v>195</v>
      </c>
      <c r="J141" s="36">
        <f t="shared" si="17"/>
        <v>390</v>
      </c>
      <c r="K141" s="45">
        <v>10</v>
      </c>
      <c r="L141" s="46">
        <f t="shared" si="18"/>
        <v>120</v>
      </c>
      <c r="M141" s="42">
        <f t="shared" si="19"/>
        <v>27</v>
      </c>
      <c r="N141" s="24">
        <f t="shared" si="20"/>
        <v>324</v>
      </c>
      <c r="O141" s="26">
        <v>0</v>
      </c>
      <c r="P141" s="61">
        <v>0</v>
      </c>
      <c r="Q141" s="60">
        <v>-390</v>
      </c>
      <c r="R141" s="60">
        <f t="shared" si="23"/>
        <v>-390</v>
      </c>
      <c r="S141" s="83"/>
      <c r="T141" s="80"/>
      <c r="U141" s="79"/>
      <c r="V141" s="55">
        <f t="shared" si="21"/>
        <v>0</v>
      </c>
      <c r="W141" s="59" t="str">
        <f t="shared" si="22"/>
        <v>SIM</v>
      </c>
      <c r="X141" s="15"/>
    </row>
    <row r="142" spans="2:24" x14ac:dyDescent="0.2">
      <c r="B142" s="5" t="s">
        <v>581</v>
      </c>
      <c r="C142" s="5" t="s">
        <v>206</v>
      </c>
      <c r="D142" s="22">
        <f t="shared" si="16"/>
        <v>10</v>
      </c>
      <c r="E142" s="22"/>
      <c r="F142" s="5" t="s">
        <v>275</v>
      </c>
      <c r="G142" s="20">
        <v>34911</v>
      </c>
      <c r="H142" s="34">
        <v>1</v>
      </c>
      <c r="I142" s="64">
        <v>95</v>
      </c>
      <c r="J142" s="36">
        <f t="shared" si="17"/>
        <v>95</v>
      </c>
      <c r="K142" s="45">
        <v>10</v>
      </c>
      <c r="L142" s="46">
        <f t="shared" si="18"/>
        <v>120</v>
      </c>
      <c r="M142" s="42">
        <f t="shared" si="19"/>
        <v>27</v>
      </c>
      <c r="N142" s="24">
        <f t="shared" si="20"/>
        <v>324</v>
      </c>
      <c r="O142" s="26">
        <v>0</v>
      </c>
      <c r="P142" s="61">
        <v>0</v>
      </c>
      <c r="Q142" s="60">
        <v>-95</v>
      </c>
      <c r="R142" s="60">
        <f t="shared" si="23"/>
        <v>-95</v>
      </c>
      <c r="S142" s="83"/>
      <c r="T142" s="80"/>
      <c r="U142" s="79"/>
      <c r="V142" s="55">
        <f t="shared" si="21"/>
        <v>0</v>
      </c>
      <c r="W142" s="59" t="str">
        <f t="shared" si="22"/>
        <v>SIM</v>
      </c>
      <c r="X142" s="15"/>
    </row>
    <row r="143" spans="2:24" x14ac:dyDescent="0.2">
      <c r="B143" s="5" t="s">
        <v>581</v>
      </c>
      <c r="C143" s="5" t="s">
        <v>206</v>
      </c>
      <c r="D143" s="22">
        <f t="shared" si="16"/>
        <v>10</v>
      </c>
      <c r="E143" s="22"/>
      <c r="F143" s="5" t="s">
        <v>276</v>
      </c>
      <c r="G143" s="20">
        <v>34911</v>
      </c>
      <c r="H143" s="34">
        <v>1</v>
      </c>
      <c r="I143" s="64">
        <v>176</v>
      </c>
      <c r="J143" s="36">
        <f t="shared" si="17"/>
        <v>176</v>
      </c>
      <c r="K143" s="45">
        <v>10</v>
      </c>
      <c r="L143" s="46">
        <f t="shared" si="18"/>
        <v>120</v>
      </c>
      <c r="M143" s="42">
        <f t="shared" si="19"/>
        <v>27</v>
      </c>
      <c r="N143" s="24">
        <f t="shared" si="20"/>
        <v>324</v>
      </c>
      <c r="O143" s="26">
        <v>0</v>
      </c>
      <c r="P143" s="61">
        <v>0</v>
      </c>
      <c r="Q143" s="60">
        <v>-176</v>
      </c>
      <c r="R143" s="60">
        <f t="shared" si="23"/>
        <v>-176</v>
      </c>
      <c r="S143" s="83"/>
      <c r="T143" s="80"/>
      <c r="U143" s="79"/>
      <c r="V143" s="55">
        <f t="shared" si="21"/>
        <v>0</v>
      </c>
      <c r="W143" s="59" t="str">
        <f t="shared" si="22"/>
        <v>SIM</v>
      </c>
      <c r="X143" s="15"/>
    </row>
    <row r="144" spans="2:24" x14ac:dyDescent="0.2">
      <c r="B144" s="5" t="s">
        <v>581</v>
      </c>
      <c r="C144" s="5" t="s">
        <v>206</v>
      </c>
      <c r="D144" s="22">
        <f t="shared" si="16"/>
        <v>10</v>
      </c>
      <c r="E144" s="22"/>
      <c r="F144" s="5" t="s">
        <v>238</v>
      </c>
      <c r="G144" s="20">
        <v>34911</v>
      </c>
      <c r="H144" s="34">
        <v>2</v>
      </c>
      <c r="I144" s="64">
        <v>270</v>
      </c>
      <c r="J144" s="36">
        <f t="shared" si="17"/>
        <v>540</v>
      </c>
      <c r="K144" s="45">
        <v>10</v>
      </c>
      <c r="L144" s="46">
        <f t="shared" si="18"/>
        <v>120</v>
      </c>
      <c r="M144" s="42">
        <f t="shared" si="19"/>
        <v>27</v>
      </c>
      <c r="N144" s="24">
        <f t="shared" si="20"/>
        <v>324</v>
      </c>
      <c r="O144" s="26">
        <v>0</v>
      </c>
      <c r="P144" s="61">
        <v>0</v>
      </c>
      <c r="Q144" s="60">
        <v>-540</v>
      </c>
      <c r="R144" s="60">
        <f t="shared" si="23"/>
        <v>-540</v>
      </c>
      <c r="S144" s="83"/>
      <c r="T144" s="80"/>
      <c r="U144" s="79"/>
      <c r="V144" s="55">
        <f t="shared" si="21"/>
        <v>0</v>
      </c>
      <c r="W144" s="59" t="str">
        <f t="shared" si="22"/>
        <v>SIM</v>
      </c>
      <c r="X144" s="15"/>
    </row>
    <row r="145" spans="2:24" x14ac:dyDescent="0.2">
      <c r="B145" s="5" t="s">
        <v>581</v>
      </c>
      <c r="C145" s="5" t="s">
        <v>206</v>
      </c>
      <c r="D145" s="22">
        <f t="shared" si="16"/>
        <v>10</v>
      </c>
      <c r="E145" s="22"/>
      <c r="F145" s="5" t="s">
        <v>271</v>
      </c>
      <c r="G145" s="20">
        <v>34911</v>
      </c>
      <c r="H145" s="34">
        <v>1</v>
      </c>
      <c r="I145" s="64">
        <v>104</v>
      </c>
      <c r="J145" s="36">
        <f t="shared" si="17"/>
        <v>104</v>
      </c>
      <c r="K145" s="45">
        <v>10</v>
      </c>
      <c r="L145" s="46">
        <f t="shared" si="18"/>
        <v>120</v>
      </c>
      <c r="M145" s="42">
        <f t="shared" si="19"/>
        <v>27</v>
      </c>
      <c r="N145" s="24">
        <f t="shared" si="20"/>
        <v>324</v>
      </c>
      <c r="O145" s="26">
        <v>0</v>
      </c>
      <c r="P145" s="61">
        <v>0</v>
      </c>
      <c r="Q145" s="60">
        <v>-104</v>
      </c>
      <c r="R145" s="60">
        <f t="shared" si="23"/>
        <v>-104</v>
      </c>
      <c r="S145" s="83"/>
      <c r="T145" s="80"/>
      <c r="U145" s="79"/>
      <c r="V145" s="55">
        <f t="shared" si="21"/>
        <v>0</v>
      </c>
      <c r="W145" s="59" t="str">
        <f t="shared" si="22"/>
        <v>SIM</v>
      </c>
      <c r="X145" s="15"/>
    </row>
    <row r="146" spans="2:24" x14ac:dyDescent="0.2">
      <c r="B146" s="5" t="s">
        <v>581</v>
      </c>
      <c r="C146" s="5" t="s">
        <v>206</v>
      </c>
      <c r="D146" s="22">
        <f t="shared" si="16"/>
        <v>10</v>
      </c>
      <c r="E146" s="22"/>
      <c r="F146" s="5" t="s">
        <v>277</v>
      </c>
      <c r="G146" s="20">
        <v>34911</v>
      </c>
      <c r="H146" s="34">
        <v>1</v>
      </c>
      <c r="I146" s="64">
        <v>89</v>
      </c>
      <c r="J146" s="36">
        <f t="shared" si="17"/>
        <v>89</v>
      </c>
      <c r="K146" s="45">
        <v>10</v>
      </c>
      <c r="L146" s="46">
        <f t="shared" si="18"/>
        <v>120</v>
      </c>
      <c r="M146" s="42">
        <f t="shared" si="19"/>
        <v>27</v>
      </c>
      <c r="N146" s="24">
        <f t="shared" si="20"/>
        <v>324</v>
      </c>
      <c r="O146" s="26">
        <v>0</v>
      </c>
      <c r="P146" s="61">
        <v>0</v>
      </c>
      <c r="Q146" s="60">
        <v>-89</v>
      </c>
      <c r="R146" s="60">
        <f t="shared" si="23"/>
        <v>-89</v>
      </c>
      <c r="S146" s="83"/>
      <c r="T146" s="80"/>
      <c r="U146" s="79"/>
      <c r="V146" s="55">
        <f t="shared" si="21"/>
        <v>0</v>
      </c>
      <c r="W146" s="59" t="str">
        <f t="shared" si="22"/>
        <v>SIM</v>
      </c>
      <c r="X146" s="15"/>
    </row>
    <row r="147" spans="2:24" x14ac:dyDescent="0.2">
      <c r="B147" s="5" t="s">
        <v>582</v>
      </c>
      <c r="C147" s="5" t="s">
        <v>6</v>
      </c>
      <c r="D147" s="22">
        <f t="shared" si="16"/>
        <v>4</v>
      </c>
      <c r="E147" s="22"/>
      <c r="F147" s="5" t="s">
        <v>562</v>
      </c>
      <c r="G147" s="20">
        <v>34928</v>
      </c>
      <c r="H147" s="34">
        <v>1</v>
      </c>
      <c r="I147" s="39">
        <v>18500</v>
      </c>
      <c r="J147" s="36">
        <f t="shared" si="17"/>
        <v>18500</v>
      </c>
      <c r="K147" s="45">
        <v>25</v>
      </c>
      <c r="L147" s="46">
        <f t="shared" si="18"/>
        <v>300</v>
      </c>
      <c r="M147" s="42">
        <f t="shared" si="19"/>
        <v>26</v>
      </c>
      <c r="N147" s="24">
        <f t="shared" si="20"/>
        <v>323</v>
      </c>
      <c r="O147" s="26">
        <v>0</v>
      </c>
      <c r="P147" s="61">
        <v>0</v>
      </c>
      <c r="Q147" s="60">
        <v>-18500</v>
      </c>
      <c r="R147" s="60">
        <f t="shared" si="23"/>
        <v>-18500</v>
      </c>
      <c r="S147" s="83"/>
      <c r="T147" s="80"/>
      <c r="U147" s="79"/>
      <c r="V147" s="55">
        <f t="shared" si="21"/>
        <v>0</v>
      </c>
      <c r="W147" s="59" t="str">
        <f t="shared" si="22"/>
        <v>SIM</v>
      </c>
      <c r="X147" s="15"/>
    </row>
    <row r="148" spans="2:24" x14ac:dyDescent="0.2">
      <c r="B148" s="5" t="s">
        <v>581</v>
      </c>
      <c r="C148" s="5" t="s">
        <v>206</v>
      </c>
      <c r="D148" s="22">
        <f t="shared" si="16"/>
        <v>10</v>
      </c>
      <c r="E148" s="22"/>
      <c r="F148" s="5" t="s">
        <v>228</v>
      </c>
      <c r="G148" s="20">
        <v>34942</v>
      </c>
      <c r="H148" s="34">
        <v>3</v>
      </c>
      <c r="I148" s="64">
        <v>129</v>
      </c>
      <c r="J148" s="36">
        <f t="shared" si="17"/>
        <v>387</v>
      </c>
      <c r="K148" s="45">
        <v>10</v>
      </c>
      <c r="L148" s="46">
        <f t="shared" si="18"/>
        <v>120</v>
      </c>
      <c r="M148" s="42">
        <f t="shared" si="19"/>
        <v>26</v>
      </c>
      <c r="N148" s="24">
        <f t="shared" si="20"/>
        <v>323</v>
      </c>
      <c r="O148" s="26">
        <v>0</v>
      </c>
      <c r="P148" s="61">
        <v>0</v>
      </c>
      <c r="Q148" s="60">
        <v>-387</v>
      </c>
      <c r="R148" s="60">
        <f t="shared" si="23"/>
        <v>-387</v>
      </c>
      <c r="S148" s="83">
        <v>44609</v>
      </c>
      <c r="T148" s="80">
        <v>1</v>
      </c>
      <c r="U148" s="79">
        <f>T148*I148</f>
        <v>129</v>
      </c>
      <c r="V148" s="55">
        <f t="shared" si="21"/>
        <v>0</v>
      </c>
      <c r="W148" s="59" t="str">
        <f t="shared" si="22"/>
        <v>SIM</v>
      </c>
      <c r="X148" s="15"/>
    </row>
    <row r="149" spans="2:24" x14ac:dyDescent="0.2">
      <c r="B149" s="5" t="s">
        <v>581</v>
      </c>
      <c r="C149" s="5" t="s">
        <v>206</v>
      </c>
      <c r="D149" s="22">
        <f t="shared" si="16"/>
        <v>10</v>
      </c>
      <c r="E149" s="22"/>
      <c r="F149" s="5" t="s">
        <v>238</v>
      </c>
      <c r="G149" s="20">
        <v>34942</v>
      </c>
      <c r="H149" s="34">
        <v>1</v>
      </c>
      <c r="I149" s="64">
        <v>198</v>
      </c>
      <c r="J149" s="36">
        <f t="shared" si="17"/>
        <v>198</v>
      </c>
      <c r="K149" s="45">
        <v>10</v>
      </c>
      <c r="L149" s="46">
        <f t="shared" si="18"/>
        <v>120</v>
      </c>
      <c r="M149" s="42">
        <f t="shared" si="19"/>
        <v>26</v>
      </c>
      <c r="N149" s="24">
        <f t="shared" si="20"/>
        <v>323</v>
      </c>
      <c r="O149" s="26">
        <v>0</v>
      </c>
      <c r="P149" s="61">
        <v>0</v>
      </c>
      <c r="Q149" s="60">
        <v>-198</v>
      </c>
      <c r="R149" s="60">
        <f t="shared" si="23"/>
        <v>-198</v>
      </c>
      <c r="S149" s="83"/>
      <c r="T149" s="80"/>
      <c r="U149" s="79"/>
      <c r="V149" s="55">
        <f t="shared" si="21"/>
        <v>0</v>
      </c>
      <c r="W149" s="59" t="str">
        <f t="shared" si="22"/>
        <v>SIM</v>
      </c>
      <c r="X149" s="15"/>
    </row>
    <row r="150" spans="2:24" x14ac:dyDescent="0.2">
      <c r="B150" s="5" t="s">
        <v>581</v>
      </c>
      <c r="C150" s="5" t="s">
        <v>206</v>
      </c>
      <c r="D150" s="22">
        <f t="shared" si="16"/>
        <v>10</v>
      </c>
      <c r="E150" s="22"/>
      <c r="F150" s="5" t="s">
        <v>234</v>
      </c>
      <c r="G150" s="20">
        <v>34942</v>
      </c>
      <c r="H150" s="34">
        <v>1</v>
      </c>
      <c r="I150" s="64">
        <v>250</v>
      </c>
      <c r="J150" s="36">
        <f t="shared" si="17"/>
        <v>250</v>
      </c>
      <c r="K150" s="45">
        <v>10</v>
      </c>
      <c r="L150" s="46">
        <f t="shared" si="18"/>
        <v>120</v>
      </c>
      <c r="M150" s="42">
        <f t="shared" si="19"/>
        <v>26</v>
      </c>
      <c r="N150" s="24">
        <f t="shared" si="20"/>
        <v>323</v>
      </c>
      <c r="O150" s="26">
        <v>0</v>
      </c>
      <c r="P150" s="61">
        <v>0</v>
      </c>
      <c r="Q150" s="60">
        <v>-250</v>
      </c>
      <c r="R150" s="60">
        <f t="shared" si="23"/>
        <v>-250</v>
      </c>
      <c r="S150" s="83"/>
      <c r="T150" s="80"/>
      <c r="U150" s="79"/>
      <c r="V150" s="55">
        <f t="shared" si="21"/>
        <v>0</v>
      </c>
      <c r="W150" s="59" t="str">
        <f t="shared" si="22"/>
        <v>SIM</v>
      </c>
      <c r="X150" s="15"/>
    </row>
    <row r="151" spans="2:24" x14ac:dyDescent="0.2">
      <c r="B151" s="5" t="s">
        <v>581</v>
      </c>
      <c r="C151" s="5" t="s">
        <v>206</v>
      </c>
      <c r="D151" s="22">
        <f t="shared" si="16"/>
        <v>10</v>
      </c>
      <c r="E151" s="22"/>
      <c r="F151" s="5" t="s">
        <v>278</v>
      </c>
      <c r="G151" s="20">
        <v>34942</v>
      </c>
      <c r="H151" s="34">
        <v>8</v>
      </c>
      <c r="I151" s="64">
        <v>39</v>
      </c>
      <c r="J151" s="36">
        <f t="shared" si="17"/>
        <v>312</v>
      </c>
      <c r="K151" s="45">
        <v>10</v>
      </c>
      <c r="L151" s="46">
        <f t="shared" si="18"/>
        <v>120</v>
      </c>
      <c r="M151" s="42">
        <f t="shared" si="19"/>
        <v>26</v>
      </c>
      <c r="N151" s="24">
        <f t="shared" si="20"/>
        <v>323</v>
      </c>
      <c r="O151" s="26">
        <v>0</v>
      </c>
      <c r="P151" s="61">
        <v>0</v>
      </c>
      <c r="Q151" s="60">
        <v>-312</v>
      </c>
      <c r="R151" s="60">
        <f t="shared" si="23"/>
        <v>-312</v>
      </c>
      <c r="S151" s="83"/>
      <c r="T151" s="80"/>
      <c r="U151" s="79"/>
      <c r="V151" s="55">
        <f t="shared" si="21"/>
        <v>0</v>
      </c>
      <c r="W151" s="59" t="str">
        <f t="shared" si="22"/>
        <v>SIM</v>
      </c>
      <c r="X151" s="15"/>
    </row>
    <row r="152" spans="2:24" x14ac:dyDescent="0.2">
      <c r="B152" s="5" t="s">
        <v>581</v>
      </c>
      <c r="C152" s="5" t="s">
        <v>206</v>
      </c>
      <c r="D152" s="22">
        <f t="shared" si="16"/>
        <v>10</v>
      </c>
      <c r="E152" s="22"/>
      <c r="F152" s="5" t="s">
        <v>241</v>
      </c>
      <c r="G152" s="20">
        <v>34942</v>
      </c>
      <c r="H152" s="34">
        <v>4</v>
      </c>
      <c r="I152" s="64">
        <v>34</v>
      </c>
      <c r="J152" s="36">
        <f t="shared" si="17"/>
        <v>136</v>
      </c>
      <c r="K152" s="45">
        <v>10</v>
      </c>
      <c r="L152" s="46">
        <f t="shared" si="18"/>
        <v>120</v>
      </c>
      <c r="M152" s="42">
        <f t="shared" si="19"/>
        <v>26</v>
      </c>
      <c r="N152" s="24">
        <f t="shared" si="20"/>
        <v>323</v>
      </c>
      <c r="O152" s="26">
        <v>0</v>
      </c>
      <c r="P152" s="61">
        <v>0</v>
      </c>
      <c r="Q152" s="60">
        <v>-136</v>
      </c>
      <c r="R152" s="60">
        <f t="shared" si="23"/>
        <v>-136</v>
      </c>
      <c r="S152" s="83"/>
      <c r="T152" s="80"/>
      <c r="U152" s="79"/>
      <c r="V152" s="55">
        <f t="shared" si="21"/>
        <v>0</v>
      </c>
      <c r="W152" s="59" t="str">
        <f t="shared" si="22"/>
        <v>SIM</v>
      </c>
      <c r="X152" s="15"/>
    </row>
    <row r="153" spans="2:24" x14ac:dyDescent="0.2">
      <c r="B153" s="5" t="s">
        <v>581</v>
      </c>
      <c r="C153" s="5" t="s">
        <v>206</v>
      </c>
      <c r="D153" s="22">
        <f t="shared" si="16"/>
        <v>10</v>
      </c>
      <c r="E153" s="22"/>
      <c r="F153" s="5" t="s">
        <v>272</v>
      </c>
      <c r="G153" s="20">
        <v>34942</v>
      </c>
      <c r="H153" s="34">
        <v>2</v>
      </c>
      <c r="I153" s="64">
        <v>35</v>
      </c>
      <c r="J153" s="36">
        <f t="shared" si="17"/>
        <v>70</v>
      </c>
      <c r="K153" s="45">
        <v>10</v>
      </c>
      <c r="L153" s="46">
        <f t="shared" si="18"/>
        <v>120</v>
      </c>
      <c r="M153" s="42">
        <f t="shared" si="19"/>
        <v>26</v>
      </c>
      <c r="N153" s="24">
        <f t="shared" si="20"/>
        <v>323</v>
      </c>
      <c r="O153" s="26">
        <v>0</v>
      </c>
      <c r="P153" s="61">
        <v>0</v>
      </c>
      <c r="Q153" s="60">
        <v>-70</v>
      </c>
      <c r="R153" s="60">
        <f t="shared" si="23"/>
        <v>-70</v>
      </c>
      <c r="S153" s="83"/>
      <c r="T153" s="80"/>
      <c r="U153" s="79"/>
      <c r="V153" s="55">
        <f t="shared" si="21"/>
        <v>0</v>
      </c>
      <c r="W153" s="59" t="str">
        <f t="shared" si="22"/>
        <v>SIM</v>
      </c>
      <c r="X153" s="15"/>
    </row>
    <row r="154" spans="2:24" x14ac:dyDescent="0.2">
      <c r="B154" s="5" t="s">
        <v>581</v>
      </c>
      <c r="C154" s="5" t="s">
        <v>206</v>
      </c>
      <c r="D154" s="22">
        <f t="shared" si="16"/>
        <v>10</v>
      </c>
      <c r="E154" s="22"/>
      <c r="F154" s="5" t="s">
        <v>279</v>
      </c>
      <c r="G154" s="20">
        <v>34942</v>
      </c>
      <c r="H154" s="34">
        <v>1</v>
      </c>
      <c r="I154" s="64">
        <v>60</v>
      </c>
      <c r="J154" s="36">
        <f t="shared" si="17"/>
        <v>60</v>
      </c>
      <c r="K154" s="45">
        <v>10</v>
      </c>
      <c r="L154" s="46">
        <f t="shared" si="18"/>
        <v>120</v>
      </c>
      <c r="M154" s="42">
        <f t="shared" si="19"/>
        <v>26</v>
      </c>
      <c r="N154" s="24">
        <f t="shared" si="20"/>
        <v>323</v>
      </c>
      <c r="O154" s="26">
        <v>0</v>
      </c>
      <c r="P154" s="61">
        <v>0</v>
      </c>
      <c r="Q154" s="60">
        <v>-60</v>
      </c>
      <c r="R154" s="60">
        <f t="shared" si="23"/>
        <v>-60</v>
      </c>
      <c r="S154" s="83"/>
      <c r="T154" s="80"/>
      <c r="U154" s="79"/>
      <c r="V154" s="55">
        <f t="shared" si="21"/>
        <v>0</v>
      </c>
      <c r="W154" s="59" t="str">
        <f t="shared" si="22"/>
        <v>SIM</v>
      </c>
      <c r="X154" s="15"/>
    </row>
    <row r="155" spans="2:24" x14ac:dyDescent="0.2">
      <c r="B155" s="5" t="s">
        <v>581</v>
      </c>
      <c r="C155" s="5" t="s">
        <v>206</v>
      </c>
      <c r="D155" s="22">
        <f t="shared" si="16"/>
        <v>10</v>
      </c>
      <c r="E155" s="22"/>
      <c r="F155" s="5" t="s">
        <v>280</v>
      </c>
      <c r="G155" s="20">
        <v>34942</v>
      </c>
      <c r="H155" s="34">
        <v>1</v>
      </c>
      <c r="I155" s="64">
        <v>189</v>
      </c>
      <c r="J155" s="36">
        <f t="shared" si="17"/>
        <v>189</v>
      </c>
      <c r="K155" s="45">
        <v>10</v>
      </c>
      <c r="L155" s="46">
        <f t="shared" si="18"/>
        <v>120</v>
      </c>
      <c r="M155" s="42">
        <f t="shared" si="19"/>
        <v>26</v>
      </c>
      <c r="N155" s="24">
        <f t="shared" si="20"/>
        <v>323</v>
      </c>
      <c r="O155" s="26">
        <v>0</v>
      </c>
      <c r="P155" s="61">
        <v>0</v>
      </c>
      <c r="Q155" s="60">
        <v>-189</v>
      </c>
      <c r="R155" s="60">
        <f t="shared" si="23"/>
        <v>-189</v>
      </c>
      <c r="S155" s="83"/>
      <c r="T155" s="80"/>
      <c r="U155" s="79"/>
      <c r="V155" s="55">
        <f t="shared" si="21"/>
        <v>0</v>
      </c>
      <c r="W155" s="59" t="str">
        <f t="shared" si="22"/>
        <v>SIM</v>
      </c>
      <c r="X155" s="15"/>
    </row>
    <row r="156" spans="2:24" x14ac:dyDescent="0.2">
      <c r="B156" s="5" t="s">
        <v>581</v>
      </c>
      <c r="C156" s="5" t="s">
        <v>206</v>
      </c>
      <c r="D156" s="22">
        <f t="shared" si="16"/>
        <v>10</v>
      </c>
      <c r="E156" s="22"/>
      <c r="F156" s="5" t="s">
        <v>271</v>
      </c>
      <c r="G156" s="20">
        <v>34942</v>
      </c>
      <c r="H156" s="34">
        <v>1</v>
      </c>
      <c r="I156" s="64">
        <v>520</v>
      </c>
      <c r="J156" s="36">
        <f t="shared" si="17"/>
        <v>520</v>
      </c>
      <c r="K156" s="45">
        <v>10</v>
      </c>
      <c r="L156" s="46">
        <f t="shared" si="18"/>
        <v>120</v>
      </c>
      <c r="M156" s="42">
        <f t="shared" si="19"/>
        <v>26</v>
      </c>
      <c r="N156" s="24">
        <f t="shared" si="20"/>
        <v>323</v>
      </c>
      <c r="O156" s="26">
        <v>0</v>
      </c>
      <c r="P156" s="61">
        <v>0</v>
      </c>
      <c r="Q156" s="60">
        <v>-520</v>
      </c>
      <c r="R156" s="60">
        <f t="shared" si="23"/>
        <v>-520</v>
      </c>
      <c r="S156" s="83"/>
      <c r="T156" s="80"/>
      <c r="U156" s="79"/>
      <c r="V156" s="55">
        <f t="shared" si="21"/>
        <v>0</v>
      </c>
      <c r="W156" s="59" t="str">
        <f t="shared" si="22"/>
        <v>SIM</v>
      </c>
      <c r="X156" s="15"/>
    </row>
    <row r="157" spans="2:24" x14ac:dyDescent="0.2">
      <c r="B157" s="5" t="s">
        <v>581</v>
      </c>
      <c r="C157" s="5" t="s">
        <v>206</v>
      </c>
      <c r="D157" s="22">
        <f t="shared" si="16"/>
        <v>10</v>
      </c>
      <c r="E157" s="22"/>
      <c r="F157" s="5" t="s">
        <v>252</v>
      </c>
      <c r="G157" s="20">
        <v>34942</v>
      </c>
      <c r="H157" s="34">
        <v>1</v>
      </c>
      <c r="I157" s="64">
        <v>175</v>
      </c>
      <c r="J157" s="36">
        <f t="shared" si="17"/>
        <v>175</v>
      </c>
      <c r="K157" s="45">
        <v>10</v>
      </c>
      <c r="L157" s="46">
        <f t="shared" si="18"/>
        <v>120</v>
      </c>
      <c r="M157" s="42">
        <f t="shared" si="19"/>
        <v>26</v>
      </c>
      <c r="N157" s="24">
        <f t="shared" si="20"/>
        <v>323</v>
      </c>
      <c r="O157" s="26">
        <v>0</v>
      </c>
      <c r="P157" s="61">
        <v>0</v>
      </c>
      <c r="Q157" s="60">
        <v>-175</v>
      </c>
      <c r="R157" s="60">
        <f t="shared" si="23"/>
        <v>-175</v>
      </c>
      <c r="S157" s="83"/>
      <c r="T157" s="80"/>
      <c r="U157" s="79"/>
      <c r="V157" s="55">
        <f t="shared" si="21"/>
        <v>0</v>
      </c>
      <c r="W157" s="59" t="str">
        <f t="shared" si="22"/>
        <v>SIM</v>
      </c>
      <c r="X157" s="15"/>
    </row>
    <row r="158" spans="2:24" x14ac:dyDescent="0.2">
      <c r="B158" s="5" t="s">
        <v>581</v>
      </c>
      <c r="C158" s="5" t="s">
        <v>206</v>
      </c>
      <c r="D158" s="22">
        <f t="shared" si="16"/>
        <v>10</v>
      </c>
      <c r="E158" s="22"/>
      <c r="F158" s="5" t="s">
        <v>281</v>
      </c>
      <c r="G158" s="20">
        <v>34942</v>
      </c>
      <c r="H158" s="34">
        <v>1</v>
      </c>
      <c r="I158" s="64">
        <v>660</v>
      </c>
      <c r="J158" s="36">
        <f t="shared" si="17"/>
        <v>660</v>
      </c>
      <c r="K158" s="45">
        <v>10</v>
      </c>
      <c r="L158" s="46">
        <f t="shared" si="18"/>
        <v>120</v>
      </c>
      <c r="M158" s="42">
        <f t="shared" si="19"/>
        <v>26</v>
      </c>
      <c r="N158" s="24">
        <f t="shared" si="20"/>
        <v>323</v>
      </c>
      <c r="O158" s="26">
        <v>0</v>
      </c>
      <c r="P158" s="61">
        <v>0</v>
      </c>
      <c r="Q158" s="60">
        <v>-660</v>
      </c>
      <c r="R158" s="60">
        <f t="shared" si="23"/>
        <v>-660</v>
      </c>
      <c r="S158" s="83"/>
      <c r="T158" s="80"/>
      <c r="U158" s="79"/>
      <c r="V158" s="55">
        <f t="shared" si="21"/>
        <v>0</v>
      </c>
      <c r="W158" s="59" t="str">
        <f t="shared" si="22"/>
        <v>SIM</v>
      </c>
      <c r="X158" s="15"/>
    </row>
    <row r="159" spans="2:24" x14ac:dyDescent="0.2">
      <c r="B159" s="5" t="s">
        <v>581</v>
      </c>
      <c r="C159" s="5" t="s">
        <v>208</v>
      </c>
      <c r="D159" s="22">
        <f t="shared" si="16"/>
        <v>10</v>
      </c>
      <c r="E159" s="22"/>
      <c r="F159" s="5" t="s">
        <v>49</v>
      </c>
      <c r="G159" s="20">
        <v>34972</v>
      </c>
      <c r="H159" s="34">
        <v>2</v>
      </c>
      <c r="I159" s="39">
        <v>334.9</v>
      </c>
      <c r="J159" s="36">
        <f t="shared" si="17"/>
        <v>669.8</v>
      </c>
      <c r="K159" s="45">
        <v>10</v>
      </c>
      <c r="L159" s="46">
        <f t="shared" si="18"/>
        <v>120</v>
      </c>
      <c r="M159" s="42">
        <f t="shared" si="19"/>
        <v>26</v>
      </c>
      <c r="N159" s="24">
        <f t="shared" si="20"/>
        <v>322</v>
      </c>
      <c r="O159" s="26">
        <v>0</v>
      </c>
      <c r="P159" s="61">
        <v>0</v>
      </c>
      <c r="Q159" s="60">
        <v>-669.8</v>
      </c>
      <c r="R159" s="60">
        <f t="shared" si="23"/>
        <v>-669.8</v>
      </c>
      <c r="S159" s="83"/>
      <c r="T159" s="80"/>
      <c r="U159" s="79"/>
      <c r="V159" s="55">
        <f t="shared" si="21"/>
        <v>0</v>
      </c>
      <c r="W159" s="59" t="str">
        <f t="shared" si="22"/>
        <v>SIM</v>
      </c>
      <c r="X159" s="15"/>
    </row>
    <row r="160" spans="2:24" x14ac:dyDescent="0.2">
      <c r="B160" s="5" t="s">
        <v>581</v>
      </c>
      <c r="C160" s="5" t="s">
        <v>206</v>
      </c>
      <c r="D160" s="22">
        <f t="shared" si="16"/>
        <v>10</v>
      </c>
      <c r="E160" s="22"/>
      <c r="F160" s="5" t="s">
        <v>282</v>
      </c>
      <c r="G160" s="20">
        <v>34972</v>
      </c>
      <c r="H160" s="34">
        <v>1</v>
      </c>
      <c r="I160" s="39">
        <v>198</v>
      </c>
      <c r="J160" s="36">
        <f t="shared" si="17"/>
        <v>198</v>
      </c>
      <c r="K160" s="45">
        <v>10</v>
      </c>
      <c r="L160" s="46">
        <f t="shared" si="18"/>
        <v>120</v>
      </c>
      <c r="M160" s="42">
        <f t="shared" si="19"/>
        <v>26</v>
      </c>
      <c r="N160" s="24">
        <f t="shared" si="20"/>
        <v>322</v>
      </c>
      <c r="O160" s="26">
        <v>0</v>
      </c>
      <c r="P160" s="61">
        <v>0</v>
      </c>
      <c r="Q160" s="60">
        <v>-198</v>
      </c>
      <c r="R160" s="60">
        <f t="shared" si="23"/>
        <v>-198</v>
      </c>
      <c r="S160" s="83"/>
      <c r="T160" s="80"/>
      <c r="U160" s="79"/>
      <c r="V160" s="55">
        <f t="shared" si="21"/>
        <v>0</v>
      </c>
      <c r="W160" s="59" t="str">
        <f t="shared" si="22"/>
        <v>SIM</v>
      </c>
      <c r="X160" s="15"/>
    </row>
    <row r="161" spans="2:24" x14ac:dyDescent="0.2">
      <c r="B161" s="5" t="s">
        <v>581</v>
      </c>
      <c r="C161" s="5" t="s">
        <v>208</v>
      </c>
      <c r="D161" s="22">
        <f t="shared" si="16"/>
        <v>10</v>
      </c>
      <c r="E161" s="22"/>
      <c r="F161" s="5" t="s">
        <v>51</v>
      </c>
      <c r="G161" s="20">
        <v>35002</v>
      </c>
      <c r="H161" s="34">
        <v>1</v>
      </c>
      <c r="I161" s="39">
        <v>620</v>
      </c>
      <c r="J161" s="36">
        <f t="shared" si="17"/>
        <v>620</v>
      </c>
      <c r="K161" s="45">
        <v>10</v>
      </c>
      <c r="L161" s="46">
        <f t="shared" si="18"/>
        <v>120</v>
      </c>
      <c r="M161" s="42">
        <f t="shared" si="19"/>
        <v>26</v>
      </c>
      <c r="N161" s="24">
        <f t="shared" si="20"/>
        <v>321</v>
      </c>
      <c r="O161" s="26">
        <v>0</v>
      </c>
      <c r="P161" s="61">
        <v>0</v>
      </c>
      <c r="Q161" s="60">
        <v>-620</v>
      </c>
      <c r="R161" s="60">
        <f t="shared" si="23"/>
        <v>-620</v>
      </c>
      <c r="S161" s="83"/>
      <c r="T161" s="80"/>
      <c r="U161" s="79"/>
      <c r="V161" s="55">
        <f t="shared" si="21"/>
        <v>0</v>
      </c>
      <c r="W161" s="59" t="str">
        <f t="shared" si="22"/>
        <v>SIM</v>
      </c>
      <c r="X161" s="15"/>
    </row>
    <row r="162" spans="2:24" x14ac:dyDescent="0.2">
      <c r="B162" s="5" t="s">
        <v>581</v>
      </c>
      <c r="C162" s="5" t="s">
        <v>206</v>
      </c>
      <c r="D162" s="22">
        <f t="shared" si="16"/>
        <v>10</v>
      </c>
      <c r="E162" s="22"/>
      <c r="F162" s="5" t="s">
        <v>224</v>
      </c>
      <c r="G162" s="20">
        <v>35002</v>
      </c>
      <c r="H162" s="34">
        <v>1</v>
      </c>
      <c r="I162" s="39">
        <v>87.48</v>
      </c>
      <c r="J162" s="36">
        <f t="shared" si="17"/>
        <v>87.48</v>
      </c>
      <c r="K162" s="45">
        <v>10</v>
      </c>
      <c r="L162" s="46">
        <f t="shared" si="18"/>
        <v>120</v>
      </c>
      <c r="M162" s="42">
        <f t="shared" si="19"/>
        <v>26</v>
      </c>
      <c r="N162" s="24">
        <f t="shared" si="20"/>
        <v>321</v>
      </c>
      <c r="O162" s="26">
        <v>0</v>
      </c>
      <c r="P162" s="61">
        <v>0</v>
      </c>
      <c r="Q162" s="60">
        <v>-87.48</v>
      </c>
      <c r="R162" s="60">
        <f t="shared" si="23"/>
        <v>-87.48</v>
      </c>
      <c r="S162" s="83"/>
      <c r="T162" s="80"/>
      <c r="U162" s="79"/>
      <c r="V162" s="55">
        <f t="shared" si="21"/>
        <v>0</v>
      </c>
      <c r="W162" s="59" t="str">
        <f t="shared" si="22"/>
        <v>SIM</v>
      </c>
      <c r="X162" s="15"/>
    </row>
    <row r="163" spans="2:24" x14ac:dyDescent="0.2">
      <c r="B163" s="5" t="s">
        <v>581</v>
      </c>
      <c r="C163" s="5" t="s">
        <v>206</v>
      </c>
      <c r="D163" s="22">
        <f t="shared" si="16"/>
        <v>10</v>
      </c>
      <c r="E163" s="22"/>
      <c r="F163" s="5" t="s">
        <v>225</v>
      </c>
      <c r="G163" s="20">
        <v>35002</v>
      </c>
      <c r="H163" s="34">
        <v>1</v>
      </c>
      <c r="I163" s="39">
        <v>290.88</v>
      </c>
      <c r="J163" s="36">
        <f t="shared" si="17"/>
        <v>290.88</v>
      </c>
      <c r="K163" s="45">
        <v>10</v>
      </c>
      <c r="L163" s="46">
        <f t="shared" si="18"/>
        <v>120</v>
      </c>
      <c r="M163" s="42">
        <f t="shared" si="19"/>
        <v>26</v>
      </c>
      <c r="N163" s="24">
        <f t="shared" si="20"/>
        <v>321</v>
      </c>
      <c r="O163" s="26">
        <v>0</v>
      </c>
      <c r="P163" s="61">
        <v>0</v>
      </c>
      <c r="Q163" s="60">
        <v>-290.88</v>
      </c>
      <c r="R163" s="60">
        <f t="shared" si="23"/>
        <v>-290.88</v>
      </c>
      <c r="S163" s="83"/>
      <c r="T163" s="80"/>
      <c r="U163" s="79"/>
      <c r="V163" s="55">
        <f t="shared" si="21"/>
        <v>0</v>
      </c>
      <c r="W163" s="59" t="str">
        <f t="shared" si="22"/>
        <v>SIM</v>
      </c>
      <c r="X163" s="15"/>
    </row>
    <row r="164" spans="2:24" x14ac:dyDescent="0.2">
      <c r="B164" s="5" t="s">
        <v>581</v>
      </c>
      <c r="C164" s="5" t="s">
        <v>206</v>
      </c>
      <c r="D164" s="22">
        <f t="shared" si="16"/>
        <v>10</v>
      </c>
      <c r="E164" s="22"/>
      <c r="F164" s="5" t="s">
        <v>230</v>
      </c>
      <c r="G164" s="20">
        <v>35002</v>
      </c>
      <c r="H164" s="34">
        <v>2</v>
      </c>
      <c r="I164" s="39">
        <v>104.58</v>
      </c>
      <c r="J164" s="36">
        <f t="shared" si="17"/>
        <v>209.16</v>
      </c>
      <c r="K164" s="45">
        <v>10</v>
      </c>
      <c r="L164" s="46">
        <f t="shared" si="18"/>
        <v>120</v>
      </c>
      <c r="M164" s="42">
        <f t="shared" si="19"/>
        <v>26</v>
      </c>
      <c r="N164" s="24">
        <f t="shared" si="20"/>
        <v>321</v>
      </c>
      <c r="O164" s="26">
        <v>0</v>
      </c>
      <c r="P164" s="61">
        <v>0</v>
      </c>
      <c r="Q164" s="60">
        <v>-209.16</v>
      </c>
      <c r="R164" s="60">
        <f t="shared" si="23"/>
        <v>-209.16</v>
      </c>
      <c r="S164" s="83"/>
      <c r="T164" s="80"/>
      <c r="U164" s="79"/>
      <c r="V164" s="55">
        <f t="shared" si="21"/>
        <v>0</v>
      </c>
      <c r="W164" s="59" t="str">
        <f t="shared" si="22"/>
        <v>SIM</v>
      </c>
      <c r="X164" s="15"/>
    </row>
    <row r="165" spans="2:24" x14ac:dyDescent="0.2">
      <c r="B165" s="5" t="s">
        <v>581</v>
      </c>
      <c r="C165" s="5" t="s">
        <v>206</v>
      </c>
      <c r="D165" s="22">
        <f t="shared" si="16"/>
        <v>10</v>
      </c>
      <c r="E165" s="22"/>
      <c r="F165" s="5" t="s">
        <v>283</v>
      </c>
      <c r="G165" s="20">
        <v>35002</v>
      </c>
      <c r="H165" s="34">
        <v>1</v>
      </c>
      <c r="I165" s="39">
        <v>87.48</v>
      </c>
      <c r="J165" s="36">
        <f t="shared" si="17"/>
        <v>87.48</v>
      </c>
      <c r="K165" s="45">
        <v>10</v>
      </c>
      <c r="L165" s="46">
        <f t="shared" si="18"/>
        <v>120</v>
      </c>
      <c r="M165" s="42">
        <f t="shared" si="19"/>
        <v>26</v>
      </c>
      <c r="N165" s="24">
        <f t="shared" si="20"/>
        <v>321</v>
      </c>
      <c r="O165" s="26">
        <v>0</v>
      </c>
      <c r="P165" s="61">
        <v>0</v>
      </c>
      <c r="Q165" s="60">
        <v>-87.48</v>
      </c>
      <c r="R165" s="60">
        <f t="shared" si="23"/>
        <v>-87.48</v>
      </c>
      <c r="S165" s="83"/>
      <c r="T165" s="80"/>
      <c r="U165" s="79"/>
      <c r="V165" s="55">
        <f t="shared" si="21"/>
        <v>0</v>
      </c>
      <c r="W165" s="59" t="str">
        <f t="shared" si="22"/>
        <v>SIM</v>
      </c>
      <c r="X165" s="15"/>
    </row>
    <row r="166" spans="2:24" x14ac:dyDescent="0.2">
      <c r="B166" s="5" t="s">
        <v>581</v>
      </c>
      <c r="C166" s="5" t="s">
        <v>208</v>
      </c>
      <c r="D166" s="22">
        <f t="shared" si="16"/>
        <v>10</v>
      </c>
      <c r="E166" s="22"/>
      <c r="F166" s="5" t="s">
        <v>52</v>
      </c>
      <c r="G166" s="20">
        <v>35033</v>
      </c>
      <c r="H166" s="34">
        <v>1</v>
      </c>
      <c r="I166" s="39">
        <v>513.85</v>
      </c>
      <c r="J166" s="36">
        <f t="shared" si="17"/>
        <v>513.85</v>
      </c>
      <c r="K166" s="45">
        <v>10</v>
      </c>
      <c r="L166" s="46">
        <f t="shared" si="18"/>
        <v>120</v>
      </c>
      <c r="M166" s="42">
        <f t="shared" si="19"/>
        <v>26</v>
      </c>
      <c r="N166" s="24">
        <f t="shared" si="20"/>
        <v>320</v>
      </c>
      <c r="O166" s="26">
        <v>0</v>
      </c>
      <c r="P166" s="61">
        <v>0</v>
      </c>
      <c r="Q166" s="60">
        <v>-513.85</v>
      </c>
      <c r="R166" s="60">
        <f t="shared" si="23"/>
        <v>-513.85</v>
      </c>
      <c r="S166" s="83"/>
      <c r="T166" s="80"/>
      <c r="U166" s="79"/>
      <c r="V166" s="55">
        <f t="shared" si="21"/>
        <v>0</v>
      </c>
      <c r="W166" s="59" t="str">
        <f t="shared" si="22"/>
        <v>SIM</v>
      </c>
      <c r="X166" s="15"/>
    </row>
    <row r="167" spans="2:24" x14ac:dyDescent="0.2">
      <c r="B167" s="5" t="s">
        <v>581</v>
      </c>
      <c r="C167" s="5" t="s">
        <v>208</v>
      </c>
      <c r="D167" s="22">
        <f t="shared" si="16"/>
        <v>10</v>
      </c>
      <c r="E167" s="22"/>
      <c r="F167" s="5" t="s">
        <v>53</v>
      </c>
      <c r="G167" s="20">
        <v>35033</v>
      </c>
      <c r="H167" s="34">
        <v>1</v>
      </c>
      <c r="I167" s="39">
        <v>332.15</v>
      </c>
      <c r="J167" s="36">
        <f t="shared" si="17"/>
        <v>332.15</v>
      </c>
      <c r="K167" s="45">
        <v>10</v>
      </c>
      <c r="L167" s="46">
        <f t="shared" si="18"/>
        <v>120</v>
      </c>
      <c r="M167" s="42">
        <f t="shared" si="19"/>
        <v>26</v>
      </c>
      <c r="N167" s="24">
        <f t="shared" si="20"/>
        <v>320</v>
      </c>
      <c r="O167" s="26">
        <v>0</v>
      </c>
      <c r="P167" s="61">
        <v>0</v>
      </c>
      <c r="Q167" s="60">
        <v>-332.15</v>
      </c>
      <c r="R167" s="60">
        <f t="shared" si="23"/>
        <v>-332.15</v>
      </c>
      <c r="S167" s="83"/>
      <c r="T167" s="80"/>
      <c r="U167" s="79"/>
      <c r="V167" s="55">
        <f t="shared" si="21"/>
        <v>0</v>
      </c>
      <c r="W167" s="59" t="str">
        <f t="shared" si="22"/>
        <v>SIM</v>
      </c>
      <c r="X167" s="15"/>
    </row>
    <row r="168" spans="2:24" x14ac:dyDescent="0.2">
      <c r="B168" s="5" t="s">
        <v>581</v>
      </c>
      <c r="C168" s="5" t="s">
        <v>208</v>
      </c>
      <c r="D168" s="22">
        <f t="shared" si="16"/>
        <v>10</v>
      </c>
      <c r="E168" s="22"/>
      <c r="F168" s="5" t="s">
        <v>54</v>
      </c>
      <c r="G168" s="20">
        <v>35063</v>
      </c>
      <c r="H168" s="34">
        <v>1</v>
      </c>
      <c r="I168" s="39">
        <v>664</v>
      </c>
      <c r="J168" s="36">
        <f t="shared" si="17"/>
        <v>664</v>
      </c>
      <c r="K168" s="45">
        <v>10</v>
      </c>
      <c r="L168" s="46">
        <f t="shared" si="18"/>
        <v>120</v>
      </c>
      <c r="M168" s="42">
        <f t="shared" si="19"/>
        <v>26</v>
      </c>
      <c r="N168" s="24">
        <f t="shared" si="20"/>
        <v>319</v>
      </c>
      <c r="O168" s="26">
        <v>0</v>
      </c>
      <c r="P168" s="61">
        <v>0</v>
      </c>
      <c r="Q168" s="60">
        <v>-664</v>
      </c>
      <c r="R168" s="60">
        <f t="shared" si="23"/>
        <v>-664</v>
      </c>
      <c r="S168" s="83"/>
      <c r="T168" s="80"/>
      <c r="U168" s="79"/>
      <c r="V168" s="55">
        <f t="shared" si="21"/>
        <v>0</v>
      </c>
      <c r="W168" s="59" t="str">
        <f t="shared" si="22"/>
        <v>SIM</v>
      </c>
      <c r="X168" s="15"/>
    </row>
    <row r="169" spans="2:24" x14ac:dyDescent="0.2">
      <c r="B169" s="5" t="s">
        <v>581</v>
      </c>
      <c r="C169" s="5" t="s">
        <v>206</v>
      </c>
      <c r="D169" s="22">
        <f t="shared" si="16"/>
        <v>10</v>
      </c>
      <c r="E169" s="22"/>
      <c r="F169" s="5" t="s">
        <v>284</v>
      </c>
      <c r="G169" s="20">
        <v>35063</v>
      </c>
      <c r="H169" s="34">
        <v>1</v>
      </c>
      <c r="I169" s="39">
        <v>35</v>
      </c>
      <c r="J169" s="36">
        <f t="shared" si="17"/>
        <v>35</v>
      </c>
      <c r="K169" s="45">
        <v>10</v>
      </c>
      <c r="L169" s="46">
        <f t="shared" si="18"/>
        <v>120</v>
      </c>
      <c r="M169" s="42">
        <f t="shared" si="19"/>
        <v>26</v>
      </c>
      <c r="N169" s="24">
        <f t="shared" si="20"/>
        <v>319</v>
      </c>
      <c r="O169" s="26">
        <v>0</v>
      </c>
      <c r="P169" s="61">
        <v>0</v>
      </c>
      <c r="Q169" s="60">
        <v>-35</v>
      </c>
      <c r="R169" s="60">
        <f t="shared" si="23"/>
        <v>-35</v>
      </c>
      <c r="S169" s="83"/>
      <c r="T169" s="80"/>
      <c r="U169" s="79"/>
      <c r="V169" s="55">
        <f t="shared" si="21"/>
        <v>0</v>
      </c>
      <c r="W169" s="59" t="str">
        <f t="shared" si="22"/>
        <v>SIM</v>
      </c>
      <c r="X169" s="15"/>
    </row>
    <row r="170" spans="2:24" x14ac:dyDescent="0.2">
      <c r="B170" s="5" t="s">
        <v>581</v>
      </c>
      <c r="C170" s="5" t="s">
        <v>205</v>
      </c>
      <c r="D170" s="22">
        <f t="shared" si="16"/>
        <v>20</v>
      </c>
      <c r="E170" s="22"/>
      <c r="F170" s="5" t="s">
        <v>471</v>
      </c>
      <c r="G170" s="20">
        <v>35095</v>
      </c>
      <c r="H170" s="34">
        <v>1</v>
      </c>
      <c r="I170" s="39">
        <v>419</v>
      </c>
      <c r="J170" s="36">
        <f t="shared" si="17"/>
        <v>419</v>
      </c>
      <c r="K170" s="45">
        <v>5</v>
      </c>
      <c r="L170" s="46">
        <f t="shared" si="18"/>
        <v>60</v>
      </c>
      <c r="M170" s="42">
        <f t="shared" si="19"/>
        <v>26</v>
      </c>
      <c r="N170" s="24">
        <f t="shared" si="20"/>
        <v>318</v>
      </c>
      <c r="O170" s="26">
        <v>0</v>
      </c>
      <c r="P170" s="61">
        <v>0</v>
      </c>
      <c r="Q170" s="60">
        <v>-419</v>
      </c>
      <c r="R170" s="60">
        <f t="shared" si="23"/>
        <v>-419</v>
      </c>
      <c r="S170" s="83"/>
      <c r="T170" s="80"/>
      <c r="U170" s="79"/>
      <c r="V170" s="55">
        <f t="shared" si="21"/>
        <v>0</v>
      </c>
      <c r="W170" s="59" t="str">
        <f t="shared" si="22"/>
        <v>SIM</v>
      </c>
      <c r="X170" s="15"/>
    </row>
    <row r="171" spans="2:24" x14ac:dyDescent="0.2">
      <c r="B171" s="5" t="s">
        <v>581</v>
      </c>
      <c r="C171" s="5" t="s">
        <v>208</v>
      </c>
      <c r="D171" s="22">
        <f t="shared" si="16"/>
        <v>10</v>
      </c>
      <c r="E171" s="22"/>
      <c r="F171" s="5" t="s">
        <v>52</v>
      </c>
      <c r="G171" s="20">
        <v>35155</v>
      </c>
      <c r="H171" s="34">
        <v>1</v>
      </c>
      <c r="I171" s="39">
        <v>1160</v>
      </c>
      <c r="J171" s="36">
        <f t="shared" si="17"/>
        <v>1160</v>
      </c>
      <c r="K171" s="45">
        <v>10</v>
      </c>
      <c r="L171" s="46">
        <f t="shared" si="18"/>
        <v>120</v>
      </c>
      <c r="M171" s="42">
        <f t="shared" si="19"/>
        <v>26</v>
      </c>
      <c r="N171" s="24">
        <f t="shared" si="20"/>
        <v>316</v>
      </c>
      <c r="O171" s="26">
        <v>0</v>
      </c>
      <c r="P171" s="61">
        <v>0</v>
      </c>
      <c r="Q171" s="60">
        <v>-1160</v>
      </c>
      <c r="R171" s="60">
        <f t="shared" si="23"/>
        <v>-1160</v>
      </c>
      <c r="S171" s="83"/>
      <c r="T171" s="80"/>
      <c r="U171" s="79"/>
      <c r="V171" s="55">
        <f t="shared" si="21"/>
        <v>0</v>
      </c>
      <c r="W171" s="59" t="str">
        <f t="shared" si="22"/>
        <v>SIM</v>
      </c>
      <c r="X171" s="15"/>
    </row>
    <row r="172" spans="2:24" x14ac:dyDescent="0.2">
      <c r="B172" s="5" t="s">
        <v>581</v>
      </c>
      <c r="C172" s="5" t="s">
        <v>205</v>
      </c>
      <c r="D172" s="22">
        <f t="shared" si="16"/>
        <v>20</v>
      </c>
      <c r="E172" s="22"/>
      <c r="F172" s="5" t="s">
        <v>472</v>
      </c>
      <c r="G172" s="20">
        <v>35277</v>
      </c>
      <c r="H172" s="34">
        <v>1</v>
      </c>
      <c r="I172" s="39">
        <v>1664</v>
      </c>
      <c r="J172" s="36">
        <f t="shared" si="17"/>
        <v>1664</v>
      </c>
      <c r="K172" s="45">
        <v>5</v>
      </c>
      <c r="L172" s="46">
        <f t="shared" si="18"/>
        <v>60</v>
      </c>
      <c r="M172" s="42">
        <f t="shared" si="19"/>
        <v>26</v>
      </c>
      <c r="N172" s="24">
        <f t="shared" si="20"/>
        <v>312</v>
      </c>
      <c r="O172" s="26">
        <v>0</v>
      </c>
      <c r="P172" s="61">
        <v>0</v>
      </c>
      <c r="Q172" s="60">
        <v>-1664</v>
      </c>
      <c r="R172" s="60">
        <f t="shared" si="23"/>
        <v>-1664</v>
      </c>
      <c r="S172" s="83"/>
      <c r="T172" s="80"/>
      <c r="U172" s="79"/>
      <c r="V172" s="55">
        <f t="shared" si="21"/>
        <v>0</v>
      </c>
      <c r="W172" s="59" t="str">
        <f t="shared" si="22"/>
        <v>SIM</v>
      </c>
      <c r="X172" s="15"/>
    </row>
    <row r="173" spans="2:24" x14ac:dyDescent="0.2">
      <c r="B173" s="5" t="s">
        <v>581</v>
      </c>
      <c r="C173" s="5" t="s">
        <v>205</v>
      </c>
      <c r="D173" s="22">
        <f t="shared" si="16"/>
        <v>20</v>
      </c>
      <c r="E173" s="22"/>
      <c r="F173" s="5" t="s">
        <v>473</v>
      </c>
      <c r="G173" s="20">
        <v>35277</v>
      </c>
      <c r="H173" s="34">
        <v>1</v>
      </c>
      <c r="I173" s="39">
        <v>3036.42</v>
      </c>
      <c r="J173" s="36">
        <f t="shared" si="17"/>
        <v>3036.42</v>
      </c>
      <c r="K173" s="45">
        <v>5</v>
      </c>
      <c r="L173" s="46">
        <f t="shared" si="18"/>
        <v>60</v>
      </c>
      <c r="M173" s="42">
        <f t="shared" si="19"/>
        <v>26</v>
      </c>
      <c r="N173" s="24">
        <f t="shared" si="20"/>
        <v>312</v>
      </c>
      <c r="O173" s="26">
        <v>0</v>
      </c>
      <c r="P173" s="61">
        <v>0</v>
      </c>
      <c r="Q173" s="60">
        <v>-3036.42</v>
      </c>
      <c r="R173" s="60">
        <f t="shared" si="23"/>
        <v>-3036.42</v>
      </c>
      <c r="S173" s="83"/>
      <c r="T173" s="80"/>
      <c r="U173" s="79"/>
      <c r="V173" s="55">
        <f t="shared" si="21"/>
        <v>0</v>
      </c>
      <c r="W173" s="59" t="str">
        <f t="shared" si="22"/>
        <v>SIM</v>
      </c>
      <c r="X173" s="15"/>
    </row>
    <row r="174" spans="2:24" x14ac:dyDescent="0.2">
      <c r="B174" s="5" t="s">
        <v>581</v>
      </c>
      <c r="C174" s="5" t="s">
        <v>206</v>
      </c>
      <c r="D174" s="22">
        <f t="shared" si="16"/>
        <v>10</v>
      </c>
      <c r="E174" s="22"/>
      <c r="F174" s="5" t="s">
        <v>232</v>
      </c>
      <c r="G174" s="20">
        <v>35308</v>
      </c>
      <c r="H174" s="34">
        <v>1</v>
      </c>
      <c r="I174" s="39">
        <v>260</v>
      </c>
      <c r="J174" s="36">
        <f t="shared" si="17"/>
        <v>260</v>
      </c>
      <c r="K174" s="45">
        <v>10</v>
      </c>
      <c r="L174" s="46">
        <f t="shared" si="18"/>
        <v>120</v>
      </c>
      <c r="M174" s="42">
        <f t="shared" si="19"/>
        <v>25</v>
      </c>
      <c r="N174" s="24">
        <f t="shared" si="20"/>
        <v>311</v>
      </c>
      <c r="O174" s="26">
        <v>0</v>
      </c>
      <c r="P174" s="61">
        <v>0</v>
      </c>
      <c r="Q174" s="60">
        <v>-260</v>
      </c>
      <c r="R174" s="60">
        <f t="shared" si="23"/>
        <v>-260</v>
      </c>
      <c r="S174" s="83"/>
      <c r="T174" s="80"/>
      <c r="U174" s="79"/>
      <c r="V174" s="55">
        <f t="shared" si="21"/>
        <v>0</v>
      </c>
      <c r="W174" s="59" t="str">
        <f t="shared" si="22"/>
        <v>SIM</v>
      </c>
      <c r="X174" s="15"/>
    </row>
    <row r="175" spans="2:24" x14ac:dyDescent="0.2">
      <c r="B175" s="5" t="s">
        <v>581</v>
      </c>
      <c r="C175" s="5" t="s">
        <v>206</v>
      </c>
      <c r="D175" s="22">
        <f t="shared" si="16"/>
        <v>10</v>
      </c>
      <c r="E175" s="22"/>
      <c r="F175" s="5" t="s">
        <v>285</v>
      </c>
      <c r="G175" s="20">
        <v>35308</v>
      </c>
      <c r="H175" s="34">
        <v>1</v>
      </c>
      <c r="I175" s="39">
        <v>1009.8</v>
      </c>
      <c r="J175" s="36">
        <f t="shared" si="17"/>
        <v>1009.8</v>
      </c>
      <c r="K175" s="45">
        <v>10</v>
      </c>
      <c r="L175" s="46">
        <f t="shared" si="18"/>
        <v>120</v>
      </c>
      <c r="M175" s="42">
        <f t="shared" si="19"/>
        <v>25</v>
      </c>
      <c r="N175" s="24">
        <f t="shared" si="20"/>
        <v>311</v>
      </c>
      <c r="O175" s="26">
        <v>0</v>
      </c>
      <c r="P175" s="61">
        <v>0</v>
      </c>
      <c r="Q175" s="60">
        <v>-1009.8</v>
      </c>
      <c r="R175" s="60">
        <f t="shared" si="23"/>
        <v>-1009.8</v>
      </c>
      <c r="S175" s="83"/>
      <c r="T175" s="80"/>
      <c r="U175" s="79"/>
      <c r="V175" s="55">
        <f t="shared" si="21"/>
        <v>0</v>
      </c>
      <c r="W175" s="59" t="str">
        <f t="shared" si="22"/>
        <v>SIM</v>
      </c>
      <c r="X175" s="15"/>
    </row>
    <row r="176" spans="2:24" x14ac:dyDescent="0.2">
      <c r="B176" s="5" t="s">
        <v>581</v>
      </c>
      <c r="C176" s="5" t="s">
        <v>206</v>
      </c>
      <c r="D176" s="22">
        <f t="shared" si="16"/>
        <v>10</v>
      </c>
      <c r="E176" s="22"/>
      <c r="F176" s="5" t="s">
        <v>286</v>
      </c>
      <c r="G176" s="20">
        <v>35308</v>
      </c>
      <c r="H176" s="34">
        <v>1</v>
      </c>
      <c r="I176" s="39">
        <v>1700</v>
      </c>
      <c r="J176" s="36">
        <f t="shared" si="17"/>
        <v>1700</v>
      </c>
      <c r="K176" s="45">
        <v>10</v>
      </c>
      <c r="L176" s="46">
        <f t="shared" si="18"/>
        <v>120</v>
      </c>
      <c r="M176" s="42">
        <f t="shared" si="19"/>
        <v>25</v>
      </c>
      <c r="N176" s="24">
        <f t="shared" si="20"/>
        <v>311</v>
      </c>
      <c r="O176" s="26">
        <v>0</v>
      </c>
      <c r="P176" s="61">
        <v>0</v>
      </c>
      <c r="Q176" s="60">
        <v>-1700</v>
      </c>
      <c r="R176" s="60">
        <f t="shared" si="23"/>
        <v>-1700</v>
      </c>
      <c r="S176" s="83"/>
      <c r="T176" s="80"/>
      <c r="U176" s="79"/>
      <c r="V176" s="55">
        <f t="shared" si="21"/>
        <v>0</v>
      </c>
      <c r="W176" s="59" t="str">
        <f t="shared" si="22"/>
        <v>SIM</v>
      </c>
      <c r="X176" s="15"/>
    </row>
    <row r="177" spans="2:24" x14ac:dyDescent="0.2">
      <c r="B177" s="5" t="s">
        <v>582</v>
      </c>
      <c r="C177" s="5" t="s">
        <v>6</v>
      </c>
      <c r="D177" s="22">
        <f t="shared" si="16"/>
        <v>4</v>
      </c>
      <c r="E177" s="22"/>
      <c r="F177" s="5" t="s">
        <v>563</v>
      </c>
      <c r="G177" s="20">
        <v>35310</v>
      </c>
      <c r="H177" s="34">
        <v>1</v>
      </c>
      <c r="I177" s="39">
        <v>6690770.9800000004</v>
      </c>
      <c r="J177" s="36">
        <f t="shared" si="17"/>
        <v>6690770.9800000004</v>
      </c>
      <c r="K177" s="45">
        <v>25</v>
      </c>
      <c r="L177" s="46">
        <f t="shared" si="18"/>
        <v>300</v>
      </c>
      <c r="M177" s="42">
        <f t="shared" si="19"/>
        <v>25</v>
      </c>
      <c r="N177" s="24">
        <f t="shared" si="20"/>
        <v>310</v>
      </c>
      <c r="O177" s="26">
        <v>0</v>
      </c>
      <c r="P177" s="61">
        <v>0</v>
      </c>
      <c r="Q177" s="60">
        <v>-6690770.9800000004</v>
      </c>
      <c r="R177" s="60">
        <f t="shared" si="23"/>
        <v>-6690770.9800000004</v>
      </c>
      <c r="S177" s="83"/>
      <c r="T177" s="80"/>
      <c r="U177" s="79"/>
      <c r="V177" s="55">
        <f t="shared" si="21"/>
        <v>0</v>
      </c>
      <c r="W177" s="59" t="str">
        <f t="shared" si="22"/>
        <v>SIM</v>
      </c>
      <c r="X177" s="15"/>
    </row>
    <row r="178" spans="2:24" x14ac:dyDescent="0.2">
      <c r="B178" s="5" t="s">
        <v>581</v>
      </c>
      <c r="C178" s="5" t="s">
        <v>206</v>
      </c>
      <c r="D178" s="22">
        <f t="shared" si="16"/>
        <v>10</v>
      </c>
      <c r="E178" s="22"/>
      <c r="F178" s="5" t="s">
        <v>232</v>
      </c>
      <c r="G178" s="20">
        <v>35338</v>
      </c>
      <c r="H178" s="34">
        <v>1</v>
      </c>
      <c r="I178" s="39">
        <v>284</v>
      </c>
      <c r="J178" s="36">
        <f t="shared" si="17"/>
        <v>284</v>
      </c>
      <c r="K178" s="45">
        <v>10</v>
      </c>
      <c r="L178" s="46">
        <f t="shared" si="18"/>
        <v>120</v>
      </c>
      <c r="M178" s="42">
        <f t="shared" si="19"/>
        <v>25</v>
      </c>
      <c r="N178" s="24">
        <f t="shared" si="20"/>
        <v>310</v>
      </c>
      <c r="O178" s="26">
        <v>0</v>
      </c>
      <c r="P178" s="61">
        <v>0</v>
      </c>
      <c r="Q178" s="60">
        <v>-284</v>
      </c>
      <c r="R178" s="60">
        <f t="shared" si="23"/>
        <v>-284</v>
      </c>
      <c r="S178" s="83"/>
      <c r="T178" s="80"/>
      <c r="U178" s="79"/>
      <c r="V178" s="55">
        <f t="shared" si="21"/>
        <v>0</v>
      </c>
      <c r="W178" s="59" t="str">
        <f t="shared" si="22"/>
        <v>SIM</v>
      </c>
      <c r="X178" s="15"/>
    </row>
    <row r="179" spans="2:24" x14ac:dyDescent="0.2">
      <c r="B179" s="5" t="s">
        <v>582</v>
      </c>
      <c r="C179" s="5" t="s">
        <v>6</v>
      </c>
      <c r="D179" s="22">
        <f t="shared" si="16"/>
        <v>4</v>
      </c>
      <c r="E179" s="22"/>
      <c r="F179" s="5" t="s">
        <v>564</v>
      </c>
      <c r="G179" s="20">
        <v>35339</v>
      </c>
      <c r="H179" s="34">
        <v>1</v>
      </c>
      <c r="I179" s="39">
        <f>36526.05+1500</f>
        <v>38026.050000000003</v>
      </c>
      <c r="J179" s="36">
        <f t="shared" si="17"/>
        <v>38026.050000000003</v>
      </c>
      <c r="K179" s="45">
        <v>25</v>
      </c>
      <c r="L179" s="46">
        <f t="shared" si="18"/>
        <v>300</v>
      </c>
      <c r="M179" s="42">
        <f t="shared" si="19"/>
        <v>25</v>
      </c>
      <c r="N179" s="24">
        <f t="shared" si="20"/>
        <v>309</v>
      </c>
      <c r="O179" s="26">
        <v>0</v>
      </c>
      <c r="P179" s="61">
        <v>0</v>
      </c>
      <c r="Q179" s="60">
        <v>-38026.050000000003</v>
      </c>
      <c r="R179" s="60">
        <f t="shared" si="23"/>
        <v>-38026.050000000003</v>
      </c>
      <c r="S179" s="83"/>
      <c r="T179" s="80"/>
      <c r="U179" s="79"/>
      <c r="V179" s="55">
        <f t="shared" si="21"/>
        <v>0</v>
      </c>
      <c r="W179" s="59" t="str">
        <f t="shared" si="22"/>
        <v>SIM</v>
      </c>
      <c r="X179" s="15"/>
    </row>
    <row r="180" spans="2:24" x14ac:dyDescent="0.2">
      <c r="B180" s="5" t="s">
        <v>581</v>
      </c>
      <c r="C180" s="5" t="s">
        <v>208</v>
      </c>
      <c r="D180" s="22">
        <f t="shared" si="16"/>
        <v>10</v>
      </c>
      <c r="E180" s="22"/>
      <c r="F180" s="5" t="s">
        <v>55</v>
      </c>
      <c r="G180" s="20">
        <v>35369</v>
      </c>
      <c r="H180" s="34">
        <v>1</v>
      </c>
      <c r="I180" s="64">
        <v>1800</v>
      </c>
      <c r="J180" s="36">
        <f t="shared" si="17"/>
        <v>1800</v>
      </c>
      <c r="K180" s="45">
        <v>10</v>
      </c>
      <c r="L180" s="46">
        <f t="shared" si="18"/>
        <v>120</v>
      </c>
      <c r="M180" s="42">
        <f t="shared" si="19"/>
        <v>25</v>
      </c>
      <c r="N180" s="24">
        <f t="shared" si="20"/>
        <v>309</v>
      </c>
      <c r="O180" s="26">
        <v>0</v>
      </c>
      <c r="P180" s="61">
        <v>0</v>
      </c>
      <c r="Q180" s="60">
        <v>-1800</v>
      </c>
      <c r="R180" s="60">
        <f t="shared" si="23"/>
        <v>-1800</v>
      </c>
      <c r="S180" s="83"/>
      <c r="T180" s="80"/>
      <c r="U180" s="79"/>
      <c r="V180" s="55">
        <f t="shared" si="21"/>
        <v>0</v>
      </c>
      <c r="W180" s="59" t="str">
        <f t="shared" si="22"/>
        <v>SIM</v>
      </c>
      <c r="X180" s="15"/>
    </row>
    <row r="181" spans="2:24" x14ac:dyDescent="0.2">
      <c r="B181" s="5" t="s">
        <v>581</v>
      </c>
      <c r="C181" s="5" t="s">
        <v>208</v>
      </c>
      <c r="D181" s="22">
        <f t="shared" si="16"/>
        <v>10</v>
      </c>
      <c r="E181" s="22"/>
      <c r="F181" s="5" t="s">
        <v>56</v>
      </c>
      <c r="G181" s="20">
        <v>35369</v>
      </c>
      <c r="H181" s="34">
        <v>1</v>
      </c>
      <c r="I181" s="64">
        <v>335</v>
      </c>
      <c r="J181" s="36">
        <f t="shared" si="17"/>
        <v>335</v>
      </c>
      <c r="K181" s="45">
        <v>10</v>
      </c>
      <c r="L181" s="46">
        <f t="shared" si="18"/>
        <v>120</v>
      </c>
      <c r="M181" s="42">
        <f t="shared" si="19"/>
        <v>25</v>
      </c>
      <c r="N181" s="24">
        <f t="shared" si="20"/>
        <v>309</v>
      </c>
      <c r="O181" s="26">
        <v>0</v>
      </c>
      <c r="P181" s="61">
        <v>0</v>
      </c>
      <c r="Q181" s="60">
        <v>-335</v>
      </c>
      <c r="R181" s="60">
        <f t="shared" si="23"/>
        <v>-335</v>
      </c>
      <c r="S181" s="83"/>
      <c r="T181" s="80"/>
      <c r="U181" s="79"/>
      <c r="V181" s="55">
        <f t="shared" si="21"/>
        <v>0</v>
      </c>
      <c r="W181" s="59" t="str">
        <f t="shared" si="22"/>
        <v>SIM</v>
      </c>
      <c r="X181" s="15"/>
    </row>
    <row r="182" spans="2:24" x14ac:dyDescent="0.2">
      <c r="B182" s="5" t="s">
        <v>581</v>
      </c>
      <c r="C182" s="5" t="s">
        <v>206</v>
      </c>
      <c r="D182" s="22">
        <f t="shared" si="16"/>
        <v>10</v>
      </c>
      <c r="E182" s="22"/>
      <c r="F182" s="5" t="s">
        <v>287</v>
      </c>
      <c r="G182" s="20">
        <v>35369</v>
      </c>
      <c r="H182" s="34">
        <v>1</v>
      </c>
      <c r="I182" s="64">
        <v>1424.5</v>
      </c>
      <c r="J182" s="36">
        <f t="shared" si="17"/>
        <v>1424.5</v>
      </c>
      <c r="K182" s="45">
        <v>10</v>
      </c>
      <c r="L182" s="46">
        <f t="shared" si="18"/>
        <v>120</v>
      </c>
      <c r="M182" s="42">
        <f t="shared" si="19"/>
        <v>25</v>
      </c>
      <c r="N182" s="24">
        <f t="shared" si="20"/>
        <v>309</v>
      </c>
      <c r="O182" s="26">
        <v>0</v>
      </c>
      <c r="P182" s="61">
        <v>0</v>
      </c>
      <c r="Q182" s="60">
        <v>-1424.5</v>
      </c>
      <c r="R182" s="60">
        <f t="shared" si="23"/>
        <v>-1424.5</v>
      </c>
      <c r="S182" s="83"/>
      <c r="T182" s="80"/>
      <c r="U182" s="79"/>
      <c r="V182" s="55">
        <f t="shared" si="21"/>
        <v>0</v>
      </c>
      <c r="W182" s="59" t="str">
        <f t="shared" si="22"/>
        <v>SIM</v>
      </c>
      <c r="X182" s="15"/>
    </row>
    <row r="183" spans="2:24" x14ac:dyDescent="0.2">
      <c r="B183" s="5" t="s">
        <v>581</v>
      </c>
      <c r="C183" s="5" t="s">
        <v>206</v>
      </c>
      <c r="D183" s="22">
        <f t="shared" si="16"/>
        <v>10</v>
      </c>
      <c r="E183" s="22"/>
      <c r="F183" s="5" t="s">
        <v>217</v>
      </c>
      <c r="G183" s="20">
        <v>35369</v>
      </c>
      <c r="H183" s="34">
        <v>2</v>
      </c>
      <c r="I183" s="64">
        <v>250</v>
      </c>
      <c r="J183" s="36">
        <f t="shared" si="17"/>
        <v>500</v>
      </c>
      <c r="K183" s="45">
        <v>10</v>
      </c>
      <c r="L183" s="46">
        <f t="shared" si="18"/>
        <v>120</v>
      </c>
      <c r="M183" s="42">
        <f t="shared" si="19"/>
        <v>25</v>
      </c>
      <c r="N183" s="24">
        <f t="shared" si="20"/>
        <v>309</v>
      </c>
      <c r="O183" s="26">
        <v>0</v>
      </c>
      <c r="P183" s="61">
        <v>0</v>
      </c>
      <c r="Q183" s="60">
        <v>-500</v>
      </c>
      <c r="R183" s="60">
        <f t="shared" si="23"/>
        <v>-500</v>
      </c>
      <c r="S183" s="83"/>
      <c r="T183" s="80"/>
      <c r="U183" s="79"/>
      <c r="V183" s="55">
        <f t="shared" si="21"/>
        <v>0</v>
      </c>
      <c r="W183" s="59" t="str">
        <f t="shared" si="22"/>
        <v>SIM</v>
      </c>
      <c r="X183" s="15"/>
    </row>
    <row r="184" spans="2:24" x14ac:dyDescent="0.2">
      <c r="B184" s="5" t="s">
        <v>581</v>
      </c>
      <c r="C184" s="5" t="s">
        <v>206</v>
      </c>
      <c r="D184" s="22">
        <f t="shared" si="16"/>
        <v>10</v>
      </c>
      <c r="E184" s="22"/>
      <c r="F184" s="5" t="s">
        <v>232</v>
      </c>
      <c r="G184" s="20">
        <v>35369</v>
      </c>
      <c r="H184" s="34">
        <v>1</v>
      </c>
      <c r="I184" s="64">
        <v>275</v>
      </c>
      <c r="J184" s="36">
        <f t="shared" si="17"/>
        <v>275</v>
      </c>
      <c r="K184" s="45">
        <v>10</v>
      </c>
      <c r="L184" s="46">
        <f t="shared" si="18"/>
        <v>120</v>
      </c>
      <c r="M184" s="42">
        <f t="shared" si="19"/>
        <v>25</v>
      </c>
      <c r="N184" s="24">
        <f t="shared" si="20"/>
        <v>309</v>
      </c>
      <c r="O184" s="26">
        <v>0</v>
      </c>
      <c r="P184" s="61">
        <v>0</v>
      </c>
      <c r="Q184" s="60">
        <v>-275</v>
      </c>
      <c r="R184" s="60">
        <f t="shared" si="23"/>
        <v>-275</v>
      </c>
      <c r="S184" s="83"/>
      <c r="T184" s="80"/>
      <c r="U184" s="79"/>
      <c r="V184" s="55">
        <f t="shared" si="21"/>
        <v>0</v>
      </c>
      <c r="W184" s="59" t="str">
        <f t="shared" si="22"/>
        <v>SIM</v>
      </c>
      <c r="X184" s="15"/>
    </row>
    <row r="185" spans="2:24" x14ac:dyDescent="0.2">
      <c r="B185" s="5" t="s">
        <v>581</v>
      </c>
      <c r="C185" s="5" t="s">
        <v>206</v>
      </c>
      <c r="D185" s="22">
        <f t="shared" si="16"/>
        <v>10</v>
      </c>
      <c r="E185" s="22"/>
      <c r="F185" s="5" t="s">
        <v>288</v>
      </c>
      <c r="G185" s="20">
        <v>35369</v>
      </c>
      <c r="H185" s="34">
        <v>1</v>
      </c>
      <c r="I185" s="64">
        <v>41</v>
      </c>
      <c r="J185" s="36">
        <f t="shared" si="17"/>
        <v>41</v>
      </c>
      <c r="K185" s="45">
        <v>10</v>
      </c>
      <c r="L185" s="46">
        <f t="shared" si="18"/>
        <v>120</v>
      </c>
      <c r="M185" s="42">
        <f t="shared" si="19"/>
        <v>25</v>
      </c>
      <c r="N185" s="24">
        <f t="shared" si="20"/>
        <v>309</v>
      </c>
      <c r="O185" s="26">
        <v>0</v>
      </c>
      <c r="P185" s="61">
        <v>0</v>
      </c>
      <c r="Q185" s="60">
        <v>-41</v>
      </c>
      <c r="R185" s="60">
        <f t="shared" si="23"/>
        <v>-41</v>
      </c>
      <c r="S185" s="83"/>
      <c r="T185" s="80"/>
      <c r="U185" s="79"/>
      <c r="V185" s="55">
        <f t="shared" si="21"/>
        <v>0</v>
      </c>
      <c r="W185" s="59" t="str">
        <f t="shared" si="22"/>
        <v>SIM</v>
      </c>
      <c r="X185" s="15"/>
    </row>
    <row r="186" spans="2:24" x14ac:dyDescent="0.2">
      <c r="B186" s="5" t="s">
        <v>581</v>
      </c>
      <c r="C186" s="5" t="s">
        <v>206</v>
      </c>
      <c r="D186" s="22">
        <f t="shared" si="16"/>
        <v>10</v>
      </c>
      <c r="E186" s="22"/>
      <c r="F186" s="5" t="s">
        <v>289</v>
      </c>
      <c r="G186" s="20">
        <v>35399</v>
      </c>
      <c r="H186" s="34">
        <v>1</v>
      </c>
      <c r="I186" s="39">
        <v>1695.2</v>
      </c>
      <c r="J186" s="36">
        <f t="shared" si="17"/>
        <v>1695.2</v>
      </c>
      <c r="K186" s="45">
        <v>10</v>
      </c>
      <c r="L186" s="46">
        <f t="shared" si="18"/>
        <v>120</v>
      </c>
      <c r="M186" s="42">
        <f t="shared" si="19"/>
        <v>25</v>
      </c>
      <c r="N186" s="24">
        <f t="shared" si="20"/>
        <v>308</v>
      </c>
      <c r="O186" s="26">
        <v>0</v>
      </c>
      <c r="P186" s="61">
        <v>0</v>
      </c>
      <c r="Q186" s="60">
        <v>-1695.2</v>
      </c>
      <c r="R186" s="60">
        <f t="shared" si="23"/>
        <v>-1695.2</v>
      </c>
      <c r="S186" s="83"/>
      <c r="T186" s="80"/>
      <c r="U186" s="79"/>
      <c r="V186" s="55">
        <f t="shared" si="21"/>
        <v>0</v>
      </c>
      <c r="W186" s="59" t="str">
        <f t="shared" si="22"/>
        <v>SIM</v>
      </c>
      <c r="X186" s="15"/>
    </row>
    <row r="187" spans="2:24" x14ac:dyDescent="0.2">
      <c r="B187" s="5" t="s">
        <v>581</v>
      </c>
      <c r="C187" s="5" t="s">
        <v>206</v>
      </c>
      <c r="D187" s="22">
        <f t="shared" si="16"/>
        <v>10</v>
      </c>
      <c r="E187" s="22"/>
      <c r="F187" s="5" t="s">
        <v>290</v>
      </c>
      <c r="G187" s="20">
        <v>35399</v>
      </c>
      <c r="H187" s="34">
        <v>1</v>
      </c>
      <c r="I187" s="39">
        <v>174.72</v>
      </c>
      <c r="J187" s="36">
        <f t="shared" si="17"/>
        <v>174.72</v>
      </c>
      <c r="K187" s="45">
        <v>10</v>
      </c>
      <c r="L187" s="46">
        <f t="shared" si="18"/>
        <v>120</v>
      </c>
      <c r="M187" s="42">
        <f t="shared" si="19"/>
        <v>25</v>
      </c>
      <c r="N187" s="24">
        <f t="shared" si="20"/>
        <v>308</v>
      </c>
      <c r="O187" s="26">
        <v>0</v>
      </c>
      <c r="P187" s="61">
        <v>0</v>
      </c>
      <c r="Q187" s="60">
        <v>-174.72</v>
      </c>
      <c r="R187" s="60">
        <f t="shared" si="23"/>
        <v>-174.72</v>
      </c>
      <c r="S187" s="83"/>
      <c r="T187" s="80"/>
      <c r="U187" s="79"/>
      <c r="V187" s="55">
        <f t="shared" si="21"/>
        <v>0</v>
      </c>
      <c r="W187" s="59" t="str">
        <f t="shared" si="22"/>
        <v>SIM</v>
      </c>
      <c r="X187" s="15"/>
    </row>
    <row r="188" spans="2:24" x14ac:dyDescent="0.2">
      <c r="B188" s="5" t="s">
        <v>582</v>
      </c>
      <c r="C188" s="5" t="s">
        <v>6</v>
      </c>
      <c r="D188" s="22">
        <f t="shared" si="16"/>
        <v>4</v>
      </c>
      <c r="E188" s="22"/>
      <c r="F188" s="5" t="s">
        <v>565</v>
      </c>
      <c r="G188" s="20">
        <v>35404</v>
      </c>
      <c r="H188" s="34">
        <v>1</v>
      </c>
      <c r="I188" s="39">
        <v>22085.7</v>
      </c>
      <c r="J188" s="36">
        <f t="shared" si="17"/>
        <v>22085.7</v>
      </c>
      <c r="K188" s="45">
        <v>25</v>
      </c>
      <c r="L188" s="46">
        <f t="shared" si="18"/>
        <v>300</v>
      </c>
      <c r="M188" s="42">
        <f t="shared" si="19"/>
        <v>25</v>
      </c>
      <c r="N188" s="24">
        <f t="shared" si="20"/>
        <v>307</v>
      </c>
      <c r="O188" s="26">
        <v>0</v>
      </c>
      <c r="P188" s="61">
        <v>0</v>
      </c>
      <c r="Q188" s="60">
        <v>-22085.7</v>
      </c>
      <c r="R188" s="60">
        <f t="shared" si="23"/>
        <v>-22085.7</v>
      </c>
      <c r="S188" s="83"/>
      <c r="T188" s="80"/>
      <c r="U188" s="79"/>
      <c r="V188" s="55">
        <f t="shared" si="21"/>
        <v>0</v>
      </c>
      <c r="W188" s="59" t="str">
        <f t="shared" si="22"/>
        <v>SIM</v>
      </c>
      <c r="X188" s="15"/>
    </row>
    <row r="189" spans="2:24" x14ac:dyDescent="0.2">
      <c r="B189" s="5" t="s">
        <v>581</v>
      </c>
      <c r="C189" s="5" t="s">
        <v>208</v>
      </c>
      <c r="D189" s="22">
        <f t="shared" si="16"/>
        <v>10</v>
      </c>
      <c r="E189" s="22"/>
      <c r="F189" s="5" t="s">
        <v>43</v>
      </c>
      <c r="G189" s="20">
        <v>35430</v>
      </c>
      <c r="H189" s="34">
        <v>7</v>
      </c>
      <c r="I189" s="64">
        <v>1237.06</v>
      </c>
      <c r="J189" s="36">
        <f t="shared" si="17"/>
        <v>8659.42</v>
      </c>
      <c r="K189" s="45">
        <v>10</v>
      </c>
      <c r="L189" s="46">
        <f t="shared" si="18"/>
        <v>120</v>
      </c>
      <c r="M189" s="42">
        <f t="shared" si="19"/>
        <v>25</v>
      </c>
      <c r="N189" s="24">
        <f t="shared" si="20"/>
        <v>307</v>
      </c>
      <c r="O189" s="26">
        <v>0</v>
      </c>
      <c r="P189" s="61">
        <v>0</v>
      </c>
      <c r="Q189" s="60">
        <v>-8659.42</v>
      </c>
      <c r="R189" s="60">
        <f t="shared" si="23"/>
        <v>-8659.42</v>
      </c>
      <c r="S189" s="83"/>
      <c r="T189" s="80"/>
      <c r="U189" s="79"/>
      <c r="V189" s="55">
        <f t="shared" si="21"/>
        <v>0</v>
      </c>
      <c r="W189" s="59" t="str">
        <f t="shared" si="22"/>
        <v>SIM</v>
      </c>
      <c r="X189" s="15"/>
    </row>
    <row r="190" spans="2:24" x14ac:dyDescent="0.2">
      <c r="B190" s="5" t="s">
        <v>581</v>
      </c>
      <c r="C190" s="5" t="s">
        <v>208</v>
      </c>
      <c r="D190" s="22">
        <f t="shared" si="16"/>
        <v>10</v>
      </c>
      <c r="E190" s="22"/>
      <c r="F190" s="5" t="s">
        <v>57</v>
      </c>
      <c r="G190" s="20">
        <v>35430</v>
      </c>
      <c r="H190" s="34">
        <v>1</v>
      </c>
      <c r="I190" s="64">
        <v>175</v>
      </c>
      <c r="J190" s="36">
        <f t="shared" si="17"/>
        <v>175</v>
      </c>
      <c r="K190" s="45">
        <v>10</v>
      </c>
      <c r="L190" s="46">
        <f t="shared" si="18"/>
        <v>120</v>
      </c>
      <c r="M190" s="42">
        <f t="shared" si="19"/>
        <v>25</v>
      </c>
      <c r="N190" s="24">
        <f t="shared" si="20"/>
        <v>307</v>
      </c>
      <c r="O190" s="26">
        <v>0</v>
      </c>
      <c r="P190" s="61">
        <v>0</v>
      </c>
      <c r="Q190" s="60">
        <v>-175</v>
      </c>
      <c r="R190" s="60">
        <f t="shared" si="23"/>
        <v>-175</v>
      </c>
      <c r="S190" s="83"/>
      <c r="T190" s="80"/>
      <c r="U190" s="79"/>
      <c r="V190" s="55">
        <f t="shared" si="21"/>
        <v>0</v>
      </c>
      <c r="W190" s="59" t="str">
        <f t="shared" si="22"/>
        <v>SIM</v>
      </c>
      <c r="X190" s="15"/>
    </row>
    <row r="191" spans="2:24" x14ac:dyDescent="0.2">
      <c r="B191" s="5" t="s">
        <v>581</v>
      </c>
      <c r="C191" s="5" t="s">
        <v>208</v>
      </c>
      <c r="D191" s="22">
        <f t="shared" si="16"/>
        <v>10</v>
      </c>
      <c r="E191" s="22"/>
      <c r="F191" s="5" t="s">
        <v>58</v>
      </c>
      <c r="G191" s="20">
        <v>35430</v>
      </c>
      <c r="H191" s="34">
        <v>1</v>
      </c>
      <c r="I191" s="64">
        <v>332</v>
      </c>
      <c r="J191" s="36">
        <f t="shared" si="17"/>
        <v>332</v>
      </c>
      <c r="K191" s="45">
        <v>10</v>
      </c>
      <c r="L191" s="46">
        <f t="shared" si="18"/>
        <v>120</v>
      </c>
      <c r="M191" s="42">
        <f t="shared" si="19"/>
        <v>25</v>
      </c>
      <c r="N191" s="24">
        <f t="shared" si="20"/>
        <v>307</v>
      </c>
      <c r="O191" s="26">
        <v>0</v>
      </c>
      <c r="P191" s="61">
        <v>0</v>
      </c>
      <c r="Q191" s="60">
        <v>-332</v>
      </c>
      <c r="R191" s="60">
        <f t="shared" si="23"/>
        <v>-332</v>
      </c>
      <c r="S191" s="83">
        <v>44609</v>
      </c>
      <c r="T191" s="80">
        <v>1</v>
      </c>
      <c r="U191" s="79">
        <f>I191*T191</f>
        <v>332</v>
      </c>
      <c r="V191" s="55">
        <f t="shared" si="21"/>
        <v>0</v>
      </c>
      <c r="W191" s="59" t="str">
        <f t="shared" si="22"/>
        <v>SIM</v>
      </c>
      <c r="X191" s="15"/>
    </row>
    <row r="192" spans="2:24" x14ac:dyDescent="0.2">
      <c r="B192" s="5" t="s">
        <v>581</v>
      </c>
      <c r="C192" s="5" t="s">
        <v>206</v>
      </c>
      <c r="D192" s="22">
        <f t="shared" si="16"/>
        <v>10</v>
      </c>
      <c r="E192" s="22"/>
      <c r="F192" s="5" t="s">
        <v>291</v>
      </c>
      <c r="G192" s="20">
        <v>35430</v>
      </c>
      <c r="H192" s="34">
        <v>1</v>
      </c>
      <c r="I192" s="64">
        <v>109</v>
      </c>
      <c r="J192" s="36">
        <f t="shared" si="17"/>
        <v>109</v>
      </c>
      <c r="K192" s="45">
        <v>10</v>
      </c>
      <c r="L192" s="46">
        <f t="shared" si="18"/>
        <v>120</v>
      </c>
      <c r="M192" s="42">
        <f t="shared" si="19"/>
        <v>25</v>
      </c>
      <c r="N192" s="24">
        <f t="shared" si="20"/>
        <v>307</v>
      </c>
      <c r="O192" s="26">
        <v>0</v>
      </c>
      <c r="P192" s="61">
        <v>0</v>
      </c>
      <c r="Q192" s="60">
        <v>-109</v>
      </c>
      <c r="R192" s="60">
        <f t="shared" si="23"/>
        <v>-109</v>
      </c>
      <c r="S192" s="83">
        <v>44609</v>
      </c>
      <c r="T192" s="80">
        <v>1</v>
      </c>
      <c r="U192" s="79">
        <f t="shared" ref="U192:U200" si="24">T192*I192</f>
        <v>109</v>
      </c>
      <c r="V192" s="55">
        <f t="shared" si="21"/>
        <v>0</v>
      </c>
      <c r="W192" s="59" t="str">
        <f t="shared" si="22"/>
        <v>SIM</v>
      </c>
      <c r="X192" s="15"/>
    </row>
    <row r="193" spans="2:24" x14ac:dyDescent="0.2">
      <c r="B193" s="5" t="s">
        <v>581</v>
      </c>
      <c r="C193" s="5" t="s">
        <v>206</v>
      </c>
      <c r="D193" s="22">
        <f t="shared" si="16"/>
        <v>10</v>
      </c>
      <c r="E193" s="22"/>
      <c r="F193" s="5" t="s">
        <v>271</v>
      </c>
      <c r="G193" s="20">
        <v>35430</v>
      </c>
      <c r="H193" s="34">
        <v>1</v>
      </c>
      <c r="I193" s="64">
        <v>890</v>
      </c>
      <c r="J193" s="36">
        <f t="shared" si="17"/>
        <v>890</v>
      </c>
      <c r="K193" s="45">
        <v>10</v>
      </c>
      <c r="L193" s="46">
        <f t="shared" si="18"/>
        <v>120</v>
      </c>
      <c r="M193" s="42">
        <f t="shared" si="19"/>
        <v>25</v>
      </c>
      <c r="N193" s="24">
        <f t="shared" si="20"/>
        <v>307</v>
      </c>
      <c r="O193" s="26">
        <v>0</v>
      </c>
      <c r="P193" s="61">
        <v>0</v>
      </c>
      <c r="Q193" s="60">
        <v>-890</v>
      </c>
      <c r="R193" s="60">
        <f t="shared" si="23"/>
        <v>-890</v>
      </c>
      <c r="S193" s="83">
        <v>44609</v>
      </c>
      <c r="T193" s="80">
        <v>1</v>
      </c>
      <c r="U193" s="79">
        <f t="shared" si="24"/>
        <v>890</v>
      </c>
      <c r="V193" s="55">
        <f t="shared" si="21"/>
        <v>0</v>
      </c>
      <c r="W193" s="59" t="str">
        <f t="shared" si="22"/>
        <v>SIM</v>
      </c>
      <c r="X193" s="15"/>
    </row>
    <row r="194" spans="2:24" x14ac:dyDescent="0.2">
      <c r="B194" s="5" t="s">
        <v>581</v>
      </c>
      <c r="C194" s="5" t="s">
        <v>206</v>
      </c>
      <c r="D194" s="22">
        <f t="shared" si="16"/>
        <v>10</v>
      </c>
      <c r="E194" s="22"/>
      <c r="F194" s="5" t="s">
        <v>239</v>
      </c>
      <c r="G194" s="20">
        <v>35430</v>
      </c>
      <c r="H194" s="34">
        <v>6</v>
      </c>
      <c r="I194" s="64">
        <v>44</v>
      </c>
      <c r="J194" s="36">
        <f t="shared" si="17"/>
        <v>264</v>
      </c>
      <c r="K194" s="45">
        <v>10</v>
      </c>
      <c r="L194" s="46">
        <f t="shared" si="18"/>
        <v>120</v>
      </c>
      <c r="M194" s="42">
        <f t="shared" si="19"/>
        <v>25</v>
      </c>
      <c r="N194" s="24">
        <f t="shared" si="20"/>
        <v>307</v>
      </c>
      <c r="O194" s="26">
        <v>0</v>
      </c>
      <c r="P194" s="61">
        <v>0</v>
      </c>
      <c r="Q194" s="60">
        <v>-264</v>
      </c>
      <c r="R194" s="60">
        <f t="shared" si="23"/>
        <v>-264</v>
      </c>
      <c r="S194" s="83">
        <v>44609</v>
      </c>
      <c r="T194" s="80">
        <v>6</v>
      </c>
      <c r="U194" s="79">
        <f t="shared" si="24"/>
        <v>264</v>
      </c>
      <c r="V194" s="55">
        <f t="shared" si="21"/>
        <v>0</v>
      </c>
      <c r="W194" s="59" t="str">
        <f t="shared" si="22"/>
        <v>SIM</v>
      </c>
      <c r="X194" s="15"/>
    </row>
    <row r="195" spans="2:24" x14ac:dyDescent="0.2">
      <c r="B195" s="5" t="s">
        <v>581</v>
      </c>
      <c r="C195" s="5" t="s">
        <v>206</v>
      </c>
      <c r="D195" s="22">
        <f t="shared" si="16"/>
        <v>10</v>
      </c>
      <c r="E195" s="22"/>
      <c r="F195" s="5" t="s">
        <v>232</v>
      </c>
      <c r="G195" s="20">
        <v>35430</v>
      </c>
      <c r="H195" s="34">
        <v>1</v>
      </c>
      <c r="I195" s="64">
        <v>269</v>
      </c>
      <c r="J195" s="36">
        <f t="shared" si="17"/>
        <v>269</v>
      </c>
      <c r="K195" s="45">
        <v>10</v>
      </c>
      <c r="L195" s="46">
        <f t="shared" si="18"/>
        <v>120</v>
      </c>
      <c r="M195" s="42">
        <f t="shared" si="19"/>
        <v>25</v>
      </c>
      <c r="N195" s="24">
        <f t="shared" si="20"/>
        <v>307</v>
      </c>
      <c r="O195" s="26">
        <v>0</v>
      </c>
      <c r="P195" s="61">
        <v>0</v>
      </c>
      <c r="Q195" s="60">
        <v>-269</v>
      </c>
      <c r="R195" s="60">
        <f t="shared" si="23"/>
        <v>-269</v>
      </c>
      <c r="S195" s="83">
        <v>44609</v>
      </c>
      <c r="T195" s="80">
        <v>1</v>
      </c>
      <c r="U195" s="79">
        <f t="shared" si="24"/>
        <v>269</v>
      </c>
      <c r="V195" s="55">
        <f t="shared" si="21"/>
        <v>0</v>
      </c>
      <c r="W195" s="59" t="str">
        <f t="shared" si="22"/>
        <v>SIM</v>
      </c>
      <c r="X195" s="15"/>
    </row>
    <row r="196" spans="2:24" x14ac:dyDescent="0.2">
      <c r="B196" s="5" t="s">
        <v>581</v>
      </c>
      <c r="C196" s="5" t="s">
        <v>206</v>
      </c>
      <c r="D196" s="22">
        <f t="shared" ref="D196:D259" si="25">((12*100)/L196)</f>
        <v>10</v>
      </c>
      <c r="E196" s="22"/>
      <c r="F196" s="5" t="s">
        <v>292</v>
      </c>
      <c r="G196" s="20">
        <v>35430</v>
      </c>
      <c r="H196" s="34">
        <v>1</v>
      </c>
      <c r="I196" s="64">
        <v>140</v>
      </c>
      <c r="J196" s="36">
        <f t="shared" ref="J196:J259" si="26">H196*I196</f>
        <v>140</v>
      </c>
      <c r="K196" s="45">
        <v>10</v>
      </c>
      <c r="L196" s="46">
        <f t="shared" ref="L196:L259" si="27">K196*12</f>
        <v>120</v>
      </c>
      <c r="M196" s="42">
        <f t="shared" ref="M196:M259" si="28">DATEDIF(G196,$G$2,"Y")</f>
        <v>25</v>
      </c>
      <c r="N196" s="24">
        <f t="shared" ref="N196:N201" si="29">DATEDIF(G196,$G$2,"M")</f>
        <v>307</v>
      </c>
      <c r="O196" s="26">
        <v>0</v>
      </c>
      <c r="P196" s="61">
        <v>0</v>
      </c>
      <c r="Q196" s="60">
        <v>-140</v>
      </c>
      <c r="R196" s="60">
        <f t="shared" si="23"/>
        <v>-140</v>
      </c>
      <c r="S196" s="83">
        <v>44609</v>
      </c>
      <c r="T196" s="80">
        <v>1</v>
      </c>
      <c r="U196" s="79">
        <f t="shared" si="24"/>
        <v>140</v>
      </c>
      <c r="V196" s="55">
        <f t="shared" ref="V196:V201" si="30">J196+O196+P196+R196</f>
        <v>0</v>
      </c>
      <c r="W196" s="59" t="str">
        <f t="shared" ref="W196:W259" si="31">IF(N196&gt;L196,"SIM","NÃO")</f>
        <v>SIM</v>
      </c>
      <c r="X196" s="15"/>
    </row>
    <row r="197" spans="2:24" x14ac:dyDescent="0.2">
      <c r="B197" s="5" t="s">
        <v>581</v>
      </c>
      <c r="C197" s="5" t="s">
        <v>206</v>
      </c>
      <c r="D197" s="22">
        <f t="shared" si="25"/>
        <v>10</v>
      </c>
      <c r="E197" s="22"/>
      <c r="F197" s="5" t="s">
        <v>293</v>
      </c>
      <c r="G197" s="20">
        <v>35430</v>
      </c>
      <c r="H197" s="34">
        <v>2</v>
      </c>
      <c r="I197" s="64">
        <v>154.5</v>
      </c>
      <c r="J197" s="36">
        <f t="shared" si="26"/>
        <v>309</v>
      </c>
      <c r="K197" s="45">
        <v>10</v>
      </c>
      <c r="L197" s="46">
        <f t="shared" si="27"/>
        <v>120</v>
      </c>
      <c r="M197" s="42">
        <f t="shared" si="28"/>
        <v>25</v>
      </c>
      <c r="N197" s="24">
        <f t="shared" si="29"/>
        <v>307</v>
      </c>
      <c r="O197" s="26">
        <v>0</v>
      </c>
      <c r="P197" s="61">
        <v>0</v>
      </c>
      <c r="Q197" s="60">
        <v>-309</v>
      </c>
      <c r="R197" s="60">
        <f t="shared" ref="R197:R260" si="32">P197+Q197</f>
        <v>-309</v>
      </c>
      <c r="S197" s="83">
        <v>44609</v>
      </c>
      <c r="T197" s="80">
        <v>2</v>
      </c>
      <c r="U197" s="79">
        <f t="shared" si="24"/>
        <v>309</v>
      </c>
      <c r="V197" s="55">
        <f t="shared" si="30"/>
        <v>0</v>
      </c>
      <c r="W197" s="59" t="str">
        <f t="shared" si="31"/>
        <v>SIM</v>
      </c>
      <c r="X197" s="15"/>
    </row>
    <row r="198" spans="2:24" x14ac:dyDescent="0.2">
      <c r="B198" s="5" t="s">
        <v>581</v>
      </c>
      <c r="C198" s="5" t="s">
        <v>206</v>
      </c>
      <c r="D198" s="22">
        <f t="shared" si="25"/>
        <v>10</v>
      </c>
      <c r="E198" s="22"/>
      <c r="F198" s="5" t="s">
        <v>294</v>
      </c>
      <c r="G198" s="20">
        <v>35430</v>
      </c>
      <c r="H198" s="34">
        <v>1</v>
      </c>
      <c r="I198" s="64">
        <v>159</v>
      </c>
      <c r="J198" s="36">
        <f t="shared" si="26"/>
        <v>159</v>
      </c>
      <c r="K198" s="45">
        <v>10</v>
      </c>
      <c r="L198" s="46">
        <f t="shared" si="27"/>
        <v>120</v>
      </c>
      <c r="M198" s="42">
        <f t="shared" si="28"/>
        <v>25</v>
      </c>
      <c r="N198" s="24">
        <f t="shared" si="29"/>
        <v>307</v>
      </c>
      <c r="O198" s="26">
        <v>0</v>
      </c>
      <c r="P198" s="61">
        <v>0</v>
      </c>
      <c r="Q198" s="60">
        <v>-159</v>
      </c>
      <c r="R198" s="60">
        <f t="shared" si="32"/>
        <v>-159</v>
      </c>
      <c r="S198" s="83">
        <v>44609</v>
      </c>
      <c r="T198" s="80">
        <v>1</v>
      </c>
      <c r="U198" s="79">
        <f t="shared" si="24"/>
        <v>159</v>
      </c>
      <c r="V198" s="55">
        <f t="shared" si="30"/>
        <v>0</v>
      </c>
      <c r="W198" s="59" t="str">
        <f t="shared" si="31"/>
        <v>SIM</v>
      </c>
      <c r="X198" s="15"/>
    </row>
    <row r="199" spans="2:24" x14ac:dyDescent="0.2">
      <c r="B199" s="5" t="s">
        <v>581</v>
      </c>
      <c r="C199" s="5" t="s">
        <v>206</v>
      </c>
      <c r="D199" s="22">
        <f t="shared" si="25"/>
        <v>10</v>
      </c>
      <c r="E199" s="22"/>
      <c r="F199" s="5" t="s">
        <v>295</v>
      </c>
      <c r="G199" s="20">
        <v>35430</v>
      </c>
      <c r="H199" s="34">
        <v>1</v>
      </c>
      <c r="I199" s="64">
        <v>278</v>
      </c>
      <c r="J199" s="36">
        <f t="shared" si="26"/>
        <v>278</v>
      </c>
      <c r="K199" s="45">
        <v>10</v>
      </c>
      <c r="L199" s="46">
        <f t="shared" si="27"/>
        <v>120</v>
      </c>
      <c r="M199" s="42">
        <f t="shared" si="28"/>
        <v>25</v>
      </c>
      <c r="N199" s="24">
        <f t="shared" si="29"/>
        <v>307</v>
      </c>
      <c r="O199" s="26">
        <v>0</v>
      </c>
      <c r="P199" s="61">
        <v>0</v>
      </c>
      <c r="Q199" s="60">
        <v>-278</v>
      </c>
      <c r="R199" s="60">
        <f t="shared" si="32"/>
        <v>-278</v>
      </c>
      <c r="S199" s="83">
        <v>44609</v>
      </c>
      <c r="T199" s="80">
        <v>1</v>
      </c>
      <c r="U199" s="79">
        <f t="shared" si="24"/>
        <v>278</v>
      </c>
      <c r="V199" s="55">
        <f t="shared" si="30"/>
        <v>0</v>
      </c>
      <c r="W199" s="59" t="str">
        <f t="shared" si="31"/>
        <v>SIM</v>
      </c>
      <c r="X199" s="15"/>
    </row>
    <row r="200" spans="2:24" x14ac:dyDescent="0.2">
      <c r="B200" s="5" t="s">
        <v>581</v>
      </c>
      <c r="C200" s="5" t="s">
        <v>206</v>
      </c>
      <c r="D200" s="22">
        <f t="shared" si="25"/>
        <v>10</v>
      </c>
      <c r="E200" s="22"/>
      <c r="F200" s="5" t="s">
        <v>296</v>
      </c>
      <c r="G200" s="20">
        <v>35430</v>
      </c>
      <c r="H200" s="34">
        <v>1</v>
      </c>
      <c r="I200" s="64">
        <v>185</v>
      </c>
      <c r="J200" s="36">
        <f t="shared" si="26"/>
        <v>185</v>
      </c>
      <c r="K200" s="45">
        <v>10</v>
      </c>
      <c r="L200" s="46">
        <f t="shared" si="27"/>
        <v>120</v>
      </c>
      <c r="M200" s="42">
        <f t="shared" si="28"/>
        <v>25</v>
      </c>
      <c r="N200" s="24">
        <f t="shared" si="29"/>
        <v>307</v>
      </c>
      <c r="O200" s="26">
        <v>0</v>
      </c>
      <c r="P200" s="61">
        <v>0</v>
      </c>
      <c r="Q200" s="60">
        <v>-185</v>
      </c>
      <c r="R200" s="60">
        <f t="shared" si="32"/>
        <v>-185</v>
      </c>
      <c r="S200" s="83">
        <v>44609</v>
      </c>
      <c r="T200" s="80">
        <v>1</v>
      </c>
      <c r="U200" s="79">
        <f t="shared" si="24"/>
        <v>185</v>
      </c>
      <c r="V200" s="55">
        <f t="shared" si="30"/>
        <v>0</v>
      </c>
      <c r="W200" s="59" t="str">
        <f t="shared" si="31"/>
        <v>SIM</v>
      </c>
      <c r="X200" s="15"/>
    </row>
    <row r="201" spans="2:24" x14ac:dyDescent="0.2">
      <c r="B201" s="5" t="s">
        <v>581</v>
      </c>
      <c r="C201" s="5" t="s">
        <v>205</v>
      </c>
      <c r="D201" s="22">
        <f t="shared" si="25"/>
        <v>20</v>
      </c>
      <c r="E201" s="22"/>
      <c r="F201" s="5" t="s">
        <v>474</v>
      </c>
      <c r="G201" s="20">
        <v>35430</v>
      </c>
      <c r="H201" s="34">
        <v>1</v>
      </c>
      <c r="I201" s="64">
        <v>4649.79</v>
      </c>
      <c r="J201" s="36">
        <f t="shared" si="26"/>
        <v>4649.79</v>
      </c>
      <c r="K201" s="45">
        <v>5</v>
      </c>
      <c r="L201" s="46">
        <f t="shared" si="27"/>
        <v>60</v>
      </c>
      <c r="M201" s="42">
        <f t="shared" si="28"/>
        <v>25</v>
      </c>
      <c r="N201" s="24">
        <f t="shared" si="29"/>
        <v>307</v>
      </c>
      <c r="O201" s="26">
        <v>0</v>
      </c>
      <c r="P201" s="61">
        <v>0</v>
      </c>
      <c r="Q201" s="60">
        <v>-4649.79</v>
      </c>
      <c r="R201" s="60">
        <f t="shared" si="32"/>
        <v>-4649.79</v>
      </c>
      <c r="S201" s="83"/>
      <c r="T201" s="80"/>
      <c r="U201" s="79"/>
      <c r="V201" s="55">
        <f t="shared" si="30"/>
        <v>0</v>
      </c>
      <c r="W201" s="59" t="str">
        <f t="shared" si="31"/>
        <v>SIM</v>
      </c>
      <c r="X201" s="15"/>
    </row>
    <row r="202" spans="2:24" x14ac:dyDescent="0.2">
      <c r="B202" s="5" t="s">
        <v>582</v>
      </c>
      <c r="C202" s="5" t="s">
        <v>6</v>
      </c>
      <c r="D202" s="22">
        <f t="shared" si="25"/>
        <v>4</v>
      </c>
      <c r="E202" s="22"/>
      <c r="F202" s="5" t="s">
        <v>566</v>
      </c>
      <c r="G202" s="20">
        <v>35450</v>
      </c>
      <c r="H202" s="34">
        <v>1</v>
      </c>
      <c r="I202" s="39">
        <v>24219.7</v>
      </c>
      <c r="J202" s="36">
        <f t="shared" si="26"/>
        <v>24219.7</v>
      </c>
      <c r="K202" s="45">
        <v>25</v>
      </c>
      <c r="L202" s="46">
        <f t="shared" si="27"/>
        <v>300</v>
      </c>
      <c r="M202" s="42">
        <f t="shared" si="28"/>
        <v>25</v>
      </c>
      <c r="N202" s="24">
        <f>DATEDIF(G202,$G$2,"M")+1</f>
        <v>307</v>
      </c>
      <c r="O202" s="26">
        <v>0</v>
      </c>
      <c r="P202" s="61">
        <v>0</v>
      </c>
      <c r="Q202" s="60">
        <v>24219.7</v>
      </c>
      <c r="R202" s="60">
        <f t="shared" si="32"/>
        <v>24219.7</v>
      </c>
      <c r="S202" s="83"/>
      <c r="T202" s="80"/>
      <c r="U202" s="79"/>
      <c r="V202" s="55">
        <v>0</v>
      </c>
      <c r="W202" s="59" t="str">
        <f t="shared" si="31"/>
        <v>SIM</v>
      </c>
      <c r="X202" s="15"/>
    </row>
    <row r="203" spans="2:24" x14ac:dyDescent="0.2">
      <c r="B203" s="5" t="s">
        <v>581</v>
      </c>
      <c r="C203" s="5" t="s">
        <v>208</v>
      </c>
      <c r="D203" s="22">
        <f t="shared" si="25"/>
        <v>10</v>
      </c>
      <c r="E203" s="22"/>
      <c r="F203" s="5" t="s">
        <v>59</v>
      </c>
      <c r="G203" s="20">
        <v>35461</v>
      </c>
      <c r="H203" s="34">
        <v>1</v>
      </c>
      <c r="I203" s="39">
        <v>370</v>
      </c>
      <c r="J203" s="36">
        <f t="shared" si="26"/>
        <v>370</v>
      </c>
      <c r="K203" s="45">
        <v>10</v>
      </c>
      <c r="L203" s="46">
        <f t="shared" si="27"/>
        <v>120</v>
      </c>
      <c r="M203" s="42">
        <f t="shared" si="28"/>
        <v>25</v>
      </c>
      <c r="N203" s="24">
        <f t="shared" ref="N203:N266" si="33">DATEDIF(G203,$G$2,"M")</f>
        <v>306</v>
      </c>
      <c r="O203" s="26">
        <v>0</v>
      </c>
      <c r="P203" s="61">
        <v>0</v>
      </c>
      <c r="Q203" s="60">
        <v>-370</v>
      </c>
      <c r="R203" s="60">
        <f t="shared" si="32"/>
        <v>-370</v>
      </c>
      <c r="S203" s="83"/>
      <c r="T203" s="80"/>
      <c r="U203" s="79"/>
      <c r="V203" s="55">
        <f t="shared" ref="V203:V266" si="34">J203+O203+P203+R203</f>
        <v>0</v>
      </c>
      <c r="W203" s="59" t="str">
        <f t="shared" si="31"/>
        <v>SIM</v>
      </c>
      <c r="X203" s="15"/>
    </row>
    <row r="204" spans="2:24" x14ac:dyDescent="0.2">
      <c r="B204" s="5" t="s">
        <v>581</v>
      </c>
      <c r="C204" s="5" t="s">
        <v>208</v>
      </c>
      <c r="D204" s="22">
        <f t="shared" si="25"/>
        <v>10</v>
      </c>
      <c r="E204" s="22"/>
      <c r="F204" s="5" t="s">
        <v>56</v>
      </c>
      <c r="G204" s="20">
        <v>35520</v>
      </c>
      <c r="H204" s="34">
        <v>1</v>
      </c>
      <c r="I204" s="39">
        <v>359</v>
      </c>
      <c r="J204" s="36">
        <f t="shared" si="26"/>
        <v>359</v>
      </c>
      <c r="K204" s="45">
        <v>10</v>
      </c>
      <c r="L204" s="46">
        <f t="shared" si="27"/>
        <v>120</v>
      </c>
      <c r="M204" s="42">
        <f t="shared" si="28"/>
        <v>25</v>
      </c>
      <c r="N204" s="24">
        <f t="shared" si="33"/>
        <v>304</v>
      </c>
      <c r="O204" s="26">
        <v>0</v>
      </c>
      <c r="P204" s="61">
        <v>0</v>
      </c>
      <c r="Q204" s="60">
        <v>-359</v>
      </c>
      <c r="R204" s="60">
        <f t="shared" si="32"/>
        <v>-359</v>
      </c>
      <c r="S204" s="83"/>
      <c r="T204" s="80"/>
      <c r="U204" s="79"/>
      <c r="V204" s="55">
        <f t="shared" si="34"/>
        <v>0</v>
      </c>
      <c r="W204" s="59" t="str">
        <f t="shared" si="31"/>
        <v>SIM</v>
      </c>
      <c r="X204" s="15"/>
    </row>
    <row r="205" spans="2:24" x14ac:dyDescent="0.2">
      <c r="B205" s="5" t="s">
        <v>581</v>
      </c>
      <c r="C205" s="5" t="s">
        <v>208</v>
      </c>
      <c r="D205" s="22">
        <f t="shared" si="25"/>
        <v>10</v>
      </c>
      <c r="E205" s="22"/>
      <c r="F205" s="5" t="s">
        <v>60</v>
      </c>
      <c r="G205" s="20">
        <v>35550</v>
      </c>
      <c r="H205" s="34">
        <v>2</v>
      </c>
      <c r="I205" s="39">
        <v>850</v>
      </c>
      <c r="J205" s="36">
        <f t="shared" si="26"/>
        <v>1700</v>
      </c>
      <c r="K205" s="45">
        <v>10</v>
      </c>
      <c r="L205" s="46">
        <f t="shared" si="27"/>
        <v>120</v>
      </c>
      <c r="M205" s="42">
        <f t="shared" si="28"/>
        <v>25</v>
      </c>
      <c r="N205" s="24">
        <f t="shared" si="33"/>
        <v>303</v>
      </c>
      <c r="O205" s="26">
        <v>0</v>
      </c>
      <c r="P205" s="61">
        <v>0</v>
      </c>
      <c r="Q205" s="60">
        <v>-1700</v>
      </c>
      <c r="R205" s="60">
        <f t="shared" si="32"/>
        <v>-1700</v>
      </c>
      <c r="S205" s="83"/>
      <c r="T205" s="80"/>
      <c r="U205" s="79"/>
      <c r="V205" s="55">
        <f t="shared" si="34"/>
        <v>0</v>
      </c>
      <c r="W205" s="59" t="str">
        <f t="shared" si="31"/>
        <v>SIM</v>
      </c>
      <c r="X205" s="15"/>
    </row>
    <row r="206" spans="2:24" x14ac:dyDescent="0.2">
      <c r="B206" s="5" t="s">
        <v>581</v>
      </c>
      <c r="C206" s="5" t="s">
        <v>208</v>
      </c>
      <c r="D206" s="22">
        <f t="shared" si="25"/>
        <v>10</v>
      </c>
      <c r="E206" s="22"/>
      <c r="F206" s="5" t="s">
        <v>61</v>
      </c>
      <c r="G206" s="20">
        <v>35611</v>
      </c>
      <c r="H206" s="34">
        <v>1</v>
      </c>
      <c r="I206" s="39">
        <v>390</v>
      </c>
      <c r="J206" s="36">
        <f t="shared" si="26"/>
        <v>390</v>
      </c>
      <c r="K206" s="45">
        <v>10</v>
      </c>
      <c r="L206" s="46">
        <f t="shared" si="27"/>
        <v>120</v>
      </c>
      <c r="M206" s="42">
        <f t="shared" si="28"/>
        <v>25</v>
      </c>
      <c r="N206" s="24">
        <f t="shared" si="33"/>
        <v>301</v>
      </c>
      <c r="O206" s="26">
        <v>0</v>
      </c>
      <c r="P206" s="61">
        <v>0</v>
      </c>
      <c r="Q206" s="60">
        <v>-390</v>
      </c>
      <c r="R206" s="60">
        <f t="shared" si="32"/>
        <v>-390</v>
      </c>
      <c r="S206" s="83"/>
      <c r="T206" s="80"/>
      <c r="U206" s="79"/>
      <c r="V206" s="55">
        <f t="shared" si="34"/>
        <v>0</v>
      </c>
      <c r="W206" s="59" t="str">
        <f t="shared" si="31"/>
        <v>SIM</v>
      </c>
      <c r="X206" s="15"/>
    </row>
    <row r="207" spans="2:24" x14ac:dyDescent="0.2">
      <c r="B207" s="5" t="s">
        <v>581</v>
      </c>
      <c r="C207" s="5" t="s">
        <v>206</v>
      </c>
      <c r="D207" s="22">
        <f t="shared" si="25"/>
        <v>10</v>
      </c>
      <c r="E207" s="22"/>
      <c r="F207" s="5" t="s">
        <v>262</v>
      </c>
      <c r="G207" s="20">
        <v>35611</v>
      </c>
      <c r="H207" s="34">
        <v>2</v>
      </c>
      <c r="I207" s="39">
        <v>80</v>
      </c>
      <c r="J207" s="36">
        <f t="shared" si="26"/>
        <v>160</v>
      </c>
      <c r="K207" s="45">
        <v>10</v>
      </c>
      <c r="L207" s="46">
        <f t="shared" si="27"/>
        <v>120</v>
      </c>
      <c r="M207" s="42">
        <f t="shared" si="28"/>
        <v>25</v>
      </c>
      <c r="N207" s="24">
        <f t="shared" si="33"/>
        <v>301</v>
      </c>
      <c r="O207" s="26">
        <v>0</v>
      </c>
      <c r="P207" s="61">
        <v>0</v>
      </c>
      <c r="Q207" s="60">
        <v>-160</v>
      </c>
      <c r="R207" s="60">
        <f t="shared" si="32"/>
        <v>-160</v>
      </c>
      <c r="S207" s="83"/>
      <c r="T207" s="80"/>
      <c r="U207" s="79"/>
      <c r="V207" s="55">
        <f t="shared" si="34"/>
        <v>0</v>
      </c>
      <c r="W207" s="59" t="str">
        <f t="shared" si="31"/>
        <v>SIM</v>
      </c>
      <c r="X207" s="15"/>
    </row>
    <row r="208" spans="2:24" x14ac:dyDescent="0.2">
      <c r="B208" s="5" t="s">
        <v>581</v>
      </c>
      <c r="C208" s="5" t="s">
        <v>206</v>
      </c>
      <c r="D208" s="22">
        <f t="shared" si="25"/>
        <v>10</v>
      </c>
      <c r="E208" s="22"/>
      <c r="F208" s="5" t="s">
        <v>297</v>
      </c>
      <c r="G208" s="20">
        <v>35642</v>
      </c>
      <c r="H208" s="34">
        <v>1</v>
      </c>
      <c r="I208" s="39">
        <v>184</v>
      </c>
      <c r="J208" s="36">
        <f t="shared" si="26"/>
        <v>184</v>
      </c>
      <c r="K208" s="45">
        <v>10</v>
      </c>
      <c r="L208" s="46">
        <f t="shared" si="27"/>
        <v>120</v>
      </c>
      <c r="M208" s="42">
        <f t="shared" si="28"/>
        <v>25</v>
      </c>
      <c r="N208" s="24">
        <f t="shared" si="33"/>
        <v>300</v>
      </c>
      <c r="O208" s="26">
        <v>0</v>
      </c>
      <c r="P208" s="61">
        <v>0</v>
      </c>
      <c r="Q208" s="60">
        <v>-184</v>
      </c>
      <c r="R208" s="60">
        <f t="shared" si="32"/>
        <v>-184</v>
      </c>
      <c r="S208" s="83"/>
      <c r="T208" s="80"/>
      <c r="U208" s="79"/>
      <c r="V208" s="55">
        <f t="shared" si="34"/>
        <v>0</v>
      </c>
      <c r="W208" s="59" t="str">
        <f t="shared" si="31"/>
        <v>SIM</v>
      </c>
      <c r="X208" s="15"/>
    </row>
    <row r="209" spans="2:24" x14ac:dyDescent="0.2">
      <c r="B209" s="5" t="s">
        <v>581</v>
      </c>
      <c r="C209" s="5" t="s">
        <v>206</v>
      </c>
      <c r="D209" s="22">
        <f t="shared" si="25"/>
        <v>10</v>
      </c>
      <c r="E209" s="22"/>
      <c r="F209" s="5" t="s">
        <v>298</v>
      </c>
      <c r="G209" s="20">
        <v>35642</v>
      </c>
      <c r="H209" s="34">
        <v>1</v>
      </c>
      <c r="I209" s="39">
        <v>137</v>
      </c>
      <c r="J209" s="36">
        <f t="shared" si="26"/>
        <v>137</v>
      </c>
      <c r="K209" s="45">
        <v>10</v>
      </c>
      <c r="L209" s="46">
        <f t="shared" si="27"/>
        <v>120</v>
      </c>
      <c r="M209" s="42">
        <f t="shared" si="28"/>
        <v>25</v>
      </c>
      <c r="N209" s="24">
        <f t="shared" si="33"/>
        <v>300</v>
      </c>
      <c r="O209" s="26">
        <v>0</v>
      </c>
      <c r="P209" s="61">
        <v>0</v>
      </c>
      <c r="Q209" s="60">
        <v>-137</v>
      </c>
      <c r="R209" s="60">
        <f t="shared" si="32"/>
        <v>-137</v>
      </c>
      <c r="S209" s="83"/>
      <c r="T209" s="80"/>
      <c r="U209" s="79"/>
      <c r="V209" s="55">
        <f t="shared" si="34"/>
        <v>0</v>
      </c>
      <c r="W209" s="59" t="str">
        <f t="shared" si="31"/>
        <v>SIM</v>
      </c>
      <c r="X209" s="15"/>
    </row>
    <row r="210" spans="2:24" x14ac:dyDescent="0.2">
      <c r="B210" s="5" t="s">
        <v>581</v>
      </c>
      <c r="C210" s="5" t="s">
        <v>208</v>
      </c>
      <c r="D210" s="22">
        <f t="shared" si="25"/>
        <v>10</v>
      </c>
      <c r="E210" s="22"/>
      <c r="F210" s="5" t="s">
        <v>62</v>
      </c>
      <c r="G210" s="20">
        <v>35673</v>
      </c>
      <c r="H210" s="34">
        <v>1</v>
      </c>
      <c r="I210" s="39">
        <v>490</v>
      </c>
      <c r="J210" s="36">
        <f t="shared" si="26"/>
        <v>490</v>
      </c>
      <c r="K210" s="45">
        <v>10</v>
      </c>
      <c r="L210" s="46">
        <f t="shared" si="27"/>
        <v>120</v>
      </c>
      <c r="M210" s="42">
        <f t="shared" si="28"/>
        <v>24</v>
      </c>
      <c r="N210" s="24">
        <f t="shared" si="33"/>
        <v>299</v>
      </c>
      <c r="O210" s="26">
        <v>0</v>
      </c>
      <c r="P210" s="61">
        <v>0</v>
      </c>
      <c r="Q210" s="60">
        <v>-490</v>
      </c>
      <c r="R210" s="60">
        <f t="shared" si="32"/>
        <v>-490</v>
      </c>
      <c r="S210" s="83"/>
      <c r="T210" s="80"/>
      <c r="U210" s="79"/>
      <c r="V210" s="55">
        <f t="shared" si="34"/>
        <v>0</v>
      </c>
      <c r="W210" s="59" t="str">
        <f t="shared" si="31"/>
        <v>SIM</v>
      </c>
      <c r="X210" s="15"/>
    </row>
    <row r="211" spans="2:24" x14ac:dyDescent="0.2">
      <c r="B211" s="5" t="s">
        <v>581</v>
      </c>
      <c r="C211" s="5" t="s">
        <v>206</v>
      </c>
      <c r="D211" s="22">
        <f t="shared" si="25"/>
        <v>10</v>
      </c>
      <c r="E211" s="22"/>
      <c r="F211" s="5" t="s">
        <v>299</v>
      </c>
      <c r="G211" s="20">
        <v>35673</v>
      </c>
      <c r="H211" s="34">
        <v>1</v>
      </c>
      <c r="I211" s="39">
        <v>159</v>
      </c>
      <c r="J211" s="36">
        <f t="shared" si="26"/>
        <v>159</v>
      </c>
      <c r="K211" s="45">
        <v>10</v>
      </c>
      <c r="L211" s="46">
        <f t="shared" si="27"/>
        <v>120</v>
      </c>
      <c r="M211" s="42">
        <f t="shared" si="28"/>
        <v>24</v>
      </c>
      <c r="N211" s="24">
        <f t="shared" si="33"/>
        <v>299</v>
      </c>
      <c r="O211" s="26">
        <v>0</v>
      </c>
      <c r="P211" s="61">
        <v>0</v>
      </c>
      <c r="Q211" s="60">
        <v>-159</v>
      </c>
      <c r="R211" s="60">
        <f t="shared" si="32"/>
        <v>-159</v>
      </c>
      <c r="S211" s="83">
        <v>44732</v>
      </c>
      <c r="T211" s="80">
        <v>1</v>
      </c>
      <c r="U211" s="79">
        <v>159</v>
      </c>
      <c r="V211" s="55">
        <f t="shared" si="34"/>
        <v>0</v>
      </c>
      <c r="W211" s="59" t="str">
        <f t="shared" si="31"/>
        <v>SIM</v>
      </c>
      <c r="X211" s="15"/>
    </row>
    <row r="212" spans="2:24" x14ac:dyDescent="0.2">
      <c r="B212" s="5" t="s">
        <v>581</v>
      </c>
      <c r="C212" s="5" t="s">
        <v>206</v>
      </c>
      <c r="D212" s="22">
        <f t="shared" si="25"/>
        <v>10</v>
      </c>
      <c r="E212" s="22"/>
      <c r="F212" s="5" t="s">
        <v>300</v>
      </c>
      <c r="G212" s="20">
        <v>35673</v>
      </c>
      <c r="H212" s="34">
        <v>1</v>
      </c>
      <c r="I212" s="39">
        <v>680</v>
      </c>
      <c r="J212" s="36">
        <f t="shared" si="26"/>
        <v>680</v>
      </c>
      <c r="K212" s="45">
        <v>10</v>
      </c>
      <c r="L212" s="46">
        <f t="shared" si="27"/>
        <v>120</v>
      </c>
      <c r="M212" s="42">
        <f t="shared" si="28"/>
        <v>24</v>
      </c>
      <c r="N212" s="24">
        <f t="shared" si="33"/>
        <v>299</v>
      </c>
      <c r="O212" s="26">
        <v>0</v>
      </c>
      <c r="P212" s="61">
        <v>0</v>
      </c>
      <c r="Q212" s="60">
        <v>-680</v>
      </c>
      <c r="R212" s="60">
        <f t="shared" si="32"/>
        <v>-680</v>
      </c>
      <c r="S212" s="83"/>
      <c r="T212" s="80"/>
      <c r="U212" s="79"/>
      <c r="V212" s="55">
        <f t="shared" si="34"/>
        <v>0</v>
      </c>
      <c r="W212" s="59" t="str">
        <f t="shared" si="31"/>
        <v>SIM</v>
      </c>
      <c r="X212" s="15"/>
    </row>
    <row r="213" spans="2:24" x14ac:dyDescent="0.2">
      <c r="B213" s="5" t="s">
        <v>581</v>
      </c>
      <c r="C213" s="5" t="s">
        <v>205</v>
      </c>
      <c r="D213" s="22">
        <f t="shared" si="25"/>
        <v>20</v>
      </c>
      <c r="E213" s="22"/>
      <c r="F213" s="5" t="s">
        <v>475</v>
      </c>
      <c r="G213" s="20">
        <v>35673</v>
      </c>
      <c r="H213" s="34">
        <v>1</v>
      </c>
      <c r="I213" s="39">
        <v>779</v>
      </c>
      <c r="J213" s="36">
        <f t="shared" si="26"/>
        <v>779</v>
      </c>
      <c r="K213" s="45">
        <v>5</v>
      </c>
      <c r="L213" s="46">
        <f t="shared" si="27"/>
        <v>60</v>
      </c>
      <c r="M213" s="42">
        <f t="shared" si="28"/>
        <v>24</v>
      </c>
      <c r="N213" s="24">
        <f t="shared" si="33"/>
        <v>299</v>
      </c>
      <c r="O213" s="26">
        <v>0</v>
      </c>
      <c r="P213" s="61">
        <v>0</v>
      </c>
      <c r="Q213" s="60">
        <v>-779</v>
      </c>
      <c r="R213" s="60">
        <f t="shared" si="32"/>
        <v>-779</v>
      </c>
      <c r="S213" s="83"/>
      <c r="T213" s="80"/>
      <c r="U213" s="79"/>
      <c r="V213" s="55">
        <f t="shared" si="34"/>
        <v>0</v>
      </c>
      <c r="W213" s="59" t="str">
        <f t="shared" si="31"/>
        <v>SIM</v>
      </c>
      <c r="X213" s="15"/>
    </row>
    <row r="214" spans="2:24" x14ac:dyDescent="0.2">
      <c r="B214" s="5" t="s">
        <v>581</v>
      </c>
      <c r="C214" s="5" t="s">
        <v>205</v>
      </c>
      <c r="D214" s="22">
        <f t="shared" si="25"/>
        <v>20</v>
      </c>
      <c r="E214" s="22"/>
      <c r="F214" s="5" t="s">
        <v>471</v>
      </c>
      <c r="G214" s="20">
        <v>35673</v>
      </c>
      <c r="H214" s="34">
        <v>1</v>
      </c>
      <c r="I214" s="39">
        <v>536</v>
      </c>
      <c r="J214" s="36">
        <f t="shared" si="26"/>
        <v>536</v>
      </c>
      <c r="K214" s="45">
        <v>5</v>
      </c>
      <c r="L214" s="46">
        <f t="shared" si="27"/>
        <v>60</v>
      </c>
      <c r="M214" s="42">
        <f t="shared" si="28"/>
        <v>24</v>
      </c>
      <c r="N214" s="24">
        <f t="shared" si="33"/>
        <v>299</v>
      </c>
      <c r="O214" s="26">
        <v>0</v>
      </c>
      <c r="P214" s="61">
        <v>0</v>
      </c>
      <c r="Q214" s="60">
        <v>-536</v>
      </c>
      <c r="R214" s="60">
        <f t="shared" si="32"/>
        <v>-536</v>
      </c>
      <c r="S214" s="83"/>
      <c r="T214" s="80"/>
      <c r="U214" s="79"/>
      <c r="V214" s="55">
        <f t="shared" si="34"/>
        <v>0</v>
      </c>
      <c r="W214" s="59" t="str">
        <f t="shared" si="31"/>
        <v>SIM</v>
      </c>
      <c r="X214" s="15"/>
    </row>
    <row r="215" spans="2:24" x14ac:dyDescent="0.2">
      <c r="B215" s="5" t="s">
        <v>581</v>
      </c>
      <c r="C215" s="5" t="s">
        <v>208</v>
      </c>
      <c r="D215" s="22">
        <f t="shared" si="25"/>
        <v>10</v>
      </c>
      <c r="E215" s="22"/>
      <c r="F215" s="5" t="s">
        <v>63</v>
      </c>
      <c r="G215" s="20">
        <v>35734</v>
      </c>
      <c r="H215" s="34">
        <v>1</v>
      </c>
      <c r="I215" s="39">
        <v>18182.96</v>
      </c>
      <c r="J215" s="36">
        <f t="shared" si="26"/>
        <v>18182.96</v>
      </c>
      <c r="K215" s="45">
        <v>10</v>
      </c>
      <c r="L215" s="46">
        <f t="shared" si="27"/>
        <v>120</v>
      </c>
      <c r="M215" s="42">
        <f t="shared" si="28"/>
        <v>24</v>
      </c>
      <c r="N215" s="24">
        <f t="shared" si="33"/>
        <v>297</v>
      </c>
      <c r="O215" s="26">
        <v>0</v>
      </c>
      <c r="P215" s="61">
        <v>0</v>
      </c>
      <c r="Q215" s="60">
        <v>-18182.96</v>
      </c>
      <c r="R215" s="60">
        <f t="shared" si="32"/>
        <v>-18182.96</v>
      </c>
      <c r="S215" s="83"/>
      <c r="T215" s="80"/>
      <c r="U215" s="79"/>
      <c r="V215" s="55">
        <f t="shared" si="34"/>
        <v>0</v>
      </c>
      <c r="W215" s="59" t="str">
        <f t="shared" si="31"/>
        <v>SIM</v>
      </c>
      <c r="X215" s="15"/>
    </row>
    <row r="216" spans="2:24" x14ac:dyDescent="0.2">
      <c r="B216" s="5" t="s">
        <v>581</v>
      </c>
      <c r="C216" s="5" t="s">
        <v>208</v>
      </c>
      <c r="D216" s="22">
        <f t="shared" si="25"/>
        <v>10</v>
      </c>
      <c r="E216" s="22"/>
      <c r="F216" s="5" t="s">
        <v>56</v>
      </c>
      <c r="G216" s="20">
        <v>35734</v>
      </c>
      <c r="H216" s="34">
        <v>1</v>
      </c>
      <c r="I216" s="39">
        <v>359</v>
      </c>
      <c r="J216" s="36">
        <f t="shared" si="26"/>
        <v>359</v>
      </c>
      <c r="K216" s="45">
        <v>10</v>
      </c>
      <c r="L216" s="46">
        <f t="shared" si="27"/>
        <v>120</v>
      </c>
      <c r="M216" s="42">
        <f t="shared" si="28"/>
        <v>24</v>
      </c>
      <c r="N216" s="24">
        <f t="shared" si="33"/>
        <v>297</v>
      </c>
      <c r="O216" s="26">
        <v>0</v>
      </c>
      <c r="P216" s="61">
        <v>0</v>
      </c>
      <c r="Q216" s="60">
        <v>-359</v>
      </c>
      <c r="R216" s="60">
        <f t="shared" si="32"/>
        <v>-359</v>
      </c>
      <c r="S216" s="83"/>
      <c r="T216" s="80"/>
      <c r="U216" s="79"/>
      <c r="V216" s="55">
        <f t="shared" si="34"/>
        <v>0</v>
      </c>
      <c r="W216" s="59" t="str">
        <f t="shared" si="31"/>
        <v>SIM</v>
      </c>
      <c r="X216" s="15"/>
    </row>
    <row r="217" spans="2:24" x14ac:dyDescent="0.2">
      <c r="B217" s="5" t="s">
        <v>581</v>
      </c>
      <c r="C217" s="5" t="s">
        <v>208</v>
      </c>
      <c r="D217" s="22">
        <f t="shared" si="25"/>
        <v>10</v>
      </c>
      <c r="E217" s="22"/>
      <c r="F217" s="5" t="s">
        <v>64</v>
      </c>
      <c r="G217" s="20">
        <v>35734</v>
      </c>
      <c r="H217" s="34">
        <v>1</v>
      </c>
      <c r="I217" s="39">
        <v>11000</v>
      </c>
      <c r="J217" s="36">
        <f t="shared" si="26"/>
        <v>11000</v>
      </c>
      <c r="K217" s="45">
        <v>10</v>
      </c>
      <c r="L217" s="46">
        <f t="shared" si="27"/>
        <v>120</v>
      </c>
      <c r="M217" s="42">
        <f t="shared" si="28"/>
        <v>24</v>
      </c>
      <c r="N217" s="24">
        <f t="shared" si="33"/>
        <v>297</v>
      </c>
      <c r="O217" s="26">
        <v>0</v>
      </c>
      <c r="P217" s="61">
        <v>0</v>
      </c>
      <c r="Q217" s="60">
        <v>-11000</v>
      </c>
      <c r="R217" s="60">
        <f t="shared" si="32"/>
        <v>-11000</v>
      </c>
      <c r="S217" s="83"/>
      <c r="T217" s="80"/>
      <c r="U217" s="79"/>
      <c r="V217" s="55">
        <f t="shared" si="34"/>
        <v>0</v>
      </c>
      <c r="W217" s="59" t="str">
        <f t="shared" si="31"/>
        <v>SIM</v>
      </c>
      <c r="X217" s="15"/>
    </row>
    <row r="218" spans="2:24" x14ac:dyDescent="0.2">
      <c r="B218" s="5" t="s">
        <v>581</v>
      </c>
      <c r="C218" s="5" t="s">
        <v>206</v>
      </c>
      <c r="D218" s="22">
        <f t="shared" si="25"/>
        <v>10</v>
      </c>
      <c r="E218" s="22"/>
      <c r="F218" s="5" t="s">
        <v>230</v>
      </c>
      <c r="G218" s="20">
        <v>35734</v>
      </c>
      <c r="H218" s="34">
        <v>17</v>
      </c>
      <c r="I218" s="39">
        <v>111</v>
      </c>
      <c r="J218" s="36">
        <f t="shared" si="26"/>
        <v>1887</v>
      </c>
      <c r="K218" s="45">
        <v>10</v>
      </c>
      <c r="L218" s="46">
        <f t="shared" si="27"/>
        <v>120</v>
      </c>
      <c r="M218" s="42">
        <f t="shared" si="28"/>
        <v>24</v>
      </c>
      <c r="N218" s="24">
        <f t="shared" si="33"/>
        <v>297</v>
      </c>
      <c r="O218" s="26">
        <v>0</v>
      </c>
      <c r="P218" s="61">
        <v>0</v>
      </c>
      <c r="Q218" s="60">
        <v>-1887</v>
      </c>
      <c r="R218" s="60">
        <f t="shared" si="32"/>
        <v>-1887</v>
      </c>
      <c r="S218" s="83"/>
      <c r="T218" s="80"/>
      <c r="U218" s="79"/>
      <c r="V218" s="55">
        <f t="shared" si="34"/>
        <v>0</v>
      </c>
      <c r="W218" s="59" t="str">
        <f t="shared" si="31"/>
        <v>SIM</v>
      </c>
      <c r="X218" s="15"/>
    </row>
    <row r="219" spans="2:24" x14ac:dyDescent="0.2">
      <c r="B219" s="5" t="s">
        <v>581</v>
      </c>
      <c r="C219" s="5" t="s">
        <v>208</v>
      </c>
      <c r="D219" s="22">
        <f t="shared" si="25"/>
        <v>10</v>
      </c>
      <c r="E219" s="22"/>
      <c r="F219" s="5" t="s">
        <v>50</v>
      </c>
      <c r="G219" s="20">
        <v>35764</v>
      </c>
      <c r="H219" s="34">
        <v>1</v>
      </c>
      <c r="I219" s="39">
        <v>359</v>
      </c>
      <c r="J219" s="36">
        <f t="shared" si="26"/>
        <v>359</v>
      </c>
      <c r="K219" s="45">
        <v>10</v>
      </c>
      <c r="L219" s="46">
        <f t="shared" si="27"/>
        <v>120</v>
      </c>
      <c r="M219" s="42">
        <f t="shared" si="28"/>
        <v>24</v>
      </c>
      <c r="N219" s="24">
        <f t="shared" si="33"/>
        <v>296</v>
      </c>
      <c r="O219" s="26">
        <v>0</v>
      </c>
      <c r="P219" s="61">
        <v>0</v>
      </c>
      <c r="Q219" s="60">
        <v>-359</v>
      </c>
      <c r="R219" s="60">
        <f t="shared" si="32"/>
        <v>-359</v>
      </c>
      <c r="S219" s="83"/>
      <c r="T219" s="80"/>
      <c r="U219" s="79"/>
      <c r="V219" s="55">
        <f t="shared" si="34"/>
        <v>0</v>
      </c>
      <c r="W219" s="59" t="str">
        <f t="shared" si="31"/>
        <v>SIM</v>
      </c>
      <c r="X219" s="15"/>
    </row>
    <row r="220" spans="2:24" x14ac:dyDescent="0.2">
      <c r="B220" s="5" t="s">
        <v>581</v>
      </c>
      <c r="C220" s="5" t="s">
        <v>208</v>
      </c>
      <c r="D220" s="22">
        <f t="shared" si="25"/>
        <v>10</v>
      </c>
      <c r="E220" s="22"/>
      <c r="F220" s="5" t="s">
        <v>55</v>
      </c>
      <c r="G220" s="20">
        <v>35764</v>
      </c>
      <c r="H220" s="34">
        <v>1</v>
      </c>
      <c r="I220" s="39">
        <v>630</v>
      </c>
      <c r="J220" s="36">
        <f t="shared" si="26"/>
        <v>630</v>
      </c>
      <c r="K220" s="45">
        <v>10</v>
      </c>
      <c r="L220" s="46">
        <f t="shared" si="27"/>
        <v>120</v>
      </c>
      <c r="M220" s="42">
        <f t="shared" si="28"/>
        <v>24</v>
      </c>
      <c r="N220" s="24">
        <f t="shared" si="33"/>
        <v>296</v>
      </c>
      <c r="O220" s="26">
        <v>0</v>
      </c>
      <c r="P220" s="61">
        <v>0</v>
      </c>
      <c r="Q220" s="60">
        <v>-630</v>
      </c>
      <c r="R220" s="60">
        <f t="shared" si="32"/>
        <v>-630</v>
      </c>
      <c r="S220" s="83"/>
      <c r="T220" s="80"/>
      <c r="U220" s="79"/>
      <c r="V220" s="55">
        <f t="shared" si="34"/>
        <v>0</v>
      </c>
      <c r="W220" s="59" t="str">
        <f t="shared" si="31"/>
        <v>SIM</v>
      </c>
      <c r="X220" s="15"/>
    </row>
    <row r="221" spans="2:24" x14ac:dyDescent="0.2">
      <c r="B221" s="5" t="s">
        <v>581</v>
      </c>
      <c r="C221" s="5" t="s">
        <v>208</v>
      </c>
      <c r="D221" s="22">
        <f t="shared" si="25"/>
        <v>10</v>
      </c>
      <c r="E221" s="22"/>
      <c r="F221" s="5" t="s">
        <v>65</v>
      </c>
      <c r="G221" s="20">
        <v>35764</v>
      </c>
      <c r="H221" s="34">
        <v>1</v>
      </c>
      <c r="I221" s="39">
        <v>239</v>
      </c>
      <c r="J221" s="36">
        <f t="shared" si="26"/>
        <v>239</v>
      </c>
      <c r="K221" s="45">
        <v>10</v>
      </c>
      <c r="L221" s="46">
        <f t="shared" si="27"/>
        <v>120</v>
      </c>
      <c r="M221" s="42">
        <f t="shared" si="28"/>
        <v>24</v>
      </c>
      <c r="N221" s="24">
        <f t="shared" si="33"/>
        <v>296</v>
      </c>
      <c r="O221" s="26">
        <v>0</v>
      </c>
      <c r="P221" s="61">
        <v>0</v>
      </c>
      <c r="Q221" s="60">
        <v>-239</v>
      </c>
      <c r="R221" s="60">
        <f t="shared" si="32"/>
        <v>-239</v>
      </c>
      <c r="S221" s="83"/>
      <c r="T221" s="80"/>
      <c r="U221" s="79"/>
      <c r="V221" s="55">
        <f t="shared" si="34"/>
        <v>0</v>
      </c>
      <c r="W221" s="59" t="str">
        <f t="shared" si="31"/>
        <v>SIM</v>
      </c>
      <c r="X221" s="15"/>
    </row>
    <row r="222" spans="2:24" x14ac:dyDescent="0.2">
      <c r="B222" s="5" t="s">
        <v>582</v>
      </c>
      <c r="C222" s="5" t="s">
        <v>6</v>
      </c>
      <c r="D222" s="22">
        <f t="shared" si="25"/>
        <v>4</v>
      </c>
      <c r="E222" s="22"/>
      <c r="F222" s="5" t="s">
        <v>567</v>
      </c>
      <c r="G222" s="20">
        <v>35794</v>
      </c>
      <c r="H222" s="34">
        <v>1</v>
      </c>
      <c r="I222" s="39">
        <f>26000+1200</f>
        <v>27200</v>
      </c>
      <c r="J222" s="36">
        <f t="shared" si="26"/>
        <v>27200</v>
      </c>
      <c r="K222" s="45">
        <v>25</v>
      </c>
      <c r="L222" s="46">
        <f t="shared" si="27"/>
        <v>300</v>
      </c>
      <c r="M222" s="42">
        <f t="shared" si="28"/>
        <v>24</v>
      </c>
      <c r="N222" s="24">
        <f t="shared" si="33"/>
        <v>295</v>
      </c>
      <c r="O222" s="26">
        <v>0</v>
      </c>
      <c r="P222" s="61">
        <f>(SLN(J222,O222,L222))*-1</f>
        <v>-90.666666666666671</v>
      </c>
      <c r="Q222" s="60">
        <v>-26656.000000000007</v>
      </c>
      <c r="R222" s="60">
        <f t="shared" si="32"/>
        <v>-26746.666666666675</v>
      </c>
      <c r="S222" s="83"/>
      <c r="T222" s="80"/>
      <c r="U222" s="79"/>
      <c r="V222" s="55">
        <f t="shared" si="34"/>
        <v>362.66666666665697</v>
      </c>
      <c r="W222" s="59" t="str">
        <f t="shared" si="31"/>
        <v>NÃO</v>
      </c>
      <c r="X222" s="15"/>
    </row>
    <row r="223" spans="2:24" x14ac:dyDescent="0.2">
      <c r="B223" s="5" t="s">
        <v>581</v>
      </c>
      <c r="C223" s="5" t="s">
        <v>208</v>
      </c>
      <c r="D223" s="22">
        <f t="shared" si="25"/>
        <v>10</v>
      </c>
      <c r="E223" s="22"/>
      <c r="F223" s="5" t="s">
        <v>66</v>
      </c>
      <c r="G223" s="20">
        <v>35795</v>
      </c>
      <c r="H223" s="34">
        <v>1</v>
      </c>
      <c r="I223" s="39">
        <v>839.4</v>
      </c>
      <c r="J223" s="36">
        <f t="shared" si="26"/>
        <v>839.4</v>
      </c>
      <c r="K223" s="45">
        <v>10</v>
      </c>
      <c r="L223" s="46">
        <f t="shared" si="27"/>
        <v>120</v>
      </c>
      <c r="M223" s="42">
        <f t="shared" si="28"/>
        <v>24</v>
      </c>
      <c r="N223" s="24">
        <f t="shared" si="33"/>
        <v>295</v>
      </c>
      <c r="O223" s="26">
        <v>0</v>
      </c>
      <c r="P223" s="61">
        <v>0</v>
      </c>
      <c r="Q223" s="60">
        <v>-839.4</v>
      </c>
      <c r="R223" s="60">
        <f t="shared" si="32"/>
        <v>-839.4</v>
      </c>
      <c r="S223" s="83"/>
      <c r="T223" s="80"/>
      <c r="U223" s="79"/>
      <c r="V223" s="55">
        <f t="shared" si="34"/>
        <v>0</v>
      </c>
      <c r="W223" s="59" t="str">
        <f t="shared" si="31"/>
        <v>SIM</v>
      </c>
      <c r="X223" s="15"/>
    </row>
    <row r="224" spans="2:24" x14ac:dyDescent="0.2">
      <c r="B224" s="5" t="s">
        <v>581</v>
      </c>
      <c r="C224" s="5" t="s">
        <v>206</v>
      </c>
      <c r="D224" s="22">
        <f t="shared" si="25"/>
        <v>10</v>
      </c>
      <c r="E224" s="22"/>
      <c r="F224" s="5" t="s">
        <v>272</v>
      </c>
      <c r="G224" s="20">
        <v>35843</v>
      </c>
      <c r="H224" s="34">
        <v>3</v>
      </c>
      <c r="I224" s="39">
        <v>185</v>
      </c>
      <c r="J224" s="36">
        <f t="shared" si="26"/>
        <v>555</v>
      </c>
      <c r="K224" s="45">
        <v>10</v>
      </c>
      <c r="L224" s="46">
        <f t="shared" si="27"/>
        <v>120</v>
      </c>
      <c r="M224" s="42">
        <f t="shared" si="28"/>
        <v>24</v>
      </c>
      <c r="N224" s="24">
        <f t="shared" si="33"/>
        <v>293</v>
      </c>
      <c r="O224" s="26">
        <v>0</v>
      </c>
      <c r="P224" s="61">
        <v>0</v>
      </c>
      <c r="Q224" s="60">
        <v>-555</v>
      </c>
      <c r="R224" s="60">
        <f t="shared" si="32"/>
        <v>-555</v>
      </c>
      <c r="S224" s="83"/>
      <c r="T224" s="80"/>
      <c r="U224" s="79"/>
      <c r="V224" s="55">
        <f t="shared" si="34"/>
        <v>0</v>
      </c>
      <c r="W224" s="59" t="str">
        <f t="shared" si="31"/>
        <v>SIM</v>
      </c>
      <c r="X224" s="15"/>
    </row>
    <row r="225" spans="2:24" x14ac:dyDescent="0.2">
      <c r="B225" s="5" t="s">
        <v>581</v>
      </c>
      <c r="C225" s="5" t="s">
        <v>206</v>
      </c>
      <c r="D225" s="22">
        <f t="shared" si="25"/>
        <v>10</v>
      </c>
      <c r="E225" s="22"/>
      <c r="F225" s="5" t="s">
        <v>228</v>
      </c>
      <c r="G225" s="20">
        <v>35886</v>
      </c>
      <c r="H225" s="34">
        <v>1</v>
      </c>
      <c r="I225" s="39">
        <v>68</v>
      </c>
      <c r="J225" s="36">
        <f t="shared" si="26"/>
        <v>68</v>
      </c>
      <c r="K225" s="45">
        <v>10</v>
      </c>
      <c r="L225" s="46">
        <f t="shared" si="27"/>
        <v>120</v>
      </c>
      <c r="M225" s="42">
        <f t="shared" si="28"/>
        <v>24</v>
      </c>
      <c r="N225" s="24">
        <f t="shared" si="33"/>
        <v>291</v>
      </c>
      <c r="O225" s="26">
        <v>0</v>
      </c>
      <c r="P225" s="61">
        <v>0</v>
      </c>
      <c r="Q225" s="60">
        <v>-68</v>
      </c>
      <c r="R225" s="60">
        <f t="shared" si="32"/>
        <v>-68</v>
      </c>
      <c r="S225" s="83"/>
      <c r="T225" s="80"/>
      <c r="U225" s="79"/>
      <c r="V225" s="55">
        <f t="shared" si="34"/>
        <v>0</v>
      </c>
      <c r="W225" s="59" t="str">
        <f t="shared" si="31"/>
        <v>SIM</v>
      </c>
      <c r="X225" s="15"/>
    </row>
    <row r="226" spans="2:24" x14ac:dyDescent="0.2">
      <c r="B226" s="5" t="s">
        <v>581</v>
      </c>
      <c r="C226" s="5" t="s">
        <v>206</v>
      </c>
      <c r="D226" s="22">
        <f t="shared" si="25"/>
        <v>10</v>
      </c>
      <c r="E226" s="22"/>
      <c r="F226" s="5" t="s">
        <v>301</v>
      </c>
      <c r="G226" s="20">
        <v>35886</v>
      </c>
      <c r="H226" s="34">
        <v>1</v>
      </c>
      <c r="I226" s="39">
        <v>160</v>
      </c>
      <c r="J226" s="36">
        <f t="shared" si="26"/>
        <v>160</v>
      </c>
      <c r="K226" s="45">
        <v>10</v>
      </c>
      <c r="L226" s="46">
        <f t="shared" si="27"/>
        <v>120</v>
      </c>
      <c r="M226" s="42">
        <f t="shared" si="28"/>
        <v>24</v>
      </c>
      <c r="N226" s="24">
        <f t="shared" si="33"/>
        <v>291</v>
      </c>
      <c r="O226" s="26">
        <v>0</v>
      </c>
      <c r="P226" s="61">
        <v>0</v>
      </c>
      <c r="Q226" s="60">
        <v>-160</v>
      </c>
      <c r="R226" s="60">
        <f t="shared" si="32"/>
        <v>-160</v>
      </c>
      <c r="S226" s="83"/>
      <c r="T226" s="80"/>
      <c r="U226" s="79"/>
      <c r="V226" s="55">
        <f t="shared" si="34"/>
        <v>0</v>
      </c>
      <c r="W226" s="59" t="str">
        <f t="shared" si="31"/>
        <v>SIM</v>
      </c>
      <c r="X226" s="15"/>
    </row>
    <row r="227" spans="2:24" x14ac:dyDescent="0.2">
      <c r="B227" s="5" t="s">
        <v>581</v>
      </c>
      <c r="C227" s="5" t="s">
        <v>205</v>
      </c>
      <c r="D227" s="22">
        <f t="shared" si="25"/>
        <v>20</v>
      </c>
      <c r="E227" s="22"/>
      <c r="F227" s="5" t="s">
        <v>476</v>
      </c>
      <c r="G227" s="20">
        <v>35951</v>
      </c>
      <c r="H227" s="34">
        <v>2</v>
      </c>
      <c r="I227" s="39">
        <v>460.7</v>
      </c>
      <c r="J227" s="36">
        <f t="shared" si="26"/>
        <v>921.4</v>
      </c>
      <c r="K227" s="45">
        <v>5</v>
      </c>
      <c r="L227" s="46">
        <f t="shared" si="27"/>
        <v>60</v>
      </c>
      <c r="M227" s="42">
        <f t="shared" si="28"/>
        <v>24</v>
      </c>
      <c r="N227" s="24">
        <f t="shared" si="33"/>
        <v>289</v>
      </c>
      <c r="O227" s="26">
        <v>0</v>
      </c>
      <c r="P227" s="61">
        <v>0</v>
      </c>
      <c r="Q227" s="60">
        <v>-921.4</v>
      </c>
      <c r="R227" s="60">
        <f t="shared" si="32"/>
        <v>-921.4</v>
      </c>
      <c r="S227" s="83"/>
      <c r="T227" s="80"/>
      <c r="U227" s="79"/>
      <c r="V227" s="55">
        <f t="shared" si="34"/>
        <v>0</v>
      </c>
      <c r="W227" s="59" t="str">
        <f t="shared" si="31"/>
        <v>SIM</v>
      </c>
      <c r="X227" s="15"/>
    </row>
    <row r="228" spans="2:24" x14ac:dyDescent="0.2">
      <c r="B228" s="5" t="s">
        <v>582</v>
      </c>
      <c r="C228" s="5" t="s">
        <v>6</v>
      </c>
      <c r="D228" s="22">
        <f t="shared" si="25"/>
        <v>4</v>
      </c>
      <c r="E228" s="22"/>
      <c r="F228" s="5" t="s">
        <v>568</v>
      </c>
      <c r="G228" s="20">
        <v>36010</v>
      </c>
      <c r="H228" s="34">
        <v>1</v>
      </c>
      <c r="I228" s="39">
        <v>44335</v>
      </c>
      <c r="J228" s="36">
        <f t="shared" si="26"/>
        <v>44335</v>
      </c>
      <c r="K228" s="45">
        <v>25</v>
      </c>
      <c r="L228" s="46">
        <f t="shared" si="27"/>
        <v>300</v>
      </c>
      <c r="M228" s="42">
        <f t="shared" si="28"/>
        <v>23</v>
      </c>
      <c r="N228" s="24">
        <f t="shared" si="33"/>
        <v>287</v>
      </c>
      <c r="O228" s="26">
        <v>0</v>
      </c>
      <c r="P228" s="61">
        <f>(SLN(J228,O228,L228))*-1</f>
        <v>-147.78333333333333</v>
      </c>
      <c r="Q228" s="60">
        <v>-42266.033333333333</v>
      </c>
      <c r="R228" s="60">
        <f t="shared" si="32"/>
        <v>-42413.816666666666</v>
      </c>
      <c r="S228" s="83"/>
      <c r="T228" s="80"/>
      <c r="U228" s="79"/>
      <c r="V228" s="55">
        <f t="shared" si="34"/>
        <v>1773.4000000000015</v>
      </c>
      <c r="W228" s="59" t="str">
        <f t="shared" si="31"/>
        <v>NÃO</v>
      </c>
      <c r="X228" s="15"/>
    </row>
    <row r="229" spans="2:24" x14ac:dyDescent="0.2">
      <c r="B229" s="5" t="s">
        <v>581</v>
      </c>
      <c r="C229" s="5" t="s">
        <v>208</v>
      </c>
      <c r="D229" s="22">
        <f t="shared" si="25"/>
        <v>10</v>
      </c>
      <c r="E229" s="22"/>
      <c r="F229" s="5" t="s">
        <v>67</v>
      </c>
      <c r="G229" s="20">
        <v>36011</v>
      </c>
      <c r="H229" s="34">
        <v>1</v>
      </c>
      <c r="I229" s="39">
        <v>429.4</v>
      </c>
      <c r="J229" s="36">
        <f t="shared" si="26"/>
        <v>429.4</v>
      </c>
      <c r="K229" s="45">
        <v>10</v>
      </c>
      <c r="L229" s="46">
        <f t="shared" si="27"/>
        <v>120</v>
      </c>
      <c r="M229" s="42">
        <f t="shared" si="28"/>
        <v>23</v>
      </c>
      <c r="N229" s="24">
        <f t="shared" si="33"/>
        <v>287</v>
      </c>
      <c r="O229" s="26">
        <v>0</v>
      </c>
      <c r="P229" s="61">
        <v>0</v>
      </c>
      <c r="Q229" s="60">
        <v>-429.4</v>
      </c>
      <c r="R229" s="60">
        <f t="shared" si="32"/>
        <v>-429.4</v>
      </c>
      <c r="S229" s="83"/>
      <c r="T229" s="80"/>
      <c r="U229" s="79"/>
      <c r="V229" s="55">
        <f t="shared" si="34"/>
        <v>0</v>
      </c>
      <c r="W229" s="59" t="str">
        <f t="shared" si="31"/>
        <v>SIM</v>
      </c>
      <c r="X229" s="15"/>
    </row>
    <row r="230" spans="2:24" x14ac:dyDescent="0.2">
      <c r="B230" s="5" t="s">
        <v>581</v>
      </c>
      <c r="C230" s="5" t="s">
        <v>208</v>
      </c>
      <c r="D230" s="22">
        <f t="shared" si="25"/>
        <v>10</v>
      </c>
      <c r="E230" s="22"/>
      <c r="F230" s="5" t="s">
        <v>68</v>
      </c>
      <c r="G230" s="20">
        <v>36011</v>
      </c>
      <c r="H230" s="34">
        <v>1</v>
      </c>
      <c r="I230" s="39">
        <v>321.10000000000002</v>
      </c>
      <c r="J230" s="36">
        <f t="shared" si="26"/>
        <v>321.10000000000002</v>
      </c>
      <c r="K230" s="45">
        <v>10</v>
      </c>
      <c r="L230" s="46">
        <f t="shared" si="27"/>
        <v>120</v>
      </c>
      <c r="M230" s="42">
        <f t="shared" si="28"/>
        <v>23</v>
      </c>
      <c r="N230" s="24">
        <f t="shared" si="33"/>
        <v>287</v>
      </c>
      <c r="O230" s="26">
        <v>0</v>
      </c>
      <c r="P230" s="61">
        <v>0</v>
      </c>
      <c r="Q230" s="60">
        <v>-321.10000000000002</v>
      </c>
      <c r="R230" s="60">
        <f t="shared" si="32"/>
        <v>-321.10000000000002</v>
      </c>
      <c r="S230" s="83"/>
      <c r="T230" s="80"/>
      <c r="U230" s="79"/>
      <c r="V230" s="55">
        <f t="shared" si="34"/>
        <v>0</v>
      </c>
      <c r="W230" s="59" t="str">
        <f t="shared" si="31"/>
        <v>SIM</v>
      </c>
      <c r="X230" s="15"/>
    </row>
    <row r="231" spans="2:24" x14ac:dyDescent="0.2">
      <c r="B231" s="5" t="s">
        <v>581</v>
      </c>
      <c r="C231" s="5" t="s">
        <v>208</v>
      </c>
      <c r="D231" s="22">
        <f t="shared" si="25"/>
        <v>10</v>
      </c>
      <c r="E231" s="22"/>
      <c r="F231" s="5" t="s">
        <v>55</v>
      </c>
      <c r="G231" s="20">
        <v>36032</v>
      </c>
      <c r="H231" s="34">
        <v>1</v>
      </c>
      <c r="I231" s="39">
        <v>2020</v>
      </c>
      <c r="J231" s="36">
        <f t="shared" si="26"/>
        <v>2020</v>
      </c>
      <c r="K231" s="45">
        <v>10</v>
      </c>
      <c r="L231" s="46">
        <f t="shared" si="27"/>
        <v>120</v>
      </c>
      <c r="M231" s="42">
        <f t="shared" si="28"/>
        <v>23</v>
      </c>
      <c r="N231" s="24">
        <f t="shared" si="33"/>
        <v>287</v>
      </c>
      <c r="O231" s="26">
        <v>0</v>
      </c>
      <c r="P231" s="61">
        <v>0</v>
      </c>
      <c r="Q231" s="60">
        <v>-2020</v>
      </c>
      <c r="R231" s="60">
        <f t="shared" si="32"/>
        <v>-2020</v>
      </c>
      <c r="S231" s="83"/>
      <c r="T231" s="80"/>
      <c r="U231" s="79"/>
      <c r="V231" s="55">
        <f t="shared" si="34"/>
        <v>0</v>
      </c>
      <c r="W231" s="59" t="str">
        <f t="shared" si="31"/>
        <v>SIM</v>
      </c>
      <c r="X231" s="15"/>
    </row>
    <row r="232" spans="2:24" x14ac:dyDescent="0.2">
      <c r="B232" s="5" t="s">
        <v>581</v>
      </c>
      <c r="C232" s="5" t="s">
        <v>208</v>
      </c>
      <c r="D232" s="22">
        <f t="shared" si="25"/>
        <v>10</v>
      </c>
      <c r="E232" s="22"/>
      <c r="F232" s="5" t="s">
        <v>55</v>
      </c>
      <c r="G232" s="20">
        <v>36032</v>
      </c>
      <c r="H232" s="34">
        <v>1</v>
      </c>
      <c r="I232" s="39">
        <v>1030</v>
      </c>
      <c r="J232" s="36">
        <f t="shared" si="26"/>
        <v>1030</v>
      </c>
      <c r="K232" s="45">
        <v>10</v>
      </c>
      <c r="L232" s="46">
        <f t="shared" si="27"/>
        <v>120</v>
      </c>
      <c r="M232" s="42">
        <f t="shared" si="28"/>
        <v>23</v>
      </c>
      <c r="N232" s="24">
        <f t="shared" si="33"/>
        <v>287</v>
      </c>
      <c r="O232" s="26">
        <v>0</v>
      </c>
      <c r="P232" s="61">
        <v>0</v>
      </c>
      <c r="Q232" s="60">
        <v>-1030</v>
      </c>
      <c r="R232" s="60">
        <f t="shared" si="32"/>
        <v>-1030</v>
      </c>
      <c r="S232" s="83"/>
      <c r="T232" s="80"/>
      <c r="U232" s="79"/>
      <c r="V232" s="55">
        <f t="shared" si="34"/>
        <v>0</v>
      </c>
      <c r="W232" s="59" t="str">
        <f t="shared" si="31"/>
        <v>SIM</v>
      </c>
      <c r="X232" s="15"/>
    </row>
    <row r="233" spans="2:24" x14ac:dyDescent="0.2">
      <c r="B233" s="5" t="s">
        <v>581</v>
      </c>
      <c r="C233" s="5" t="s">
        <v>208</v>
      </c>
      <c r="D233" s="22">
        <f t="shared" si="25"/>
        <v>10</v>
      </c>
      <c r="E233" s="22"/>
      <c r="F233" s="5" t="s">
        <v>26</v>
      </c>
      <c r="G233" s="20">
        <v>36039</v>
      </c>
      <c r="H233" s="34">
        <v>1</v>
      </c>
      <c r="I233" s="39">
        <v>1400</v>
      </c>
      <c r="J233" s="36">
        <f t="shared" si="26"/>
        <v>1400</v>
      </c>
      <c r="K233" s="45">
        <v>10</v>
      </c>
      <c r="L233" s="46">
        <f t="shared" si="27"/>
        <v>120</v>
      </c>
      <c r="M233" s="42">
        <f t="shared" si="28"/>
        <v>23</v>
      </c>
      <c r="N233" s="24">
        <f t="shared" si="33"/>
        <v>286</v>
      </c>
      <c r="O233" s="26">
        <v>0</v>
      </c>
      <c r="P233" s="61">
        <v>0</v>
      </c>
      <c r="Q233" s="60">
        <v>-1400</v>
      </c>
      <c r="R233" s="60">
        <f t="shared" si="32"/>
        <v>-1400</v>
      </c>
      <c r="S233" s="83"/>
      <c r="T233" s="80"/>
      <c r="U233" s="79"/>
      <c r="V233" s="55">
        <f t="shared" si="34"/>
        <v>0</v>
      </c>
      <c r="W233" s="59" t="str">
        <f t="shared" si="31"/>
        <v>SIM</v>
      </c>
      <c r="X233" s="15"/>
    </row>
    <row r="234" spans="2:24" x14ac:dyDescent="0.2">
      <c r="B234" s="5" t="s">
        <v>581</v>
      </c>
      <c r="C234" s="5" t="s">
        <v>205</v>
      </c>
      <c r="D234" s="22">
        <f t="shared" si="25"/>
        <v>20</v>
      </c>
      <c r="E234" s="22"/>
      <c r="F234" s="5" t="s">
        <v>471</v>
      </c>
      <c r="G234" s="20">
        <v>36053</v>
      </c>
      <c r="H234" s="34">
        <v>2</v>
      </c>
      <c r="I234" s="39">
        <v>420</v>
      </c>
      <c r="J234" s="36">
        <f t="shared" si="26"/>
        <v>840</v>
      </c>
      <c r="K234" s="45">
        <v>5</v>
      </c>
      <c r="L234" s="46">
        <f t="shared" si="27"/>
        <v>60</v>
      </c>
      <c r="M234" s="42">
        <f t="shared" si="28"/>
        <v>23</v>
      </c>
      <c r="N234" s="24">
        <f t="shared" si="33"/>
        <v>286</v>
      </c>
      <c r="O234" s="26">
        <v>0</v>
      </c>
      <c r="P234" s="61">
        <v>0</v>
      </c>
      <c r="Q234" s="60">
        <v>-840</v>
      </c>
      <c r="R234" s="60">
        <f t="shared" si="32"/>
        <v>-840</v>
      </c>
      <c r="S234" s="83"/>
      <c r="T234" s="80"/>
      <c r="U234" s="79"/>
      <c r="V234" s="55">
        <f t="shared" si="34"/>
        <v>0</v>
      </c>
      <c r="W234" s="59" t="str">
        <f t="shared" si="31"/>
        <v>SIM</v>
      </c>
      <c r="X234" s="15"/>
    </row>
    <row r="235" spans="2:24" x14ac:dyDescent="0.2">
      <c r="B235" s="5" t="s">
        <v>581</v>
      </c>
      <c r="C235" s="5" t="s">
        <v>205</v>
      </c>
      <c r="D235" s="22">
        <f t="shared" si="25"/>
        <v>20</v>
      </c>
      <c r="E235" s="22"/>
      <c r="F235" s="5" t="s">
        <v>477</v>
      </c>
      <c r="G235" s="20">
        <v>36053</v>
      </c>
      <c r="H235" s="34">
        <v>2</v>
      </c>
      <c r="I235" s="39">
        <f>(3689.77+3689.76)/2</f>
        <v>3689.7650000000003</v>
      </c>
      <c r="J235" s="36">
        <f t="shared" si="26"/>
        <v>7379.5300000000007</v>
      </c>
      <c r="K235" s="45">
        <v>5</v>
      </c>
      <c r="L235" s="46">
        <f t="shared" si="27"/>
        <v>60</v>
      </c>
      <c r="M235" s="42">
        <f t="shared" si="28"/>
        <v>23</v>
      </c>
      <c r="N235" s="24">
        <f t="shared" si="33"/>
        <v>286</v>
      </c>
      <c r="O235" s="26">
        <v>0</v>
      </c>
      <c r="P235" s="61">
        <v>0</v>
      </c>
      <c r="Q235" s="60">
        <v>-7379.5300000000007</v>
      </c>
      <c r="R235" s="60">
        <f t="shared" si="32"/>
        <v>-7379.5300000000007</v>
      </c>
      <c r="S235" s="83"/>
      <c r="T235" s="80"/>
      <c r="U235" s="79"/>
      <c r="V235" s="55">
        <f t="shared" si="34"/>
        <v>0</v>
      </c>
      <c r="W235" s="59" t="str">
        <f t="shared" si="31"/>
        <v>SIM</v>
      </c>
      <c r="X235" s="15"/>
    </row>
    <row r="236" spans="2:24" x14ac:dyDescent="0.2">
      <c r="B236" s="5" t="s">
        <v>581</v>
      </c>
      <c r="C236" s="5" t="s">
        <v>205</v>
      </c>
      <c r="D236" s="22">
        <f t="shared" si="25"/>
        <v>20</v>
      </c>
      <c r="E236" s="22"/>
      <c r="F236" s="5" t="s">
        <v>479</v>
      </c>
      <c r="G236" s="20">
        <v>36053</v>
      </c>
      <c r="H236" s="34">
        <v>4</v>
      </c>
      <c r="I236" s="39">
        <v>998.79</v>
      </c>
      <c r="J236" s="36">
        <f t="shared" si="26"/>
        <v>3995.16</v>
      </c>
      <c r="K236" s="45">
        <v>5</v>
      </c>
      <c r="L236" s="46">
        <f t="shared" si="27"/>
        <v>60</v>
      </c>
      <c r="M236" s="42">
        <f t="shared" si="28"/>
        <v>23</v>
      </c>
      <c r="N236" s="24">
        <f t="shared" si="33"/>
        <v>286</v>
      </c>
      <c r="O236" s="26">
        <v>0</v>
      </c>
      <c r="P236" s="61">
        <v>0</v>
      </c>
      <c r="Q236" s="60">
        <v>-3995.16</v>
      </c>
      <c r="R236" s="60">
        <f t="shared" si="32"/>
        <v>-3995.16</v>
      </c>
      <c r="S236" s="83"/>
      <c r="T236" s="80"/>
      <c r="U236" s="79"/>
      <c r="V236" s="55">
        <f t="shared" si="34"/>
        <v>0</v>
      </c>
      <c r="W236" s="59" t="str">
        <f t="shared" si="31"/>
        <v>SIM</v>
      </c>
      <c r="X236" s="15"/>
    </row>
    <row r="237" spans="2:24" x14ac:dyDescent="0.2">
      <c r="B237" s="5" t="s">
        <v>582</v>
      </c>
      <c r="C237" s="5" t="s">
        <v>6</v>
      </c>
      <c r="D237" s="22">
        <f t="shared" si="25"/>
        <v>4</v>
      </c>
      <c r="E237" s="22"/>
      <c r="F237" s="5" t="s">
        <v>569</v>
      </c>
      <c r="G237" s="20">
        <v>36084</v>
      </c>
      <c r="H237" s="34">
        <v>1</v>
      </c>
      <c r="I237" s="39">
        <v>103512.59</v>
      </c>
      <c r="J237" s="36">
        <f t="shared" si="26"/>
        <v>103512.59</v>
      </c>
      <c r="K237" s="45">
        <v>25</v>
      </c>
      <c r="L237" s="46">
        <f t="shared" si="27"/>
        <v>300</v>
      </c>
      <c r="M237" s="42">
        <f t="shared" si="28"/>
        <v>23</v>
      </c>
      <c r="N237" s="24">
        <f t="shared" si="33"/>
        <v>285</v>
      </c>
      <c r="O237" s="26">
        <v>0</v>
      </c>
      <c r="P237" s="61">
        <f>(SLN(J237,O237,L237))*-1</f>
        <v>-345.04196666666667</v>
      </c>
      <c r="Q237" s="60">
        <v>-97991.918533333359</v>
      </c>
      <c r="R237" s="60">
        <f t="shared" si="32"/>
        <v>-98336.96050000003</v>
      </c>
      <c r="S237" s="83"/>
      <c r="T237" s="80"/>
      <c r="U237" s="79"/>
      <c r="V237" s="55">
        <f t="shared" si="34"/>
        <v>4830.5875333332951</v>
      </c>
      <c r="W237" s="59" t="str">
        <f t="shared" si="31"/>
        <v>NÃO</v>
      </c>
      <c r="X237" s="15"/>
    </row>
    <row r="238" spans="2:24" x14ac:dyDescent="0.2">
      <c r="B238" s="5" t="s">
        <v>581</v>
      </c>
      <c r="C238" s="5" t="s">
        <v>206</v>
      </c>
      <c r="D238" s="22">
        <f t="shared" si="25"/>
        <v>10</v>
      </c>
      <c r="E238" s="22"/>
      <c r="F238" s="5" t="s">
        <v>302</v>
      </c>
      <c r="G238" s="20">
        <v>36109</v>
      </c>
      <c r="H238" s="34">
        <v>1</v>
      </c>
      <c r="I238" s="39">
        <v>137</v>
      </c>
      <c r="J238" s="36">
        <f t="shared" si="26"/>
        <v>137</v>
      </c>
      <c r="K238" s="45">
        <v>10</v>
      </c>
      <c r="L238" s="46">
        <f t="shared" si="27"/>
        <v>120</v>
      </c>
      <c r="M238" s="42">
        <f t="shared" si="28"/>
        <v>23</v>
      </c>
      <c r="N238" s="24">
        <f t="shared" si="33"/>
        <v>284</v>
      </c>
      <c r="O238" s="26">
        <v>0</v>
      </c>
      <c r="P238" s="61">
        <v>0</v>
      </c>
      <c r="Q238" s="60">
        <v>-137</v>
      </c>
      <c r="R238" s="60">
        <f t="shared" si="32"/>
        <v>-137</v>
      </c>
      <c r="S238" s="83"/>
      <c r="T238" s="80"/>
      <c r="U238" s="79"/>
      <c r="V238" s="55">
        <f t="shared" si="34"/>
        <v>0</v>
      </c>
      <c r="W238" s="59" t="str">
        <f t="shared" si="31"/>
        <v>SIM</v>
      </c>
      <c r="X238" s="15"/>
    </row>
    <row r="239" spans="2:24" x14ac:dyDescent="0.2">
      <c r="B239" s="5" t="s">
        <v>581</v>
      </c>
      <c r="C239" s="5" t="s">
        <v>206</v>
      </c>
      <c r="D239" s="22">
        <f t="shared" si="25"/>
        <v>10</v>
      </c>
      <c r="E239" s="22"/>
      <c r="F239" s="5" t="s">
        <v>286</v>
      </c>
      <c r="G239" s="20">
        <v>36116</v>
      </c>
      <c r="H239" s="34">
        <v>1</v>
      </c>
      <c r="I239" s="39">
        <v>120</v>
      </c>
      <c r="J239" s="36">
        <f t="shared" si="26"/>
        <v>120</v>
      </c>
      <c r="K239" s="45">
        <v>10</v>
      </c>
      <c r="L239" s="46">
        <f t="shared" si="27"/>
        <v>120</v>
      </c>
      <c r="M239" s="42">
        <f t="shared" si="28"/>
        <v>23</v>
      </c>
      <c r="N239" s="24">
        <f t="shared" si="33"/>
        <v>284</v>
      </c>
      <c r="O239" s="26">
        <v>0</v>
      </c>
      <c r="P239" s="61">
        <v>0</v>
      </c>
      <c r="Q239" s="60">
        <v>-120</v>
      </c>
      <c r="R239" s="60">
        <f t="shared" si="32"/>
        <v>-120</v>
      </c>
      <c r="S239" s="83"/>
      <c r="T239" s="80"/>
      <c r="U239" s="79"/>
      <c r="V239" s="55">
        <f t="shared" si="34"/>
        <v>0</v>
      </c>
      <c r="W239" s="59" t="str">
        <f t="shared" si="31"/>
        <v>SIM</v>
      </c>
      <c r="X239" s="15"/>
    </row>
    <row r="240" spans="2:24" x14ac:dyDescent="0.2">
      <c r="B240" s="5" t="s">
        <v>581</v>
      </c>
      <c r="C240" s="5" t="s">
        <v>206</v>
      </c>
      <c r="D240" s="22">
        <f t="shared" si="25"/>
        <v>10</v>
      </c>
      <c r="E240" s="22"/>
      <c r="F240" s="5" t="s">
        <v>286</v>
      </c>
      <c r="G240" s="20">
        <v>36138</v>
      </c>
      <c r="H240" s="34">
        <v>1</v>
      </c>
      <c r="I240" s="39">
        <v>80</v>
      </c>
      <c r="J240" s="36">
        <f t="shared" si="26"/>
        <v>80</v>
      </c>
      <c r="K240" s="45">
        <v>10</v>
      </c>
      <c r="L240" s="46">
        <f t="shared" si="27"/>
        <v>120</v>
      </c>
      <c r="M240" s="42">
        <f t="shared" si="28"/>
        <v>23</v>
      </c>
      <c r="N240" s="24">
        <f t="shared" si="33"/>
        <v>283</v>
      </c>
      <c r="O240" s="26">
        <v>0</v>
      </c>
      <c r="P240" s="61">
        <v>0</v>
      </c>
      <c r="Q240" s="60">
        <v>-80</v>
      </c>
      <c r="R240" s="60">
        <f t="shared" si="32"/>
        <v>-80</v>
      </c>
      <c r="S240" s="83"/>
      <c r="T240" s="80"/>
      <c r="U240" s="79"/>
      <c r="V240" s="55">
        <f t="shared" si="34"/>
        <v>0</v>
      </c>
      <c r="W240" s="59" t="str">
        <f t="shared" si="31"/>
        <v>SIM</v>
      </c>
      <c r="X240" s="15"/>
    </row>
    <row r="241" spans="2:24" x14ac:dyDescent="0.2">
      <c r="B241" s="5" t="s">
        <v>581</v>
      </c>
      <c r="C241" s="5" t="s">
        <v>206</v>
      </c>
      <c r="D241" s="22">
        <f t="shared" si="25"/>
        <v>10</v>
      </c>
      <c r="E241" s="22"/>
      <c r="F241" s="5" t="s">
        <v>286</v>
      </c>
      <c r="G241" s="20">
        <v>36138</v>
      </c>
      <c r="H241" s="34">
        <v>1</v>
      </c>
      <c r="I241" s="39">
        <v>83</v>
      </c>
      <c r="J241" s="36">
        <f t="shared" si="26"/>
        <v>83</v>
      </c>
      <c r="K241" s="45">
        <v>10</v>
      </c>
      <c r="L241" s="46">
        <f t="shared" si="27"/>
        <v>120</v>
      </c>
      <c r="M241" s="42">
        <f t="shared" si="28"/>
        <v>23</v>
      </c>
      <c r="N241" s="24">
        <f t="shared" si="33"/>
        <v>283</v>
      </c>
      <c r="O241" s="26">
        <v>0</v>
      </c>
      <c r="P241" s="61">
        <v>0</v>
      </c>
      <c r="Q241" s="60">
        <v>-83</v>
      </c>
      <c r="R241" s="60">
        <f t="shared" si="32"/>
        <v>-83</v>
      </c>
      <c r="S241" s="83"/>
      <c r="T241" s="80"/>
      <c r="U241" s="79"/>
      <c r="V241" s="55">
        <f t="shared" si="34"/>
        <v>0</v>
      </c>
      <c r="W241" s="59" t="str">
        <f t="shared" si="31"/>
        <v>SIM</v>
      </c>
      <c r="X241" s="15"/>
    </row>
    <row r="242" spans="2:24" x14ac:dyDescent="0.2">
      <c r="B242" s="5" t="s">
        <v>581</v>
      </c>
      <c r="C242" s="5" t="s">
        <v>206</v>
      </c>
      <c r="D242" s="22">
        <f t="shared" si="25"/>
        <v>10</v>
      </c>
      <c r="E242" s="22"/>
      <c r="F242" s="5" t="s">
        <v>303</v>
      </c>
      <c r="G242" s="20">
        <v>36138</v>
      </c>
      <c r="H242" s="34">
        <v>1</v>
      </c>
      <c r="I242" s="39">
        <v>85</v>
      </c>
      <c r="J242" s="36">
        <f t="shared" si="26"/>
        <v>85</v>
      </c>
      <c r="K242" s="45">
        <v>10</v>
      </c>
      <c r="L242" s="46">
        <f t="shared" si="27"/>
        <v>120</v>
      </c>
      <c r="M242" s="42">
        <f t="shared" si="28"/>
        <v>23</v>
      </c>
      <c r="N242" s="24">
        <f t="shared" si="33"/>
        <v>283</v>
      </c>
      <c r="O242" s="26">
        <v>0</v>
      </c>
      <c r="P242" s="61">
        <v>0</v>
      </c>
      <c r="Q242" s="60">
        <v>-85</v>
      </c>
      <c r="R242" s="60">
        <f t="shared" si="32"/>
        <v>-85</v>
      </c>
      <c r="S242" s="83"/>
      <c r="T242" s="80"/>
      <c r="U242" s="79"/>
      <c r="V242" s="55">
        <f t="shared" si="34"/>
        <v>0</v>
      </c>
      <c r="W242" s="59" t="str">
        <f t="shared" si="31"/>
        <v>SIM</v>
      </c>
      <c r="X242" s="15"/>
    </row>
    <row r="243" spans="2:24" x14ac:dyDescent="0.2">
      <c r="B243" s="5" t="s">
        <v>581</v>
      </c>
      <c r="C243" s="5" t="s">
        <v>206</v>
      </c>
      <c r="D243" s="22">
        <f t="shared" si="25"/>
        <v>10</v>
      </c>
      <c r="E243" s="22"/>
      <c r="F243" s="5" t="s">
        <v>304</v>
      </c>
      <c r="G243" s="20">
        <v>36138</v>
      </c>
      <c r="H243" s="34">
        <v>1</v>
      </c>
      <c r="I243" s="39">
        <v>230</v>
      </c>
      <c r="J243" s="36">
        <f t="shared" si="26"/>
        <v>230</v>
      </c>
      <c r="K243" s="45">
        <v>10</v>
      </c>
      <c r="L243" s="46">
        <f t="shared" si="27"/>
        <v>120</v>
      </c>
      <c r="M243" s="42">
        <f t="shared" si="28"/>
        <v>23</v>
      </c>
      <c r="N243" s="24">
        <f t="shared" si="33"/>
        <v>283</v>
      </c>
      <c r="O243" s="26">
        <v>0</v>
      </c>
      <c r="P243" s="61">
        <v>0</v>
      </c>
      <c r="Q243" s="60">
        <v>-230</v>
      </c>
      <c r="R243" s="60">
        <f t="shared" si="32"/>
        <v>-230</v>
      </c>
      <c r="S243" s="83"/>
      <c r="T243" s="80"/>
      <c r="U243" s="79"/>
      <c r="V243" s="55">
        <f t="shared" si="34"/>
        <v>0</v>
      </c>
      <c r="W243" s="59" t="str">
        <f t="shared" si="31"/>
        <v>SIM</v>
      </c>
      <c r="X243" s="15"/>
    </row>
    <row r="244" spans="2:24" x14ac:dyDescent="0.2">
      <c r="B244" s="5" t="s">
        <v>581</v>
      </c>
      <c r="C244" s="5" t="s">
        <v>208</v>
      </c>
      <c r="D244" s="22">
        <f t="shared" si="25"/>
        <v>10</v>
      </c>
      <c r="E244" s="22"/>
      <c r="F244" s="5" t="s">
        <v>69</v>
      </c>
      <c r="G244" s="20">
        <v>36186</v>
      </c>
      <c r="H244" s="34">
        <v>1</v>
      </c>
      <c r="I244" s="39">
        <v>495</v>
      </c>
      <c r="J244" s="36">
        <f t="shared" si="26"/>
        <v>495</v>
      </c>
      <c r="K244" s="45">
        <v>10</v>
      </c>
      <c r="L244" s="46">
        <f t="shared" si="27"/>
        <v>120</v>
      </c>
      <c r="M244" s="42">
        <f t="shared" si="28"/>
        <v>23</v>
      </c>
      <c r="N244" s="24">
        <f t="shared" si="33"/>
        <v>282</v>
      </c>
      <c r="O244" s="26">
        <v>0</v>
      </c>
      <c r="P244" s="61">
        <v>0</v>
      </c>
      <c r="Q244" s="60">
        <v>-495</v>
      </c>
      <c r="R244" s="60">
        <f t="shared" si="32"/>
        <v>-495</v>
      </c>
      <c r="S244" s="83"/>
      <c r="T244" s="80"/>
      <c r="U244" s="79"/>
      <c r="V244" s="55">
        <f t="shared" si="34"/>
        <v>0</v>
      </c>
      <c r="W244" s="59" t="str">
        <f t="shared" si="31"/>
        <v>SIM</v>
      </c>
      <c r="X244" s="15"/>
    </row>
    <row r="245" spans="2:24" x14ac:dyDescent="0.2">
      <c r="B245" s="5" t="s">
        <v>581</v>
      </c>
      <c r="C245" s="5" t="s">
        <v>208</v>
      </c>
      <c r="D245" s="22">
        <f t="shared" si="25"/>
        <v>10</v>
      </c>
      <c r="E245" s="22"/>
      <c r="F245" s="5" t="s">
        <v>69</v>
      </c>
      <c r="G245" s="20">
        <v>36219</v>
      </c>
      <c r="H245" s="34">
        <v>1</v>
      </c>
      <c r="I245" s="39">
        <v>375</v>
      </c>
      <c r="J245" s="36">
        <f t="shared" si="26"/>
        <v>375</v>
      </c>
      <c r="K245" s="45">
        <v>10</v>
      </c>
      <c r="L245" s="46">
        <f t="shared" si="27"/>
        <v>120</v>
      </c>
      <c r="M245" s="42">
        <f t="shared" si="28"/>
        <v>23</v>
      </c>
      <c r="N245" s="24">
        <f t="shared" si="33"/>
        <v>281</v>
      </c>
      <c r="O245" s="26">
        <v>0</v>
      </c>
      <c r="P245" s="61">
        <v>0</v>
      </c>
      <c r="Q245" s="60">
        <v>-375</v>
      </c>
      <c r="R245" s="60">
        <f t="shared" si="32"/>
        <v>-375</v>
      </c>
      <c r="S245" s="83"/>
      <c r="T245" s="80"/>
      <c r="U245" s="79"/>
      <c r="V245" s="55">
        <f t="shared" si="34"/>
        <v>0</v>
      </c>
      <c r="W245" s="59" t="str">
        <f t="shared" si="31"/>
        <v>SIM</v>
      </c>
      <c r="X245" s="15"/>
    </row>
    <row r="246" spans="2:24" x14ac:dyDescent="0.2">
      <c r="B246" s="5" t="s">
        <v>581</v>
      </c>
      <c r="C246" s="5" t="s">
        <v>206</v>
      </c>
      <c r="D246" s="22">
        <f t="shared" si="25"/>
        <v>10</v>
      </c>
      <c r="E246" s="22"/>
      <c r="F246" s="5" t="s">
        <v>239</v>
      </c>
      <c r="G246" s="20">
        <v>36280</v>
      </c>
      <c r="H246" s="34">
        <v>1</v>
      </c>
      <c r="I246" s="39">
        <v>131.66</v>
      </c>
      <c r="J246" s="36">
        <f t="shared" si="26"/>
        <v>131.66</v>
      </c>
      <c r="K246" s="45">
        <v>10</v>
      </c>
      <c r="L246" s="46">
        <f t="shared" si="27"/>
        <v>120</v>
      </c>
      <c r="M246" s="42">
        <f t="shared" si="28"/>
        <v>23</v>
      </c>
      <c r="N246" s="24">
        <f t="shared" si="33"/>
        <v>279</v>
      </c>
      <c r="O246" s="26">
        <v>0</v>
      </c>
      <c r="P246" s="61">
        <v>0</v>
      </c>
      <c r="Q246" s="60">
        <v>-131.66</v>
      </c>
      <c r="R246" s="60">
        <f t="shared" si="32"/>
        <v>-131.66</v>
      </c>
      <c r="S246" s="83"/>
      <c r="T246" s="80"/>
      <c r="U246" s="79"/>
      <c r="V246" s="55">
        <f t="shared" si="34"/>
        <v>0</v>
      </c>
      <c r="W246" s="59" t="str">
        <f t="shared" si="31"/>
        <v>SIM</v>
      </c>
      <c r="X246" s="15"/>
    </row>
    <row r="247" spans="2:24" x14ac:dyDescent="0.2">
      <c r="B247" s="5" t="s">
        <v>581</v>
      </c>
      <c r="C247" s="5" t="s">
        <v>206</v>
      </c>
      <c r="D247" s="22">
        <f t="shared" si="25"/>
        <v>10</v>
      </c>
      <c r="E247" s="22"/>
      <c r="F247" s="5" t="s">
        <v>305</v>
      </c>
      <c r="G247" s="20">
        <v>36305</v>
      </c>
      <c r="H247" s="34">
        <v>1</v>
      </c>
      <c r="I247" s="39">
        <v>119</v>
      </c>
      <c r="J247" s="36">
        <f t="shared" si="26"/>
        <v>119</v>
      </c>
      <c r="K247" s="45">
        <v>10</v>
      </c>
      <c r="L247" s="46">
        <f t="shared" si="27"/>
        <v>120</v>
      </c>
      <c r="M247" s="42">
        <f t="shared" si="28"/>
        <v>23</v>
      </c>
      <c r="N247" s="24">
        <f t="shared" si="33"/>
        <v>278</v>
      </c>
      <c r="O247" s="26">
        <v>0</v>
      </c>
      <c r="P247" s="61">
        <v>0</v>
      </c>
      <c r="Q247" s="60">
        <v>-119</v>
      </c>
      <c r="R247" s="60">
        <f t="shared" si="32"/>
        <v>-119</v>
      </c>
      <c r="S247" s="83"/>
      <c r="T247" s="80"/>
      <c r="U247" s="79"/>
      <c r="V247" s="55">
        <f t="shared" si="34"/>
        <v>0</v>
      </c>
      <c r="W247" s="59" t="str">
        <f t="shared" si="31"/>
        <v>SIM</v>
      </c>
      <c r="X247" s="15"/>
    </row>
    <row r="248" spans="2:24" x14ac:dyDescent="0.2">
      <c r="B248" s="5" t="s">
        <v>581</v>
      </c>
      <c r="C248" s="5" t="s">
        <v>206</v>
      </c>
      <c r="D248" s="22">
        <f t="shared" si="25"/>
        <v>10</v>
      </c>
      <c r="E248" s="22"/>
      <c r="F248" s="5" t="s">
        <v>241</v>
      </c>
      <c r="G248" s="20">
        <v>36312</v>
      </c>
      <c r="H248" s="34">
        <v>1</v>
      </c>
      <c r="I248" s="64">
        <v>165</v>
      </c>
      <c r="J248" s="36">
        <f t="shared" si="26"/>
        <v>165</v>
      </c>
      <c r="K248" s="45">
        <v>10</v>
      </c>
      <c r="L248" s="46">
        <f t="shared" si="27"/>
        <v>120</v>
      </c>
      <c r="M248" s="42">
        <f t="shared" si="28"/>
        <v>23</v>
      </c>
      <c r="N248" s="24">
        <f t="shared" si="33"/>
        <v>277</v>
      </c>
      <c r="O248" s="26">
        <v>0</v>
      </c>
      <c r="P248" s="61">
        <v>0</v>
      </c>
      <c r="Q248" s="60">
        <v>-165</v>
      </c>
      <c r="R248" s="60">
        <f t="shared" si="32"/>
        <v>-165</v>
      </c>
      <c r="S248" s="83"/>
      <c r="T248" s="80"/>
      <c r="U248" s="79"/>
      <c r="V248" s="55">
        <f t="shared" si="34"/>
        <v>0</v>
      </c>
      <c r="W248" s="59" t="str">
        <f t="shared" si="31"/>
        <v>SIM</v>
      </c>
      <c r="X248" s="15"/>
    </row>
    <row r="249" spans="2:24" x14ac:dyDescent="0.2">
      <c r="B249" s="5" t="s">
        <v>581</v>
      </c>
      <c r="C249" s="5" t="s">
        <v>206</v>
      </c>
      <c r="D249" s="22">
        <f t="shared" si="25"/>
        <v>10</v>
      </c>
      <c r="E249" s="22"/>
      <c r="F249" s="5" t="s">
        <v>230</v>
      </c>
      <c r="G249" s="20">
        <v>36312</v>
      </c>
      <c r="H249" s="34">
        <v>3</v>
      </c>
      <c r="I249" s="64">
        <v>85</v>
      </c>
      <c r="J249" s="36">
        <f t="shared" si="26"/>
        <v>255</v>
      </c>
      <c r="K249" s="45">
        <v>10</v>
      </c>
      <c r="L249" s="46">
        <f t="shared" si="27"/>
        <v>120</v>
      </c>
      <c r="M249" s="42">
        <f t="shared" si="28"/>
        <v>23</v>
      </c>
      <c r="N249" s="24">
        <f t="shared" si="33"/>
        <v>277</v>
      </c>
      <c r="O249" s="26">
        <v>0</v>
      </c>
      <c r="P249" s="61">
        <v>0</v>
      </c>
      <c r="Q249" s="60">
        <v>-255</v>
      </c>
      <c r="R249" s="60">
        <f t="shared" si="32"/>
        <v>-255</v>
      </c>
      <c r="S249" s="83"/>
      <c r="T249" s="80"/>
      <c r="U249" s="79"/>
      <c r="V249" s="55">
        <f t="shared" si="34"/>
        <v>0</v>
      </c>
      <c r="W249" s="59" t="str">
        <f t="shared" si="31"/>
        <v>SIM</v>
      </c>
      <c r="X249" s="15"/>
    </row>
    <row r="250" spans="2:24" x14ac:dyDescent="0.2">
      <c r="B250" s="5" t="s">
        <v>581</v>
      </c>
      <c r="C250" s="5" t="s">
        <v>206</v>
      </c>
      <c r="D250" s="22">
        <f t="shared" si="25"/>
        <v>10</v>
      </c>
      <c r="E250" s="22"/>
      <c r="F250" s="5" t="s">
        <v>306</v>
      </c>
      <c r="G250" s="20">
        <v>36312</v>
      </c>
      <c r="H250" s="34">
        <v>1</v>
      </c>
      <c r="I250" s="64">
        <v>150</v>
      </c>
      <c r="J250" s="36">
        <f t="shared" si="26"/>
        <v>150</v>
      </c>
      <c r="K250" s="45">
        <v>10</v>
      </c>
      <c r="L250" s="46">
        <f t="shared" si="27"/>
        <v>120</v>
      </c>
      <c r="M250" s="42">
        <f t="shared" si="28"/>
        <v>23</v>
      </c>
      <c r="N250" s="24">
        <f t="shared" si="33"/>
        <v>277</v>
      </c>
      <c r="O250" s="26">
        <v>0</v>
      </c>
      <c r="P250" s="61">
        <v>0</v>
      </c>
      <c r="Q250" s="60">
        <v>-150</v>
      </c>
      <c r="R250" s="60">
        <f t="shared" si="32"/>
        <v>-150</v>
      </c>
      <c r="S250" s="83"/>
      <c r="T250" s="80"/>
      <c r="U250" s="79"/>
      <c r="V250" s="55">
        <f t="shared" si="34"/>
        <v>0</v>
      </c>
      <c r="W250" s="59" t="str">
        <f t="shared" si="31"/>
        <v>SIM</v>
      </c>
      <c r="X250" s="15"/>
    </row>
    <row r="251" spans="2:24" x14ac:dyDescent="0.2">
      <c r="B251" s="5" t="s">
        <v>581</v>
      </c>
      <c r="C251" s="5" t="s">
        <v>206</v>
      </c>
      <c r="D251" s="22">
        <f t="shared" si="25"/>
        <v>10</v>
      </c>
      <c r="E251" s="22"/>
      <c r="F251" s="5" t="s">
        <v>218</v>
      </c>
      <c r="G251" s="20">
        <v>36312</v>
      </c>
      <c r="H251" s="34">
        <v>1</v>
      </c>
      <c r="I251" s="64">
        <v>230</v>
      </c>
      <c r="J251" s="36">
        <f t="shared" si="26"/>
        <v>230</v>
      </c>
      <c r="K251" s="45">
        <v>10</v>
      </c>
      <c r="L251" s="46">
        <f t="shared" si="27"/>
        <v>120</v>
      </c>
      <c r="M251" s="42">
        <f t="shared" si="28"/>
        <v>23</v>
      </c>
      <c r="N251" s="24">
        <f t="shared" si="33"/>
        <v>277</v>
      </c>
      <c r="O251" s="26">
        <v>0</v>
      </c>
      <c r="P251" s="61">
        <v>0</v>
      </c>
      <c r="Q251" s="60">
        <v>-230</v>
      </c>
      <c r="R251" s="60">
        <f t="shared" si="32"/>
        <v>-230</v>
      </c>
      <c r="S251" s="83"/>
      <c r="T251" s="80"/>
      <c r="U251" s="79"/>
      <c r="V251" s="55">
        <f t="shared" si="34"/>
        <v>0</v>
      </c>
      <c r="W251" s="59" t="str">
        <f t="shared" si="31"/>
        <v>SIM</v>
      </c>
      <c r="X251" s="15"/>
    </row>
    <row r="252" spans="2:24" x14ac:dyDescent="0.2">
      <c r="B252" s="5" t="s">
        <v>581</v>
      </c>
      <c r="C252" s="5" t="s">
        <v>206</v>
      </c>
      <c r="D252" s="22">
        <f t="shared" si="25"/>
        <v>10</v>
      </c>
      <c r="E252" s="22"/>
      <c r="F252" s="5" t="s">
        <v>230</v>
      </c>
      <c r="G252" s="20">
        <v>36312</v>
      </c>
      <c r="H252" s="34">
        <v>2</v>
      </c>
      <c r="I252" s="64">
        <v>148</v>
      </c>
      <c r="J252" s="36">
        <f t="shared" si="26"/>
        <v>296</v>
      </c>
      <c r="K252" s="45">
        <v>10</v>
      </c>
      <c r="L252" s="46">
        <f t="shared" si="27"/>
        <v>120</v>
      </c>
      <c r="M252" s="42">
        <f t="shared" si="28"/>
        <v>23</v>
      </c>
      <c r="N252" s="24">
        <f t="shared" si="33"/>
        <v>277</v>
      </c>
      <c r="O252" s="26">
        <v>0</v>
      </c>
      <c r="P252" s="61">
        <v>0</v>
      </c>
      <c r="Q252" s="60">
        <v>-296</v>
      </c>
      <c r="R252" s="60">
        <f t="shared" si="32"/>
        <v>-296</v>
      </c>
      <c r="S252" s="83"/>
      <c r="T252" s="80"/>
      <c r="U252" s="79"/>
      <c r="V252" s="55">
        <f t="shared" si="34"/>
        <v>0</v>
      </c>
      <c r="W252" s="59" t="str">
        <f t="shared" si="31"/>
        <v>SIM</v>
      </c>
      <c r="X252" s="15"/>
    </row>
    <row r="253" spans="2:24" x14ac:dyDescent="0.2">
      <c r="B253" s="5" t="s">
        <v>581</v>
      </c>
      <c r="C253" s="5" t="s">
        <v>206</v>
      </c>
      <c r="D253" s="22">
        <f t="shared" si="25"/>
        <v>10</v>
      </c>
      <c r="E253" s="22"/>
      <c r="F253" s="5" t="s">
        <v>240</v>
      </c>
      <c r="G253" s="20">
        <v>36312</v>
      </c>
      <c r="H253" s="34">
        <v>1</v>
      </c>
      <c r="I253" s="64">
        <v>248</v>
      </c>
      <c r="J253" s="36">
        <f t="shared" si="26"/>
        <v>248</v>
      </c>
      <c r="K253" s="45">
        <v>10</v>
      </c>
      <c r="L253" s="46">
        <f t="shared" si="27"/>
        <v>120</v>
      </c>
      <c r="M253" s="42">
        <f t="shared" si="28"/>
        <v>23</v>
      </c>
      <c r="N253" s="24">
        <f t="shared" si="33"/>
        <v>277</v>
      </c>
      <c r="O253" s="26">
        <v>0</v>
      </c>
      <c r="P253" s="61">
        <v>0</v>
      </c>
      <c r="Q253" s="60">
        <v>-248</v>
      </c>
      <c r="R253" s="60">
        <f t="shared" si="32"/>
        <v>-248</v>
      </c>
      <c r="S253" s="83"/>
      <c r="T253" s="80"/>
      <c r="U253" s="79"/>
      <c r="V253" s="55">
        <f t="shared" si="34"/>
        <v>0</v>
      </c>
      <c r="W253" s="59" t="str">
        <f t="shared" si="31"/>
        <v>SIM</v>
      </c>
      <c r="X253" s="15"/>
    </row>
    <row r="254" spans="2:24" x14ac:dyDescent="0.2">
      <c r="B254" s="5" t="s">
        <v>581</v>
      </c>
      <c r="C254" s="5" t="s">
        <v>206</v>
      </c>
      <c r="D254" s="22">
        <f t="shared" si="25"/>
        <v>10</v>
      </c>
      <c r="E254" s="22"/>
      <c r="F254" s="5" t="s">
        <v>241</v>
      </c>
      <c r="G254" s="20">
        <v>36312</v>
      </c>
      <c r="H254" s="34">
        <v>1</v>
      </c>
      <c r="I254" s="64">
        <v>258</v>
      </c>
      <c r="J254" s="36">
        <f t="shared" si="26"/>
        <v>258</v>
      </c>
      <c r="K254" s="45">
        <v>10</v>
      </c>
      <c r="L254" s="46">
        <f t="shared" si="27"/>
        <v>120</v>
      </c>
      <c r="M254" s="42">
        <f t="shared" si="28"/>
        <v>23</v>
      </c>
      <c r="N254" s="24">
        <f t="shared" si="33"/>
        <v>277</v>
      </c>
      <c r="O254" s="26">
        <v>0</v>
      </c>
      <c r="P254" s="61">
        <v>0</v>
      </c>
      <c r="Q254" s="60">
        <v>-258</v>
      </c>
      <c r="R254" s="60">
        <f t="shared" si="32"/>
        <v>-258</v>
      </c>
      <c r="S254" s="83"/>
      <c r="T254" s="80"/>
      <c r="U254" s="79"/>
      <c r="V254" s="55">
        <f t="shared" si="34"/>
        <v>0</v>
      </c>
      <c r="W254" s="59" t="str">
        <f t="shared" si="31"/>
        <v>SIM</v>
      </c>
      <c r="X254" s="15"/>
    </row>
    <row r="255" spans="2:24" x14ac:dyDescent="0.2">
      <c r="B255" s="5" t="s">
        <v>581</v>
      </c>
      <c r="C255" s="5" t="s">
        <v>206</v>
      </c>
      <c r="D255" s="22">
        <f t="shared" si="25"/>
        <v>10</v>
      </c>
      <c r="E255" s="22"/>
      <c r="F255" s="5" t="s">
        <v>238</v>
      </c>
      <c r="G255" s="20">
        <v>36312</v>
      </c>
      <c r="H255" s="34">
        <v>1</v>
      </c>
      <c r="I255" s="64">
        <v>268</v>
      </c>
      <c r="J255" s="36">
        <f t="shared" si="26"/>
        <v>268</v>
      </c>
      <c r="K255" s="45">
        <v>10</v>
      </c>
      <c r="L255" s="46">
        <f t="shared" si="27"/>
        <v>120</v>
      </c>
      <c r="M255" s="42">
        <f t="shared" si="28"/>
        <v>23</v>
      </c>
      <c r="N255" s="24">
        <f t="shared" si="33"/>
        <v>277</v>
      </c>
      <c r="O255" s="26">
        <v>0</v>
      </c>
      <c r="P255" s="61">
        <v>0</v>
      </c>
      <c r="Q255" s="60">
        <v>-268</v>
      </c>
      <c r="R255" s="60">
        <f t="shared" si="32"/>
        <v>-268</v>
      </c>
      <c r="S255" s="83"/>
      <c r="T255" s="80"/>
      <c r="U255" s="79"/>
      <c r="V255" s="55">
        <f t="shared" si="34"/>
        <v>0</v>
      </c>
      <c r="W255" s="59" t="str">
        <f t="shared" si="31"/>
        <v>SIM</v>
      </c>
      <c r="X255" s="15"/>
    </row>
    <row r="256" spans="2:24" x14ac:dyDescent="0.2">
      <c r="B256" s="5" t="s">
        <v>581</v>
      </c>
      <c r="C256" s="5" t="s">
        <v>206</v>
      </c>
      <c r="D256" s="22">
        <f t="shared" si="25"/>
        <v>10</v>
      </c>
      <c r="E256" s="22"/>
      <c r="F256" s="5" t="s">
        <v>238</v>
      </c>
      <c r="G256" s="20">
        <v>36312</v>
      </c>
      <c r="H256" s="34">
        <v>1</v>
      </c>
      <c r="I256" s="64">
        <v>292</v>
      </c>
      <c r="J256" s="36">
        <f t="shared" si="26"/>
        <v>292</v>
      </c>
      <c r="K256" s="45">
        <v>10</v>
      </c>
      <c r="L256" s="46">
        <f t="shared" si="27"/>
        <v>120</v>
      </c>
      <c r="M256" s="42">
        <f t="shared" si="28"/>
        <v>23</v>
      </c>
      <c r="N256" s="24">
        <f t="shared" si="33"/>
        <v>277</v>
      </c>
      <c r="O256" s="26">
        <v>0</v>
      </c>
      <c r="P256" s="61">
        <v>0</v>
      </c>
      <c r="Q256" s="60">
        <v>-292</v>
      </c>
      <c r="R256" s="60">
        <f t="shared" si="32"/>
        <v>-292</v>
      </c>
      <c r="S256" s="83"/>
      <c r="T256" s="80"/>
      <c r="U256" s="79"/>
      <c r="V256" s="55">
        <f t="shared" si="34"/>
        <v>0</v>
      </c>
      <c r="W256" s="59" t="str">
        <f t="shared" si="31"/>
        <v>SIM</v>
      </c>
      <c r="X256" s="15"/>
    </row>
    <row r="257" spans="2:24" x14ac:dyDescent="0.2">
      <c r="B257" s="5" t="s">
        <v>581</v>
      </c>
      <c r="C257" s="5" t="s">
        <v>208</v>
      </c>
      <c r="D257" s="22">
        <f t="shared" si="25"/>
        <v>10</v>
      </c>
      <c r="E257" s="22"/>
      <c r="F257" s="5" t="s">
        <v>70</v>
      </c>
      <c r="G257" s="20">
        <v>36326</v>
      </c>
      <c r="H257" s="34">
        <v>1</v>
      </c>
      <c r="I257" s="39">
        <v>235</v>
      </c>
      <c r="J257" s="36">
        <f t="shared" si="26"/>
        <v>235</v>
      </c>
      <c r="K257" s="45">
        <v>10</v>
      </c>
      <c r="L257" s="46">
        <f t="shared" si="27"/>
        <v>120</v>
      </c>
      <c r="M257" s="42">
        <f t="shared" si="28"/>
        <v>23</v>
      </c>
      <c r="N257" s="24">
        <f t="shared" si="33"/>
        <v>277</v>
      </c>
      <c r="O257" s="26">
        <v>0</v>
      </c>
      <c r="P257" s="61">
        <v>0</v>
      </c>
      <c r="Q257" s="60">
        <v>-235</v>
      </c>
      <c r="R257" s="60">
        <f t="shared" si="32"/>
        <v>-235</v>
      </c>
      <c r="S257" s="83"/>
      <c r="T257" s="80"/>
      <c r="U257" s="79"/>
      <c r="V257" s="55">
        <f t="shared" si="34"/>
        <v>0</v>
      </c>
      <c r="W257" s="59" t="str">
        <f t="shared" si="31"/>
        <v>SIM</v>
      </c>
      <c r="X257" s="15"/>
    </row>
    <row r="258" spans="2:24" x14ac:dyDescent="0.2">
      <c r="B258" s="5" t="s">
        <v>581</v>
      </c>
      <c r="C258" s="5" t="s">
        <v>208</v>
      </c>
      <c r="D258" s="22">
        <f t="shared" si="25"/>
        <v>10</v>
      </c>
      <c r="E258" s="22"/>
      <c r="F258" s="5" t="s">
        <v>71</v>
      </c>
      <c r="G258" s="20">
        <v>36451</v>
      </c>
      <c r="H258" s="34">
        <v>1</v>
      </c>
      <c r="I258" s="39">
        <v>810</v>
      </c>
      <c r="J258" s="36">
        <f t="shared" si="26"/>
        <v>810</v>
      </c>
      <c r="K258" s="45">
        <v>10</v>
      </c>
      <c r="L258" s="46">
        <f t="shared" si="27"/>
        <v>120</v>
      </c>
      <c r="M258" s="42">
        <f t="shared" si="28"/>
        <v>22</v>
      </c>
      <c r="N258" s="24">
        <f t="shared" si="33"/>
        <v>273</v>
      </c>
      <c r="O258" s="26">
        <v>0</v>
      </c>
      <c r="P258" s="61">
        <v>0</v>
      </c>
      <c r="Q258" s="60">
        <v>-810</v>
      </c>
      <c r="R258" s="60">
        <f t="shared" si="32"/>
        <v>-810</v>
      </c>
      <c r="S258" s="83"/>
      <c r="T258" s="80"/>
      <c r="U258" s="79"/>
      <c r="V258" s="55">
        <f t="shared" si="34"/>
        <v>0</v>
      </c>
      <c r="W258" s="59" t="str">
        <f t="shared" si="31"/>
        <v>SIM</v>
      </c>
      <c r="X258" s="15"/>
    </row>
    <row r="259" spans="2:24" x14ac:dyDescent="0.2">
      <c r="B259" s="5" t="s">
        <v>581</v>
      </c>
      <c r="C259" s="5" t="s">
        <v>206</v>
      </c>
      <c r="D259" s="22">
        <f t="shared" si="25"/>
        <v>10</v>
      </c>
      <c r="E259" s="22"/>
      <c r="F259" s="5" t="s">
        <v>272</v>
      </c>
      <c r="G259" s="20">
        <v>36482</v>
      </c>
      <c r="H259" s="34">
        <v>2</v>
      </c>
      <c r="I259" s="39">
        <v>165</v>
      </c>
      <c r="J259" s="36">
        <f t="shared" si="26"/>
        <v>330</v>
      </c>
      <c r="K259" s="45">
        <v>10</v>
      </c>
      <c r="L259" s="46">
        <f t="shared" si="27"/>
        <v>120</v>
      </c>
      <c r="M259" s="42">
        <f t="shared" si="28"/>
        <v>22</v>
      </c>
      <c r="N259" s="24">
        <f t="shared" si="33"/>
        <v>272</v>
      </c>
      <c r="O259" s="26">
        <v>0</v>
      </c>
      <c r="P259" s="61">
        <v>0</v>
      </c>
      <c r="Q259" s="60">
        <v>-330</v>
      </c>
      <c r="R259" s="60">
        <f t="shared" si="32"/>
        <v>-330</v>
      </c>
      <c r="S259" s="83"/>
      <c r="T259" s="80"/>
      <c r="U259" s="79"/>
      <c r="V259" s="55">
        <f t="shared" si="34"/>
        <v>0</v>
      </c>
      <c r="W259" s="59" t="str">
        <f t="shared" si="31"/>
        <v>SIM</v>
      </c>
      <c r="X259" s="15"/>
    </row>
    <row r="260" spans="2:24" x14ac:dyDescent="0.2">
      <c r="B260" s="5" t="s">
        <v>581</v>
      </c>
      <c r="C260" s="5" t="s">
        <v>206</v>
      </c>
      <c r="D260" s="22">
        <f t="shared" ref="D260:D323" si="35">((12*100)/L260)</f>
        <v>10</v>
      </c>
      <c r="E260" s="22"/>
      <c r="F260" s="5" t="s">
        <v>307</v>
      </c>
      <c r="G260" s="20">
        <v>36556</v>
      </c>
      <c r="H260" s="34">
        <v>1</v>
      </c>
      <c r="I260" s="39">
        <v>75</v>
      </c>
      <c r="J260" s="36">
        <f t="shared" ref="J260:J323" si="36">H260*I260</f>
        <v>75</v>
      </c>
      <c r="K260" s="45">
        <v>10</v>
      </c>
      <c r="L260" s="46">
        <f t="shared" ref="L260:L323" si="37">K260*12</f>
        <v>120</v>
      </c>
      <c r="M260" s="42">
        <f t="shared" ref="M260:M323" si="38">DATEDIF(G260,$G$2,"Y")</f>
        <v>22</v>
      </c>
      <c r="N260" s="24">
        <f t="shared" si="33"/>
        <v>270</v>
      </c>
      <c r="O260" s="26">
        <v>0</v>
      </c>
      <c r="P260" s="61">
        <v>0</v>
      </c>
      <c r="Q260" s="60">
        <v>-75</v>
      </c>
      <c r="R260" s="60">
        <f t="shared" si="32"/>
        <v>-75</v>
      </c>
      <c r="S260" s="83"/>
      <c r="T260" s="80"/>
      <c r="U260" s="79"/>
      <c r="V260" s="55">
        <f t="shared" si="34"/>
        <v>0</v>
      </c>
      <c r="W260" s="59" t="str">
        <f t="shared" ref="W260:W323" si="39">IF(N260&gt;L260,"SIM","NÃO")</f>
        <v>SIM</v>
      </c>
      <c r="X260" s="15"/>
    </row>
    <row r="261" spans="2:24" x14ac:dyDescent="0.2">
      <c r="B261" s="5" t="s">
        <v>581</v>
      </c>
      <c r="C261" s="5" t="s">
        <v>206</v>
      </c>
      <c r="D261" s="22">
        <f t="shared" si="35"/>
        <v>10</v>
      </c>
      <c r="E261" s="22"/>
      <c r="F261" s="5" t="s">
        <v>308</v>
      </c>
      <c r="G261" s="20">
        <v>36587</v>
      </c>
      <c r="H261" s="34">
        <v>1</v>
      </c>
      <c r="I261" s="39">
        <v>330</v>
      </c>
      <c r="J261" s="36">
        <f t="shared" si="36"/>
        <v>330</v>
      </c>
      <c r="K261" s="45">
        <v>10</v>
      </c>
      <c r="L261" s="46">
        <f t="shared" si="37"/>
        <v>120</v>
      </c>
      <c r="M261" s="42">
        <f t="shared" si="38"/>
        <v>22</v>
      </c>
      <c r="N261" s="24">
        <f t="shared" si="33"/>
        <v>268</v>
      </c>
      <c r="O261" s="26">
        <v>0</v>
      </c>
      <c r="P261" s="61">
        <v>0</v>
      </c>
      <c r="Q261" s="60">
        <v>-330</v>
      </c>
      <c r="R261" s="60">
        <f t="shared" ref="R261:R324" si="40">P261+Q261</f>
        <v>-330</v>
      </c>
      <c r="S261" s="83"/>
      <c r="T261" s="80"/>
      <c r="U261" s="79"/>
      <c r="V261" s="55">
        <f t="shared" si="34"/>
        <v>0</v>
      </c>
      <c r="W261" s="59" t="str">
        <f t="shared" si="39"/>
        <v>SIM</v>
      </c>
      <c r="X261" s="15"/>
    </row>
    <row r="262" spans="2:24" x14ac:dyDescent="0.2">
      <c r="B262" s="5" t="s">
        <v>581</v>
      </c>
      <c r="C262" s="5" t="s">
        <v>206</v>
      </c>
      <c r="D262" s="22">
        <f t="shared" si="35"/>
        <v>10</v>
      </c>
      <c r="E262" s="22"/>
      <c r="F262" s="5" t="s">
        <v>309</v>
      </c>
      <c r="G262" s="20">
        <v>36606</v>
      </c>
      <c r="H262" s="34">
        <v>1</v>
      </c>
      <c r="I262" s="39">
        <v>90</v>
      </c>
      <c r="J262" s="36">
        <f t="shared" si="36"/>
        <v>90</v>
      </c>
      <c r="K262" s="45">
        <v>10</v>
      </c>
      <c r="L262" s="46">
        <f t="shared" si="37"/>
        <v>120</v>
      </c>
      <c r="M262" s="42">
        <f t="shared" si="38"/>
        <v>22</v>
      </c>
      <c r="N262" s="24">
        <f t="shared" si="33"/>
        <v>268</v>
      </c>
      <c r="O262" s="26">
        <v>0</v>
      </c>
      <c r="P262" s="61">
        <v>0</v>
      </c>
      <c r="Q262" s="60">
        <v>-90</v>
      </c>
      <c r="R262" s="60">
        <f t="shared" si="40"/>
        <v>-90</v>
      </c>
      <c r="S262" s="83">
        <v>44609</v>
      </c>
      <c r="T262" s="80">
        <v>1</v>
      </c>
      <c r="U262" s="79">
        <f>T262*I262</f>
        <v>90</v>
      </c>
      <c r="V262" s="55">
        <f t="shared" si="34"/>
        <v>0</v>
      </c>
      <c r="W262" s="59" t="str">
        <f t="shared" si="39"/>
        <v>SIM</v>
      </c>
      <c r="X262" s="15"/>
    </row>
    <row r="263" spans="2:24" x14ac:dyDescent="0.2">
      <c r="B263" s="5" t="s">
        <v>581</v>
      </c>
      <c r="C263" s="5" t="s">
        <v>206</v>
      </c>
      <c r="D263" s="22">
        <f t="shared" si="35"/>
        <v>10</v>
      </c>
      <c r="E263" s="22"/>
      <c r="F263" s="5" t="s">
        <v>310</v>
      </c>
      <c r="G263" s="20">
        <v>36606</v>
      </c>
      <c r="H263" s="34">
        <v>2</v>
      </c>
      <c r="I263" s="39">
        <v>100</v>
      </c>
      <c r="J263" s="36">
        <f t="shared" si="36"/>
        <v>200</v>
      </c>
      <c r="K263" s="45">
        <v>10</v>
      </c>
      <c r="L263" s="46">
        <f t="shared" si="37"/>
        <v>120</v>
      </c>
      <c r="M263" s="42">
        <f t="shared" si="38"/>
        <v>22</v>
      </c>
      <c r="N263" s="24">
        <f t="shared" si="33"/>
        <v>268</v>
      </c>
      <c r="O263" s="26">
        <v>0</v>
      </c>
      <c r="P263" s="61">
        <v>0</v>
      </c>
      <c r="Q263" s="60">
        <v>-200</v>
      </c>
      <c r="R263" s="60">
        <f t="shared" si="40"/>
        <v>-200</v>
      </c>
      <c r="S263" s="83">
        <v>44609</v>
      </c>
      <c r="T263" s="80">
        <v>2</v>
      </c>
      <c r="U263" s="79">
        <f>T263*I263</f>
        <v>200</v>
      </c>
      <c r="V263" s="55">
        <f t="shared" si="34"/>
        <v>0</v>
      </c>
      <c r="W263" s="59" t="str">
        <f t="shared" si="39"/>
        <v>SIM</v>
      </c>
      <c r="X263" s="15"/>
    </row>
    <row r="264" spans="2:24" x14ac:dyDescent="0.2">
      <c r="B264" s="5" t="s">
        <v>581</v>
      </c>
      <c r="C264" s="5" t="s">
        <v>205</v>
      </c>
      <c r="D264" s="22">
        <f t="shared" si="35"/>
        <v>20</v>
      </c>
      <c r="E264" s="22"/>
      <c r="F264" s="5" t="s">
        <v>480</v>
      </c>
      <c r="G264" s="20">
        <v>36672</v>
      </c>
      <c r="H264" s="34">
        <v>1</v>
      </c>
      <c r="I264" s="39">
        <v>350.01</v>
      </c>
      <c r="J264" s="36">
        <f t="shared" si="36"/>
        <v>350.01</v>
      </c>
      <c r="K264" s="45">
        <v>5</v>
      </c>
      <c r="L264" s="46">
        <f t="shared" si="37"/>
        <v>60</v>
      </c>
      <c r="M264" s="42">
        <f t="shared" si="38"/>
        <v>22</v>
      </c>
      <c r="N264" s="24">
        <f t="shared" si="33"/>
        <v>266</v>
      </c>
      <c r="O264" s="26">
        <v>0</v>
      </c>
      <c r="P264" s="61">
        <v>0</v>
      </c>
      <c r="Q264" s="60">
        <v>-350.01</v>
      </c>
      <c r="R264" s="60">
        <f t="shared" si="40"/>
        <v>-350.01</v>
      </c>
      <c r="S264" s="83"/>
      <c r="T264" s="80"/>
      <c r="U264" s="79"/>
      <c r="V264" s="55">
        <f t="shared" si="34"/>
        <v>0</v>
      </c>
      <c r="W264" s="59" t="str">
        <f t="shared" si="39"/>
        <v>SIM</v>
      </c>
      <c r="X264" s="15"/>
    </row>
    <row r="265" spans="2:24" x14ac:dyDescent="0.2">
      <c r="B265" s="5" t="s">
        <v>581</v>
      </c>
      <c r="C265" s="5" t="s">
        <v>206</v>
      </c>
      <c r="D265" s="22">
        <f t="shared" si="35"/>
        <v>10</v>
      </c>
      <c r="E265" s="22"/>
      <c r="F265" s="5" t="s">
        <v>218</v>
      </c>
      <c r="G265" s="20">
        <v>36683</v>
      </c>
      <c r="H265" s="34">
        <v>98</v>
      </c>
      <c r="I265" s="64">
        <v>87.6</v>
      </c>
      <c r="J265" s="36">
        <f t="shared" si="36"/>
        <v>8584.7999999999993</v>
      </c>
      <c r="K265" s="45">
        <v>10</v>
      </c>
      <c r="L265" s="46">
        <f t="shared" si="37"/>
        <v>120</v>
      </c>
      <c r="M265" s="42">
        <f t="shared" si="38"/>
        <v>22</v>
      </c>
      <c r="N265" s="24">
        <f t="shared" si="33"/>
        <v>265</v>
      </c>
      <c r="O265" s="26">
        <v>0</v>
      </c>
      <c r="P265" s="61">
        <v>0</v>
      </c>
      <c r="Q265" s="60">
        <v>-8584.7999999999993</v>
      </c>
      <c r="R265" s="60">
        <f t="shared" si="40"/>
        <v>-8584.7999999999993</v>
      </c>
      <c r="S265" s="83"/>
      <c r="T265" s="80"/>
      <c r="U265" s="79"/>
      <c r="V265" s="55">
        <f t="shared" si="34"/>
        <v>0</v>
      </c>
      <c r="W265" s="59" t="str">
        <f t="shared" si="39"/>
        <v>SIM</v>
      </c>
      <c r="X265" s="15"/>
    </row>
    <row r="266" spans="2:24" x14ac:dyDescent="0.2">
      <c r="B266" s="5" t="s">
        <v>581</v>
      </c>
      <c r="C266" s="5" t="s">
        <v>206</v>
      </c>
      <c r="D266" s="22">
        <f t="shared" si="35"/>
        <v>10</v>
      </c>
      <c r="E266" s="22"/>
      <c r="F266" s="5" t="s">
        <v>228</v>
      </c>
      <c r="G266" s="20">
        <v>36683</v>
      </c>
      <c r="H266" s="34">
        <v>3</v>
      </c>
      <c r="I266" s="64">
        <v>110</v>
      </c>
      <c r="J266" s="36">
        <f t="shared" si="36"/>
        <v>330</v>
      </c>
      <c r="K266" s="45">
        <v>10</v>
      </c>
      <c r="L266" s="46">
        <f t="shared" si="37"/>
        <v>120</v>
      </c>
      <c r="M266" s="42">
        <f t="shared" si="38"/>
        <v>22</v>
      </c>
      <c r="N266" s="24">
        <f t="shared" si="33"/>
        <v>265</v>
      </c>
      <c r="O266" s="26">
        <v>0</v>
      </c>
      <c r="P266" s="61">
        <v>0</v>
      </c>
      <c r="Q266" s="60">
        <v>-330</v>
      </c>
      <c r="R266" s="60">
        <f t="shared" si="40"/>
        <v>-330</v>
      </c>
      <c r="S266" s="83"/>
      <c r="T266" s="80"/>
      <c r="U266" s="79"/>
      <c r="V266" s="55">
        <f t="shared" si="34"/>
        <v>0</v>
      </c>
      <c r="W266" s="59" t="str">
        <f t="shared" si="39"/>
        <v>SIM</v>
      </c>
      <c r="X266" s="15"/>
    </row>
    <row r="267" spans="2:24" x14ac:dyDescent="0.2">
      <c r="B267" s="5" t="s">
        <v>581</v>
      </c>
      <c r="C267" s="5" t="s">
        <v>206</v>
      </c>
      <c r="D267" s="22">
        <f t="shared" si="35"/>
        <v>10</v>
      </c>
      <c r="E267" s="22"/>
      <c r="F267" s="5" t="s">
        <v>311</v>
      </c>
      <c r="G267" s="20">
        <v>36683</v>
      </c>
      <c r="H267" s="34">
        <v>1</v>
      </c>
      <c r="I267" s="64">
        <v>372</v>
      </c>
      <c r="J267" s="36">
        <f t="shared" si="36"/>
        <v>372</v>
      </c>
      <c r="K267" s="45">
        <v>10</v>
      </c>
      <c r="L267" s="46">
        <f t="shared" si="37"/>
        <v>120</v>
      </c>
      <c r="M267" s="42">
        <f t="shared" si="38"/>
        <v>22</v>
      </c>
      <c r="N267" s="24">
        <f t="shared" ref="N267:N330" si="41">DATEDIF(G267,$G$2,"M")</f>
        <v>265</v>
      </c>
      <c r="O267" s="26">
        <v>0</v>
      </c>
      <c r="P267" s="61">
        <v>0</v>
      </c>
      <c r="Q267" s="60">
        <v>-372</v>
      </c>
      <c r="R267" s="60">
        <f t="shared" si="40"/>
        <v>-372</v>
      </c>
      <c r="S267" s="83"/>
      <c r="T267" s="80"/>
      <c r="U267" s="79"/>
      <c r="V267" s="55">
        <f t="shared" ref="V267:V330" si="42">J267+O267+P267+R267</f>
        <v>0</v>
      </c>
      <c r="W267" s="59" t="str">
        <f t="shared" si="39"/>
        <v>SIM</v>
      </c>
      <c r="X267" s="15"/>
    </row>
    <row r="268" spans="2:24" x14ac:dyDescent="0.2">
      <c r="B268" s="5" t="s">
        <v>581</v>
      </c>
      <c r="C268" s="5" t="s">
        <v>206</v>
      </c>
      <c r="D268" s="22">
        <f t="shared" si="35"/>
        <v>10</v>
      </c>
      <c r="E268" s="22"/>
      <c r="F268" s="5" t="s">
        <v>312</v>
      </c>
      <c r="G268" s="20">
        <v>36686</v>
      </c>
      <c r="H268" s="34">
        <v>1</v>
      </c>
      <c r="I268" s="64">
        <v>159.5</v>
      </c>
      <c r="J268" s="36">
        <f t="shared" si="36"/>
        <v>159.5</v>
      </c>
      <c r="K268" s="45">
        <v>10</v>
      </c>
      <c r="L268" s="46">
        <f t="shared" si="37"/>
        <v>120</v>
      </c>
      <c r="M268" s="42">
        <f t="shared" si="38"/>
        <v>22</v>
      </c>
      <c r="N268" s="24">
        <f t="shared" si="41"/>
        <v>265</v>
      </c>
      <c r="O268" s="26">
        <v>0</v>
      </c>
      <c r="P268" s="61">
        <v>0</v>
      </c>
      <c r="Q268" s="60">
        <v>-159.5</v>
      </c>
      <c r="R268" s="60">
        <f t="shared" si="40"/>
        <v>-159.5</v>
      </c>
      <c r="S268" s="83"/>
      <c r="T268" s="80"/>
      <c r="U268" s="79"/>
      <c r="V268" s="55">
        <f t="shared" si="42"/>
        <v>0</v>
      </c>
      <c r="W268" s="59" t="str">
        <f t="shared" si="39"/>
        <v>SIM</v>
      </c>
      <c r="X268" s="15"/>
    </row>
    <row r="269" spans="2:24" x14ac:dyDescent="0.2">
      <c r="B269" s="5" t="s">
        <v>581</v>
      </c>
      <c r="C269" s="5" t="s">
        <v>208</v>
      </c>
      <c r="D269" s="22">
        <f t="shared" si="35"/>
        <v>10</v>
      </c>
      <c r="E269" s="22"/>
      <c r="F269" s="5" t="s">
        <v>72</v>
      </c>
      <c r="G269" s="20">
        <v>36797</v>
      </c>
      <c r="H269" s="34">
        <v>1</v>
      </c>
      <c r="I269" s="39">
        <v>1750</v>
      </c>
      <c r="J269" s="36">
        <f t="shared" si="36"/>
        <v>1750</v>
      </c>
      <c r="K269" s="45">
        <v>10</v>
      </c>
      <c r="L269" s="46">
        <f t="shared" si="37"/>
        <v>120</v>
      </c>
      <c r="M269" s="42">
        <f t="shared" si="38"/>
        <v>21</v>
      </c>
      <c r="N269" s="24">
        <f t="shared" si="41"/>
        <v>262</v>
      </c>
      <c r="O269" s="26">
        <v>0</v>
      </c>
      <c r="P269" s="61">
        <v>0</v>
      </c>
      <c r="Q269" s="60">
        <v>-1750</v>
      </c>
      <c r="R269" s="60">
        <f t="shared" si="40"/>
        <v>-1750</v>
      </c>
      <c r="S269" s="83"/>
      <c r="T269" s="80"/>
      <c r="U269" s="79"/>
      <c r="V269" s="55">
        <f t="shared" si="42"/>
        <v>0</v>
      </c>
      <c r="W269" s="59" t="str">
        <f t="shared" si="39"/>
        <v>SIM</v>
      </c>
      <c r="X269" s="15"/>
    </row>
    <row r="270" spans="2:24" x14ac:dyDescent="0.2">
      <c r="B270" s="5" t="s">
        <v>581</v>
      </c>
      <c r="C270" s="5" t="s">
        <v>208</v>
      </c>
      <c r="D270" s="22">
        <f t="shared" si="35"/>
        <v>10</v>
      </c>
      <c r="E270" s="22"/>
      <c r="F270" s="5" t="s">
        <v>73</v>
      </c>
      <c r="G270" s="20">
        <v>36830</v>
      </c>
      <c r="H270" s="34">
        <v>1</v>
      </c>
      <c r="I270" s="39">
        <v>147</v>
      </c>
      <c r="J270" s="36">
        <f t="shared" si="36"/>
        <v>147</v>
      </c>
      <c r="K270" s="45">
        <v>10</v>
      </c>
      <c r="L270" s="46">
        <f t="shared" si="37"/>
        <v>120</v>
      </c>
      <c r="M270" s="42">
        <f t="shared" si="38"/>
        <v>21</v>
      </c>
      <c r="N270" s="24">
        <f t="shared" si="41"/>
        <v>261</v>
      </c>
      <c r="O270" s="26">
        <v>0</v>
      </c>
      <c r="P270" s="61">
        <v>0</v>
      </c>
      <c r="Q270" s="60">
        <v>-147</v>
      </c>
      <c r="R270" s="60">
        <f t="shared" si="40"/>
        <v>-147</v>
      </c>
      <c r="S270" s="83"/>
      <c r="T270" s="80"/>
      <c r="U270" s="79"/>
      <c r="V270" s="55">
        <f t="shared" si="42"/>
        <v>0</v>
      </c>
      <c r="W270" s="59" t="str">
        <f t="shared" si="39"/>
        <v>SIM</v>
      </c>
      <c r="X270" s="15"/>
    </row>
    <row r="271" spans="2:24" x14ac:dyDescent="0.2">
      <c r="B271" s="5" t="s">
        <v>581</v>
      </c>
      <c r="C271" s="5" t="s">
        <v>206</v>
      </c>
      <c r="D271" s="22">
        <f t="shared" si="35"/>
        <v>10</v>
      </c>
      <c r="E271" s="22"/>
      <c r="F271" s="5" t="s">
        <v>313</v>
      </c>
      <c r="G271" s="20">
        <v>36830</v>
      </c>
      <c r="H271" s="34">
        <v>1</v>
      </c>
      <c r="I271" s="39">
        <v>568</v>
      </c>
      <c r="J271" s="36">
        <f t="shared" si="36"/>
        <v>568</v>
      </c>
      <c r="K271" s="45">
        <v>10</v>
      </c>
      <c r="L271" s="46">
        <f t="shared" si="37"/>
        <v>120</v>
      </c>
      <c r="M271" s="42">
        <f t="shared" si="38"/>
        <v>21</v>
      </c>
      <c r="N271" s="24">
        <f t="shared" si="41"/>
        <v>261</v>
      </c>
      <c r="O271" s="26">
        <v>0</v>
      </c>
      <c r="P271" s="61">
        <v>0</v>
      </c>
      <c r="Q271" s="60">
        <v>-568</v>
      </c>
      <c r="R271" s="60">
        <f t="shared" si="40"/>
        <v>-568</v>
      </c>
      <c r="S271" s="83"/>
      <c r="T271" s="80"/>
      <c r="U271" s="79"/>
      <c r="V271" s="55">
        <f t="shared" si="42"/>
        <v>0</v>
      </c>
      <c r="W271" s="59" t="str">
        <f t="shared" si="39"/>
        <v>SIM</v>
      </c>
      <c r="X271" s="15"/>
    </row>
    <row r="272" spans="2:24" x14ac:dyDescent="0.2">
      <c r="B272" s="5" t="s">
        <v>581</v>
      </c>
      <c r="C272" s="5" t="s">
        <v>206</v>
      </c>
      <c r="D272" s="22">
        <f t="shared" si="35"/>
        <v>10</v>
      </c>
      <c r="E272" s="22"/>
      <c r="F272" s="5" t="s">
        <v>272</v>
      </c>
      <c r="G272" s="20">
        <v>36875</v>
      </c>
      <c r="H272" s="34">
        <v>3</v>
      </c>
      <c r="I272" s="64">
        <f>(195.07+195.07+195.06)/3</f>
        <v>195.06666666666669</v>
      </c>
      <c r="J272" s="36">
        <f t="shared" si="36"/>
        <v>585.20000000000005</v>
      </c>
      <c r="K272" s="45">
        <v>10</v>
      </c>
      <c r="L272" s="46">
        <f t="shared" si="37"/>
        <v>120</v>
      </c>
      <c r="M272" s="42">
        <f t="shared" si="38"/>
        <v>21</v>
      </c>
      <c r="N272" s="24">
        <f t="shared" si="41"/>
        <v>259</v>
      </c>
      <c r="O272" s="26">
        <v>0</v>
      </c>
      <c r="P272" s="61">
        <v>0</v>
      </c>
      <c r="Q272" s="60">
        <v>-585.20000000000005</v>
      </c>
      <c r="R272" s="60">
        <f t="shared" si="40"/>
        <v>-585.20000000000005</v>
      </c>
      <c r="S272" s="83"/>
      <c r="T272" s="80"/>
      <c r="U272" s="79"/>
      <c r="V272" s="55">
        <f t="shared" si="42"/>
        <v>0</v>
      </c>
      <c r="W272" s="59" t="str">
        <f t="shared" si="39"/>
        <v>SIM</v>
      </c>
      <c r="X272" s="15"/>
    </row>
    <row r="273" spans="2:24" x14ac:dyDescent="0.2">
      <c r="B273" s="5" t="s">
        <v>581</v>
      </c>
      <c r="C273" s="5" t="s">
        <v>206</v>
      </c>
      <c r="D273" s="22">
        <f t="shared" si="35"/>
        <v>10</v>
      </c>
      <c r="E273" s="22"/>
      <c r="F273" s="5" t="s">
        <v>314</v>
      </c>
      <c r="G273" s="20">
        <v>36875</v>
      </c>
      <c r="H273" s="34">
        <v>1</v>
      </c>
      <c r="I273" s="64">
        <v>189</v>
      </c>
      <c r="J273" s="36">
        <f t="shared" si="36"/>
        <v>189</v>
      </c>
      <c r="K273" s="45">
        <v>10</v>
      </c>
      <c r="L273" s="46">
        <f t="shared" si="37"/>
        <v>120</v>
      </c>
      <c r="M273" s="42">
        <f t="shared" si="38"/>
        <v>21</v>
      </c>
      <c r="N273" s="24">
        <f t="shared" si="41"/>
        <v>259</v>
      </c>
      <c r="O273" s="26">
        <v>0</v>
      </c>
      <c r="P273" s="61">
        <v>0</v>
      </c>
      <c r="Q273" s="60">
        <v>-189</v>
      </c>
      <c r="R273" s="60">
        <f t="shared" si="40"/>
        <v>-189</v>
      </c>
      <c r="S273" s="83"/>
      <c r="T273" s="80"/>
      <c r="U273" s="79"/>
      <c r="V273" s="55">
        <f t="shared" si="42"/>
        <v>0</v>
      </c>
      <c r="W273" s="59" t="str">
        <f t="shared" si="39"/>
        <v>SIM</v>
      </c>
      <c r="X273" s="15"/>
    </row>
    <row r="274" spans="2:24" x14ac:dyDescent="0.2">
      <c r="B274" s="5" t="s">
        <v>581</v>
      </c>
      <c r="C274" s="5" t="s">
        <v>205</v>
      </c>
      <c r="D274" s="22">
        <f t="shared" si="35"/>
        <v>20</v>
      </c>
      <c r="E274" s="22"/>
      <c r="F274" s="5" t="s">
        <v>481</v>
      </c>
      <c r="G274" s="20">
        <v>36891</v>
      </c>
      <c r="H274" s="34">
        <v>1</v>
      </c>
      <c r="I274" s="39">
        <v>350</v>
      </c>
      <c r="J274" s="36">
        <f t="shared" si="36"/>
        <v>350</v>
      </c>
      <c r="K274" s="45">
        <v>5</v>
      </c>
      <c r="L274" s="46">
        <f t="shared" si="37"/>
        <v>60</v>
      </c>
      <c r="M274" s="42">
        <f t="shared" si="38"/>
        <v>21</v>
      </c>
      <c r="N274" s="24">
        <f t="shared" si="41"/>
        <v>259</v>
      </c>
      <c r="O274" s="26">
        <v>0</v>
      </c>
      <c r="P274" s="61">
        <v>0</v>
      </c>
      <c r="Q274" s="60">
        <v>-350</v>
      </c>
      <c r="R274" s="60">
        <f t="shared" si="40"/>
        <v>-350</v>
      </c>
      <c r="S274" s="83"/>
      <c r="T274" s="80"/>
      <c r="U274" s="79"/>
      <c r="V274" s="55">
        <f t="shared" si="42"/>
        <v>0</v>
      </c>
      <c r="W274" s="59" t="str">
        <f t="shared" si="39"/>
        <v>SIM</v>
      </c>
      <c r="X274" s="15"/>
    </row>
    <row r="275" spans="2:24" x14ac:dyDescent="0.2">
      <c r="B275" s="5" t="s">
        <v>581</v>
      </c>
      <c r="C275" s="5" t="s">
        <v>208</v>
      </c>
      <c r="D275" s="22">
        <f t="shared" si="35"/>
        <v>10</v>
      </c>
      <c r="E275" s="22"/>
      <c r="F275" s="5" t="s">
        <v>74</v>
      </c>
      <c r="G275" s="20">
        <v>36998</v>
      </c>
      <c r="H275" s="34">
        <v>1</v>
      </c>
      <c r="I275" s="39">
        <v>589.4</v>
      </c>
      <c r="J275" s="36">
        <f t="shared" si="36"/>
        <v>589.4</v>
      </c>
      <c r="K275" s="45">
        <v>10</v>
      </c>
      <c r="L275" s="46">
        <f t="shared" si="37"/>
        <v>120</v>
      </c>
      <c r="M275" s="42">
        <f t="shared" si="38"/>
        <v>21</v>
      </c>
      <c r="N275" s="24">
        <f t="shared" si="41"/>
        <v>255</v>
      </c>
      <c r="O275" s="26">
        <v>0</v>
      </c>
      <c r="P275" s="61">
        <v>0</v>
      </c>
      <c r="Q275" s="60">
        <v>-589.4</v>
      </c>
      <c r="R275" s="60">
        <f t="shared" si="40"/>
        <v>-589.4</v>
      </c>
      <c r="S275" s="83"/>
      <c r="T275" s="80"/>
      <c r="U275" s="79"/>
      <c r="V275" s="55">
        <f t="shared" si="42"/>
        <v>0</v>
      </c>
      <c r="W275" s="59" t="str">
        <f t="shared" si="39"/>
        <v>SIM</v>
      </c>
      <c r="X275" s="15"/>
    </row>
    <row r="276" spans="2:24" x14ac:dyDescent="0.2">
      <c r="B276" s="5" t="s">
        <v>581</v>
      </c>
      <c r="C276" s="5" t="s">
        <v>206</v>
      </c>
      <c r="D276" s="22">
        <f t="shared" si="35"/>
        <v>10</v>
      </c>
      <c r="E276" s="22"/>
      <c r="F276" s="5" t="s">
        <v>315</v>
      </c>
      <c r="G276" s="20">
        <v>37060</v>
      </c>
      <c r="H276" s="34">
        <v>1</v>
      </c>
      <c r="I276" s="39">
        <v>171.78</v>
      </c>
      <c r="J276" s="36">
        <f t="shared" si="36"/>
        <v>171.78</v>
      </c>
      <c r="K276" s="45">
        <v>10</v>
      </c>
      <c r="L276" s="46">
        <f t="shared" si="37"/>
        <v>120</v>
      </c>
      <c r="M276" s="42">
        <f t="shared" si="38"/>
        <v>21</v>
      </c>
      <c r="N276" s="24">
        <f t="shared" si="41"/>
        <v>253</v>
      </c>
      <c r="O276" s="26">
        <v>0</v>
      </c>
      <c r="P276" s="61">
        <v>0</v>
      </c>
      <c r="Q276" s="60">
        <v>-171.78</v>
      </c>
      <c r="R276" s="60">
        <f t="shared" si="40"/>
        <v>-171.78</v>
      </c>
      <c r="S276" s="83"/>
      <c r="T276" s="80"/>
      <c r="U276" s="79"/>
      <c r="V276" s="55">
        <f t="shared" si="42"/>
        <v>0</v>
      </c>
      <c r="W276" s="59" t="str">
        <f t="shared" si="39"/>
        <v>SIM</v>
      </c>
      <c r="X276" s="15"/>
    </row>
    <row r="277" spans="2:24" x14ac:dyDescent="0.2">
      <c r="B277" s="5" t="s">
        <v>581</v>
      </c>
      <c r="C277" s="5" t="s">
        <v>206</v>
      </c>
      <c r="D277" s="22">
        <f t="shared" si="35"/>
        <v>10</v>
      </c>
      <c r="E277" s="22"/>
      <c r="F277" s="5" t="s">
        <v>316</v>
      </c>
      <c r="G277" s="20">
        <v>37060</v>
      </c>
      <c r="H277" s="34">
        <v>1</v>
      </c>
      <c r="I277" s="39">
        <v>73.099999999999994</v>
      </c>
      <c r="J277" s="36">
        <f t="shared" si="36"/>
        <v>73.099999999999994</v>
      </c>
      <c r="K277" s="45">
        <v>10</v>
      </c>
      <c r="L277" s="46">
        <f t="shared" si="37"/>
        <v>120</v>
      </c>
      <c r="M277" s="42">
        <f t="shared" si="38"/>
        <v>21</v>
      </c>
      <c r="N277" s="24">
        <f t="shared" si="41"/>
        <v>253</v>
      </c>
      <c r="O277" s="26">
        <v>0</v>
      </c>
      <c r="P277" s="61">
        <v>0</v>
      </c>
      <c r="Q277" s="60">
        <v>-73.099999999999994</v>
      </c>
      <c r="R277" s="60">
        <f t="shared" si="40"/>
        <v>-73.099999999999994</v>
      </c>
      <c r="S277" s="83"/>
      <c r="T277" s="80"/>
      <c r="U277" s="79"/>
      <c r="V277" s="55">
        <f t="shared" si="42"/>
        <v>0</v>
      </c>
      <c r="W277" s="59" t="str">
        <f t="shared" si="39"/>
        <v>SIM</v>
      </c>
      <c r="X277" s="15"/>
    </row>
    <row r="278" spans="2:24" x14ac:dyDescent="0.2">
      <c r="B278" s="5" t="s">
        <v>581</v>
      </c>
      <c r="C278" s="5" t="s">
        <v>206</v>
      </c>
      <c r="D278" s="22">
        <f t="shared" si="35"/>
        <v>10</v>
      </c>
      <c r="E278" s="22"/>
      <c r="F278" s="5" t="s">
        <v>317</v>
      </c>
      <c r="G278" s="20">
        <v>37060</v>
      </c>
      <c r="H278" s="34">
        <v>1</v>
      </c>
      <c r="I278" s="39">
        <v>41.11</v>
      </c>
      <c r="J278" s="36">
        <f t="shared" si="36"/>
        <v>41.11</v>
      </c>
      <c r="K278" s="45">
        <v>10</v>
      </c>
      <c r="L278" s="46">
        <f t="shared" si="37"/>
        <v>120</v>
      </c>
      <c r="M278" s="42">
        <f t="shared" si="38"/>
        <v>21</v>
      </c>
      <c r="N278" s="24">
        <f t="shared" si="41"/>
        <v>253</v>
      </c>
      <c r="O278" s="26">
        <v>0</v>
      </c>
      <c r="P278" s="61">
        <v>0</v>
      </c>
      <c r="Q278" s="60">
        <v>-41.11</v>
      </c>
      <c r="R278" s="60">
        <f t="shared" si="40"/>
        <v>-41.11</v>
      </c>
      <c r="S278" s="83"/>
      <c r="T278" s="80"/>
      <c r="U278" s="79"/>
      <c r="V278" s="55">
        <f t="shared" si="42"/>
        <v>0</v>
      </c>
      <c r="W278" s="59" t="str">
        <f t="shared" si="39"/>
        <v>SIM</v>
      </c>
      <c r="X278" s="15"/>
    </row>
    <row r="279" spans="2:24" x14ac:dyDescent="0.2">
      <c r="B279" s="5" t="s">
        <v>581</v>
      </c>
      <c r="C279" s="5" t="s">
        <v>206</v>
      </c>
      <c r="D279" s="22">
        <f t="shared" si="35"/>
        <v>10</v>
      </c>
      <c r="E279" s="22"/>
      <c r="F279" s="5" t="s">
        <v>318</v>
      </c>
      <c r="G279" s="20">
        <v>37060</v>
      </c>
      <c r="H279" s="34">
        <v>1</v>
      </c>
      <c r="I279" s="39">
        <v>147.5</v>
      </c>
      <c r="J279" s="36">
        <f t="shared" si="36"/>
        <v>147.5</v>
      </c>
      <c r="K279" s="45">
        <v>10</v>
      </c>
      <c r="L279" s="46">
        <f t="shared" si="37"/>
        <v>120</v>
      </c>
      <c r="M279" s="42">
        <f t="shared" si="38"/>
        <v>21</v>
      </c>
      <c r="N279" s="24">
        <f t="shared" si="41"/>
        <v>253</v>
      </c>
      <c r="O279" s="26">
        <v>0</v>
      </c>
      <c r="P279" s="61">
        <v>0</v>
      </c>
      <c r="Q279" s="60">
        <v>-147.5</v>
      </c>
      <c r="R279" s="60">
        <f t="shared" si="40"/>
        <v>-147.5</v>
      </c>
      <c r="S279" s="83"/>
      <c r="T279" s="80"/>
      <c r="U279" s="79"/>
      <c r="V279" s="55">
        <f t="shared" si="42"/>
        <v>0</v>
      </c>
      <c r="W279" s="59" t="str">
        <f t="shared" si="39"/>
        <v>SIM</v>
      </c>
      <c r="X279" s="15"/>
    </row>
    <row r="280" spans="2:24" x14ac:dyDescent="0.2">
      <c r="B280" s="5" t="s">
        <v>581</v>
      </c>
      <c r="C280" s="5" t="s">
        <v>208</v>
      </c>
      <c r="D280" s="22">
        <f t="shared" si="35"/>
        <v>10</v>
      </c>
      <c r="E280" s="22"/>
      <c r="F280" s="5" t="s">
        <v>75</v>
      </c>
      <c r="G280" s="20">
        <v>37065</v>
      </c>
      <c r="H280" s="34">
        <v>1</v>
      </c>
      <c r="I280" s="39">
        <v>3130</v>
      </c>
      <c r="J280" s="36">
        <f t="shared" si="36"/>
        <v>3130</v>
      </c>
      <c r="K280" s="45">
        <v>10</v>
      </c>
      <c r="L280" s="46">
        <f t="shared" si="37"/>
        <v>120</v>
      </c>
      <c r="M280" s="42">
        <f t="shared" si="38"/>
        <v>21</v>
      </c>
      <c r="N280" s="24">
        <f t="shared" si="41"/>
        <v>253</v>
      </c>
      <c r="O280" s="26">
        <v>0</v>
      </c>
      <c r="P280" s="61">
        <v>0</v>
      </c>
      <c r="Q280" s="60">
        <v>-3130</v>
      </c>
      <c r="R280" s="60">
        <f t="shared" si="40"/>
        <v>-3130</v>
      </c>
      <c r="S280" s="83"/>
      <c r="T280" s="80"/>
      <c r="U280" s="79"/>
      <c r="V280" s="55">
        <f t="shared" si="42"/>
        <v>0</v>
      </c>
      <c r="W280" s="59" t="str">
        <f t="shared" si="39"/>
        <v>SIM</v>
      </c>
      <c r="X280" s="15"/>
    </row>
    <row r="281" spans="2:24" x14ac:dyDescent="0.2">
      <c r="B281" s="5" t="s">
        <v>581</v>
      </c>
      <c r="C281" s="5" t="s">
        <v>208</v>
      </c>
      <c r="D281" s="22">
        <f t="shared" si="35"/>
        <v>10</v>
      </c>
      <c r="E281" s="22"/>
      <c r="F281" s="5" t="s">
        <v>74</v>
      </c>
      <c r="G281" s="20">
        <v>37109</v>
      </c>
      <c r="H281" s="34">
        <v>1</v>
      </c>
      <c r="I281" s="39">
        <v>569</v>
      </c>
      <c r="J281" s="36">
        <f t="shared" si="36"/>
        <v>569</v>
      </c>
      <c r="K281" s="45">
        <v>10</v>
      </c>
      <c r="L281" s="46">
        <f t="shared" si="37"/>
        <v>120</v>
      </c>
      <c r="M281" s="42">
        <f t="shared" si="38"/>
        <v>20</v>
      </c>
      <c r="N281" s="24">
        <f t="shared" si="41"/>
        <v>251</v>
      </c>
      <c r="O281" s="26">
        <v>0</v>
      </c>
      <c r="P281" s="61">
        <v>0</v>
      </c>
      <c r="Q281" s="60">
        <v>-569</v>
      </c>
      <c r="R281" s="60">
        <f t="shared" si="40"/>
        <v>-569</v>
      </c>
      <c r="S281" s="83"/>
      <c r="T281" s="80"/>
      <c r="U281" s="79"/>
      <c r="V281" s="55">
        <f t="shared" si="42"/>
        <v>0</v>
      </c>
      <c r="W281" s="59" t="str">
        <f t="shared" si="39"/>
        <v>SIM</v>
      </c>
      <c r="X281" s="15"/>
    </row>
    <row r="282" spans="2:24" x14ac:dyDescent="0.2">
      <c r="B282" s="5" t="s">
        <v>581</v>
      </c>
      <c r="C282" s="5" t="s">
        <v>208</v>
      </c>
      <c r="D282" s="22">
        <f t="shared" si="35"/>
        <v>10</v>
      </c>
      <c r="E282" s="22"/>
      <c r="F282" s="5" t="s">
        <v>76</v>
      </c>
      <c r="G282" s="20">
        <v>37117</v>
      </c>
      <c r="H282" s="34">
        <v>1</v>
      </c>
      <c r="I282" s="39">
        <v>910</v>
      </c>
      <c r="J282" s="36">
        <f t="shared" si="36"/>
        <v>910</v>
      </c>
      <c r="K282" s="45">
        <v>10</v>
      </c>
      <c r="L282" s="46">
        <f t="shared" si="37"/>
        <v>120</v>
      </c>
      <c r="M282" s="42">
        <f t="shared" si="38"/>
        <v>20</v>
      </c>
      <c r="N282" s="24">
        <f t="shared" si="41"/>
        <v>251</v>
      </c>
      <c r="O282" s="26">
        <v>0</v>
      </c>
      <c r="P282" s="61">
        <v>0</v>
      </c>
      <c r="Q282" s="60">
        <v>-910</v>
      </c>
      <c r="R282" s="60">
        <f t="shared" si="40"/>
        <v>-910</v>
      </c>
      <c r="S282" s="83"/>
      <c r="T282" s="80"/>
      <c r="U282" s="79"/>
      <c r="V282" s="55">
        <f t="shared" si="42"/>
        <v>0</v>
      </c>
      <c r="W282" s="59" t="str">
        <f t="shared" si="39"/>
        <v>SIM</v>
      </c>
      <c r="X282" s="15"/>
    </row>
    <row r="283" spans="2:24" x14ac:dyDescent="0.2">
      <c r="B283" s="5" t="s">
        <v>581</v>
      </c>
      <c r="C283" s="5" t="s">
        <v>206</v>
      </c>
      <c r="D283" s="22">
        <f t="shared" si="35"/>
        <v>10</v>
      </c>
      <c r="E283" s="22"/>
      <c r="F283" s="5" t="s">
        <v>319</v>
      </c>
      <c r="G283" s="20">
        <v>37117</v>
      </c>
      <c r="H283" s="34">
        <v>1</v>
      </c>
      <c r="I283" s="39">
        <v>208</v>
      </c>
      <c r="J283" s="36">
        <f t="shared" si="36"/>
        <v>208</v>
      </c>
      <c r="K283" s="45">
        <v>10</v>
      </c>
      <c r="L283" s="46">
        <f t="shared" si="37"/>
        <v>120</v>
      </c>
      <c r="M283" s="42">
        <f t="shared" si="38"/>
        <v>20</v>
      </c>
      <c r="N283" s="24">
        <f t="shared" si="41"/>
        <v>251</v>
      </c>
      <c r="O283" s="26">
        <v>0</v>
      </c>
      <c r="P283" s="61">
        <v>0</v>
      </c>
      <c r="Q283" s="60">
        <v>-208</v>
      </c>
      <c r="R283" s="60">
        <f t="shared" si="40"/>
        <v>-208</v>
      </c>
      <c r="S283" s="83"/>
      <c r="T283" s="80"/>
      <c r="U283" s="79"/>
      <c r="V283" s="55">
        <f t="shared" si="42"/>
        <v>0</v>
      </c>
      <c r="W283" s="59" t="str">
        <f t="shared" si="39"/>
        <v>SIM</v>
      </c>
      <c r="X283" s="15"/>
    </row>
    <row r="284" spans="2:24" x14ac:dyDescent="0.2">
      <c r="B284" s="5" t="s">
        <v>581</v>
      </c>
      <c r="C284" s="5" t="s">
        <v>205</v>
      </c>
      <c r="D284" s="22">
        <f t="shared" si="35"/>
        <v>20</v>
      </c>
      <c r="E284" s="22"/>
      <c r="F284" s="5" t="s">
        <v>482</v>
      </c>
      <c r="G284" s="20">
        <v>37134</v>
      </c>
      <c r="H284" s="34">
        <v>2</v>
      </c>
      <c r="I284" s="39">
        <v>2838.01</v>
      </c>
      <c r="J284" s="36">
        <f t="shared" si="36"/>
        <v>5676.02</v>
      </c>
      <c r="K284" s="45">
        <v>5</v>
      </c>
      <c r="L284" s="46">
        <f t="shared" si="37"/>
        <v>60</v>
      </c>
      <c r="M284" s="42">
        <f t="shared" si="38"/>
        <v>20</v>
      </c>
      <c r="N284" s="24">
        <f t="shared" si="41"/>
        <v>251</v>
      </c>
      <c r="O284" s="26">
        <v>0</v>
      </c>
      <c r="P284" s="61">
        <v>0</v>
      </c>
      <c r="Q284" s="60">
        <v>-5676.02</v>
      </c>
      <c r="R284" s="60">
        <f t="shared" si="40"/>
        <v>-5676.02</v>
      </c>
      <c r="S284" s="83"/>
      <c r="T284" s="80"/>
      <c r="U284" s="79"/>
      <c r="V284" s="55">
        <f t="shared" si="42"/>
        <v>0</v>
      </c>
      <c r="W284" s="59" t="str">
        <f t="shared" si="39"/>
        <v>SIM</v>
      </c>
      <c r="X284" s="15"/>
    </row>
    <row r="285" spans="2:24" x14ac:dyDescent="0.2">
      <c r="B285" s="5" t="s">
        <v>581</v>
      </c>
      <c r="C285" s="5" t="s">
        <v>206</v>
      </c>
      <c r="D285" s="22">
        <f t="shared" si="35"/>
        <v>10</v>
      </c>
      <c r="E285" s="22"/>
      <c r="F285" s="5" t="s">
        <v>320</v>
      </c>
      <c r="G285" s="20">
        <v>37140</v>
      </c>
      <c r="H285" s="34">
        <v>1</v>
      </c>
      <c r="I285" s="39">
        <v>72</v>
      </c>
      <c r="J285" s="36">
        <f t="shared" si="36"/>
        <v>72</v>
      </c>
      <c r="K285" s="45">
        <v>10</v>
      </c>
      <c r="L285" s="46">
        <f t="shared" si="37"/>
        <v>120</v>
      </c>
      <c r="M285" s="42">
        <f t="shared" si="38"/>
        <v>20</v>
      </c>
      <c r="N285" s="24">
        <f t="shared" si="41"/>
        <v>250</v>
      </c>
      <c r="O285" s="26">
        <v>0</v>
      </c>
      <c r="P285" s="61">
        <v>0</v>
      </c>
      <c r="Q285" s="60">
        <v>-72</v>
      </c>
      <c r="R285" s="60">
        <f t="shared" si="40"/>
        <v>-72</v>
      </c>
      <c r="S285" s="83"/>
      <c r="T285" s="80"/>
      <c r="U285" s="79"/>
      <c r="V285" s="55">
        <f t="shared" si="42"/>
        <v>0</v>
      </c>
      <c r="W285" s="59" t="str">
        <f t="shared" si="39"/>
        <v>SIM</v>
      </c>
      <c r="X285" s="15"/>
    </row>
    <row r="286" spans="2:24" x14ac:dyDescent="0.2">
      <c r="B286" s="5" t="s">
        <v>581</v>
      </c>
      <c r="C286" s="5" t="s">
        <v>208</v>
      </c>
      <c r="D286" s="22">
        <f t="shared" si="35"/>
        <v>10</v>
      </c>
      <c r="E286" s="22"/>
      <c r="F286" s="5" t="s">
        <v>77</v>
      </c>
      <c r="G286" s="20">
        <v>37207</v>
      </c>
      <c r="H286" s="34">
        <v>2</v>
      </c>
      <c r="I286" s="39">
        <v>440</v>
      </c>
      <c r="J286" s="36">
        <f t="shared" si="36"/>
        <v>880</v>
      </c>
      <c r="K286" s="45">
        <v>10</v>
      </c>
      <c r="L286" s="46">
        <f t="shared" si="37"/>
        <v>120</v>
      </c>
      <c r="M286" s="42">
        <f t="shared" si="38"/>
        <v>20</v>
      </c>
      <c r="N286" s="24">
        <f t="shared" si="41"/>
        <v>248</v>
      </c>
      <c r="O286" s="26">
        <v>0</v>
      </c>
      <c r="P286" s="61">
        <v>0</v>
      </c>
      <c r="Q286" s="60">
        <v>-880</v>
      </c>
      <c r="R286" s="60">
        <f t="shared" si="40"/>
        <v>-880</v>
      </c>
      <c r="S286" s="83"/>
      <c r="T286" s="80"/>
      <c r="U286" s="79"/>
      <c r="V286" s="55">
        <f t="shared" si="42"/>
        <v>0</v>
      </c>
      <c r="W286" s="59" t="str">
        <f t="shared" si="39"/>
        <v>SIM</v>
      </c>
      <c r="X286" s="15"/>
    </row>
    <row r="287" spans="2:24" x14ac:dyDescent="0.2">
      <c r="B287" s="5" t="s">
        <v>581</v>
      </c>
      <c r="C287" s="5" t="s">
        <v>205</v>
      </c>
      <c r="D287" s="22">
        <f t="shared" si="35"/>
        <v>20</v>
      </c>
      <c r="E287" s="22"/>
      <c r="F287" s="5" t="s">
        <v>483</v>
      </c>
      <c r="G287" s="20">
        <v>37242</v>
      </c>
      <c r="H287" s="34">
        <v>1</v>
      </c>
      <c r="I287" s="39">
        <v>499</v>
      </c>
      <c r="J287" s="36">
        <f t="shared" si="36"/>
        <v>499</v>
      </c>
      <c r="K287" s="45">
        <v>5</v>
      </c>
      <c r="L287" s="46">
        <f t="shared" si="37"/>
        <v>60</v>
      </c>
      <c r="M287" s="42">
        <f t="shared" si="38"/>
        <v>20</v>
      </c>
      <c r="N287" s="24">
        <f t="shared" si="41"/>
        <v>247</v>
      </c>
      <c r="O287" s="26">
        <v>0</v>
      </c>
      <c r="P287" s="61">
        <v>0</v>
      </c>
      <c r="Q287" s="60">
        <v>-499</v>
      </c>
      <c r="R287" s="60">
        <f t="shared" si="40"/>
        <v>-499</v>
      </c>
      <c r="S287" s="83"/>
      <c r="T287" s="80"/>
      <c r="U287" s="79"/>
      <c r="V287" s="55">
        <f t="shared" si="42"/>
        <v>0</v>
      </c>
      <c r="W287" s="59" t="str">
        <f t="shared" si="39"/>
        <v>SIM</v>
      </c>
      <c r="X287" s="15"/>
    </row>
    <row r="288" spans="2:24" x14ac:dyDescent="0.2">
      <c r="B288" s="5" t="s">
        <v>581</v>
      </c>
      <c r="C288" s="5" t="s">
        <v>206</v>
      </c>
      <c r="D288" s="22">
        <f t="shared" si="35"/>
        <v>10</v>
      </c>
      <c r="E288" s="22"/>
      <c r="F288" s="5" t="s">
        <v>321</v>
      </c>
      <c r="G288" s="20">
        <v>37267</v>
      </c>
      <c r="H288" s="34">
        <v>4</v>
      </c>
      <c r="I288" s="39">
        <v>212.8</v>
      </c>
      <c r="J288" s="36">
        <f t="shared" si="36"/>
        <v>851.2</v>
      </c>
      <c r="K288" s="45">
        <v>10</v>
      </c>
      <c r="L288" s="46">
        <f t="shared" si="37"/>
        <v>120</v>
      </c>
      <c r="M288" s="42">
        <f t="shared" si="38"/>
        <v>20</v>
      </c>
      <c r="N288" s="24">
        <f t="shared" si="41"/>
        <v>246</v>
      </c>
      <c r="O288" s="26">
        <v>0</v>
      </c>
      <c r="P288" s="61">
        <v>0</v>
      </c>
      <c r="Q288" s="60">
        <v>-851.2</v>
      </c>
      <c r="R288" s="60">
        <f t="shared" si="40"/>
        <v>-851.2</v>
      </c>
      <c r="S288" s="83"/>
      <c r="T288" s="80"/>
      <c r="U288" s="79"/>
      <c r="V288" s="55">
        <f t="shared" si="42"/>
        <v>0</v>
      </c>
      <c r="W288" s="59" t="str">
        <f t="shared" si="39"/>
        <v>SIM</v>
      </c>
      <c r="X288" s="15"/>
    </row>
    <row r="289" spans="2:24" x14ac:dyDescent="0.2">
      <c r="B289" s="5" t="s">
        <v>581</v>
      </c>
      <c r="C289" s="5" t="s">
        <v>206</v>
      </c>
      <c r="D289" s="22">
        <f t="shared" si="35"/>
        <v>10</v>
      </c>
      <c r="E289" s="22"/>
      <c r="F289" s="5" t="s">
        <v>322</v>
      </c>
      <c r="G289" s="20">
        <v>37268</v>
      </c>
      <c r="H289" s="34">
        <v>12</v>
      </c>
      <c r="I289" s="64">
        <v>262</v>
      </c>
      <c r="J289" s="36">
        <f t="shared" si="36"/>
        <v>3144</v>
      </c>
      <c r="K289" s="45">
        <v>10</v>
      </c>
      <c r="L289" s="46">
        <f t="shared" si="37"/>
        <v>120</v>
      </c>
      <c r="M289" s="42">
        <f t="shared" si="38"/>
        <v>20</v>
      </c>
      <c r="N289" s="24">
        <f t="shared" si="41"/>
        <v>246</v>
      </c>
      <c r="O289" s="26">
        <v>0</v>
      </c>
      <c r="P289" s="61">
        <v>0</v>
      </c>
      <c r="Q289" s="60">
        <v>-3144</v>
      </c>
      <c r="R289" s="60">
        <f t="shared" si="40"/>
        <v>-3144</v>
      </c>
      <c r="S289" s="83"/>
      <c r="T289" s="80"/>
      <c r="U289" s="79"/>
      <c r="V289" s="55">
        <f t="shared" si="42"/>
        <v>0</v>
      </c>
      <c r="W289" s="59" t="str">
        <f t="shared" si="39"/>
        <v>SIM</v>
      </c>
      <c r="X289" s="15"/>
    </row>
    <row r="290" spans="2:24" x14ac:dyDescent="0.2">
      <c r="B290" s="5" t="s">
        <v>581</v>
      </c>
      <c r="C290" s="5" t="s">
        <v>206</v>
      </c>
      <c r="D290" s="22">
        <f t="shared" si="35"/>
        <v>10</v>
      </c>
      <c r="E290" s="22"/>
      <c r="F290" s="5" t="s">
        <v>323</v>
      </c>
      <c r="G290" s="20">
        <v>37268</v>
      </c>
      <c r="H290" s="34">
        <v>2</v>
      </c>
      <c r="I290" s="64">
        <v>1711.33</v>
      </c>
      <c r="J290" s="36">
        <f t="shared" si="36"/>
        <v>3422.66</v>
      </c>
      <c r="K290" s="45">
        <v>10</v>
      </c>
      <c r="L290" s="46">
        <f t="shared" si="37"/>
        <v>120</v>
      </c>
      <c r="M290" s="42">
        <f t="shared" si="38"/>
        <v>20</v>
      </c>
      <c r="N290" s="24">
        <f t="shared" si="41"/>
        <v>246</v>
      </c>
      <c r="O290" s="26">
        <v>0</v>
      </c>
      <c r="P290" s="61">
        <v>0</v>
      </c>
      <c r="Q290" s="60">
        <v>-3422.66</v>
      </c>
      <c r="R290" s="60">
        <f t="shared" si="40"/>
        <v>-3422.66</v>
      </c>
      <c r="S290" s="83"/>
      <c r="T290" s="80"/>
      <c r="U290" s="79"/>
      <c r="V290" s="55">
        <f t="shared" si="42"/>
        <v>0</v>
      </c>
      <c r="W290" s="59" t="str">
        <f t="shared" si="39"/>
        <v>SIM</v>
      </c>
      <c r="X290" s="15"/>
    </row>
    <row r="291" spans="2:24" x14ac:dyDescent="0.2">
      <c r="B291" s="5" t="s">
        <v>581</v>
      </c>
      <c r="C291" s="5" t="s">
        <v>206</v>
      </c>
      <c r="D291" s="22">
        <f t="shared" si="35"/>
        <v>10</v>
      </c>
      <c r="E291" s="22"/>
      <c r="F291" s="5" t="s">
        <v>324</v>
      </c>
      <c r="G291" s="20">
        <v>37268</v>
      </c>
      <c r="H291" s="34">
        <v>1</v>
      </c>
      <c r="I291" s="64">
        <v>2891.34</v>
      </c>
      <c r="J291" s="36">
        <f t="shared" si="36"/>
        <v>2891.34</v>
      </c>
      <c r="K291" s="45">
        <v>10</v>
      </c>
      <c r="L291" s="46">
        <f t="shared" si="37"/>
        <v>120</v>
      </c>
      <c r="M291" s="42">
        <f t="shared" si="38"/>
        <v>20</v>
      </c>
      <c r="N291" s="24">
        <f t="shared" si="41"/>
        <v>246</v>
      </c>
      <c r="O291" s="26">
        <v>0</v>
      </c>
      <c r="P291" s="61">
        <v>0</v>
      </c>
      <c r="Q291" s="60">
        <v>-2891.34</v>
      </c>
      <c r="R291" s="60">
        <f t="shared" si="40"/>
        <v>-2891.34</v>
      </c>
      <c r="S291" s="83"/>
      <c r="T291" s="80"/>
      <c r="U291" s="79"/>
      <c r="V291" s="55">
        <f t="shared" si="42"/>
        <v>0</v>
      </c>
      <c r="W291" s="59" t="str">
        <f t="shared" si="39"/>
        <v>SIM</v>
      </c>
      <c r="X291" s="15"/>
    </row>
    <row r="292" spans="2:24" x14ac:dyDescent="0.2">
      <c r="B292" s="5" t="s">
        <v>581</v>
      </c>
      <c r="C292" s="5" t="s">
        <v>206</v>
      </c>
      <c r="D292" s="22">
        <f t="shared" si="35"/>
        <v>10</v>
      </c>
      <c r="E292" s="22"/>
      <c r="F292" s="5" t="s">
        <v>325</v>
      </c>
      <c r="G292" s="20">
        <v>37285</v>
      </c>
      <c r="H292" s="34">
        <v>1</v>
      </c>
      <c r="I292" s="39">
        <v>1958</v>
      </c>
      <c r="J292" s="36">
        <f t="shared" si="36"/>
        <v>1958</v>
      </c>
      <c r="K292" s="45">
        <v>10</v>
      </c>
      <c r="L292" s="46">
        <f t="shared" si="37"/>
        <v>120</v>
      </c>
      <c r="M292" s="42">
        <f t="shared" si="38"/>
        <v>20</v>
      </c>
      <c r="N292" s="24">
        <f t="shared" si="41"/>
        <v>246</v>
      </c>
      <c r="O292" s="26">
        <v>0</v>
      </c>
      <c r="P292" s="61">
        <v>0</v>
      </c>
      <c r="Q292" s="60">
        <v>-1958</v>
      </c>
      <c r="R292" s="60">
        <f t="shared" si="40"/>
        <v>-1958</v>
      </c>
      <c r="S292" s="83"/>
      <c r="T292" s="80"/>
      <c r="U292" s="79"/>
      <c r="V292" s="55">
        <f t="shared" si="42"/>
        <v>0</v>
      </c>
      <c r="W292" s="59" t="str">
        <f t="shared" si="39"/>
        <v>SIM</v>
      </c>
      <c r="X292" s="15"/>
    </row>
    <row r="293" spans="2:24" x14ac:dyDescent="0.2">
      <c r="B293" s="5" t="s">
        <v>581</v>
      </c>
      <c r="C293" s="5" t="s">
        <v>208</v>
      </c>
      <c r="D293" s="22">
        <f t="shared" si="35"/>
        <v>10</v>
      </c>
      <c r="E293" s="22"/>
      <c r="F293" s="5" t="s">
        <v>78</v>
      </c>
      <c r="G293" s="20">
        <v>37317</v>
      </c>
      <c r="H293" s="34">
        <v>2</v>
      </c>
      <c r="I293" s="39">
        <v>779</v>
      </c>
      <c r="J293" s="36">
        <f t="shared" si="36"/>
        <v>1558</v>
      </c>
      <c r="K293" s="45">
        <v>10</v>
      </c>
      <c r="L293" s="46">
        <f t="shared" si="37"/>
        <v>120</v>
      </c>
      <c r="M293" s="42">
        <f t="shared" si="38"/>
        <v>20</v>
      </c>
      <c r="N293" s="24">
        <f t="shared" si="41"/>
        <v>244</v>
      </c>
      <c r="O293" s="26">
        <v>0</v>
      </c>
      <c r="P293" s="61">
        <v>0</v>
      </c>
      <c r="Q293" s="60">
        <v>-1558</v>
      </c>
      <c r="R293" s="60">
        <f t="shared" si="40"/>
        <v>-1558</v>
      </c>
      <c r="S293" s="83"/>
      <c r="T293" s="80"/>
      <c r="U293" s="79"/>
      <c r="V293" s="55">
        <f t="shared" si="42"/>
        <v>0</v>
      </c>
      <c r="W293" s="59" t="str">
        <f t="shared" si="39"/>
        <v>SIM</v>
      </c>
      <c r="X293" s="15"/>
    </row>
    <row r="294" spans="2:24" x14ac:dyDescent="0.2">
      <c r="B294" s="5" t="s">
        <v>581</v>
      </c>
      <c r="C294" s="5" t="s">
        <v>208</v>
      </c>
      <c r="D294" s="22">
        <f t="shared" si="35"/>
        <v>10</v>
      </c>
      <c r="E294" s="22"/>
      <c r="F294" s="5" t="s">
        <v>79</v>
      </c>
      <c r="G294" s="20">
        <v>37329</v>
      </c>
      <c r="H294" s="34">
        <v>1</v>
      </c>
      <c r="I294" s="39">
        <v>469</v>
      </c>
      <c r="J294" s="36">
        <f t="shared" si="36"/>
        <v>469</v>
      </c>
      <c r="K294" s="45">
        <v>10</v>
      </c>
      <c r="L294" s="46">
        <f t="shared" si="37"/>
        <v>120</v>
      </c>
      <c r="M294" s="42">
        <f t="shared" si="38"/>
        <v>20</v>
      </c>
      <c r="N294" s="24">
        <f t="shared" si="41"/>
        <v>244</v>
      </c>
      <c r="O294" s="26">
        <v>0</v>
      </c>
      <c r="P294" s="61">
        <v>0</v>
      </c>
      <c r="Q294" s="60">
        <v>-469</v>
      </c>
      <c r="R294" s="60">
        <f t="shared" si="40"/>
        <v>-469</v>
      </c>
      <c r="S294" s="83"/>
      <c r="T294" s="80"/>
      <c r="U294" s="79"/>
      <c r="V294" s="55">
        <f t="shared" si="42"/>
        <v>0</v>
      </c>
      <c r="W294" s="59" t="str">
        <f t="shared" si="39"/>
        <v>SIM</v>
      </c>
      <c r="X294" s="15"/>
    </row>
    <row r="295" spans="2:24" x14ac:dyDescent="0.2">
      <c r="B295" s="5" t="s">
        <v>581</v>
      </c>
      <c r="C295" s="5" t="s">
        <v>206</v>
      </c>
      <c r="D295" s="22">
        <f t="shared" si="35"/>
        <v>10</v>
      </c>
      <c r="E295" s="22"/>
      <c r="F295" s="5" t="s">
        <v>326</v>
      </c>
      <c r="G295" s="20">
        <v>37340</v>
      </c>
      <c r="H295" s="34">
        <v>1</v>
      </c>
      <c r="I295" s="39">
        <v>182.28</v>
      </c>
      <c r="J295" s="36">
        <f t="shared" si="36"/>
        <v>182.28</v>
      </c>
      <c r="K295" s="45">
        <v>10</v>
      </c>
      <c r="L295" s="46">
        <f t="shared" si="37"/>
        <v>120</v>
      </c>
      <c r="M295" s="42">
        <f t="shared" si="38"/>
        <v>20</v>
      </c>
      <c r="N295" s="24">
        <f t="shared" si="41"/>
        <v>244</v>
      </c>
      <c r="O295" s="26">
        <v>0</v>
      </c>
      <c r="P295" s="61">
        <v>0</v>
      </c>
      <c r="Q295" s="60">
        <v>-182.28</v>
      </c>
      <c r="R295" s="60">
        <f t="shared" si="40"/>
        <v>-182.28</v>
      </c>
      <c r="S295" s="83">
        <v>44732</v>
      </c>
      <c r="T295" s="80">
        <v>1</v>
      </c>
      <c r="U295" s="79">
        <v>182.28</v>
      </c>
      <c r="V295" s="55">
        <f t="shared" si="42"/>
        <v>0</v>
      </c>
      <c r="W295" s="59" t="str">
        <f t="shared" si="39"/>
        <v>SIM</v>
      </c>
      <c r="X295" s="15"/>
    </row>
    <row r="296" spans="2:24" x14ac:dyDescent="0.2">
      <c r="B296" s="5" t="s">
        <v>581</v>
      </c>
      <c r="C296" s="5" t="s">
        <v>206</v>
      </c>
      <c r="D296" s="22">
        <f t="shared" si="35"/>
        <v>10</v>
      </c>
      <c r="E296" s="22"/>
      <c r="F296" s="5" t="s">
        <v>327</v>
      </c>
      <c r="G296" s="20">
        <v>37340</v>
      </c>
      <c r="H296" s="34">
        <v>1</v>
      </c>
      <c r="I296" s="39">
        <v>69.75</v>
      </c>
      <c r="J296" s="36">
        <f t="shared" si="36"/>
        <v>69.75</v>
      </c>
      <c r="K296" s="45">
        <v>10</v>
      </c>
      <c r="L296" s="46">
        <f t="shared" si="37"/>
        <v>120</v>
      </c>
      <c r="M296" s="42">
        <f t="shared" si="38"/>
        <v>20</v>
      </c>
      <c r="N296" s="24">
        <f t="shared" si="41"/>
        <v>244</v>
      </c>
      <c r="O296" s="26">
        <v>0</v>
      </c>
      <c r="P296" s="61">
        <v>0</v>
      </c>
      <c r="Q296" s="60">
        <v>-69.75</v>
      </c>
      <c r="R296" s="60">
        <f t="shared" si="40"/>
        <v>-69.75</v>
      </c>
      <c r="S296" s="83">
        <v>44592</v>
      </c>
      <c r="T296" s="80">
        <v>1</v>
      </c>
      <c r="U296" s="79">
        <f>T296*I296</f>
        <v>69.75</v>
      </c>
      <c r="V296" s="55">
        <f t="shared" si="42"/>
        <v>0</v>
      </c>
      <c r="W296" s="59" t="str">
        <f t="shared" si="39"/>
        <v>SIM</v>
      </c>
      <c r="X296" s="15"/>
    </row>
    <row r="297" spans="2:24" x14ac:dyDescent="0.2">
      <c r="B297" s="5" t="s">
        <v>581</v>
      </c>
      <c r="C297" s="5" t="s">
        <v>206</v>
      </c>
      <c r="D297" s="22">
        <f t="shared" si="35"/>
        <v>10</v>
      </c>
      <c r="E297" s="22"/>
      <c r="F297" s="5" t="s">
        <v>328</v>
      </c>
      <c r="G297" s="20">
        <v>37347</v>
      </c>
      <c r="H297" s="34">
        <v>1</v>
      </c>
      <c r="I297" s="39">
        <v>79</v>
      </c>
      <c r="J297" s="36">
        <f t="shared" si="36"/>
        <v>79</v>
      </c>
      <c r="K297" s="45">
        <v>10</v>
      </c>
      <c r="L297" s="46">
        <f t="shared" si="37"/>
        <v>120</v>
      </c>
      <c r="M297" s="42">
        <f t="shared" si="38"/>
        <v>20</v>
      </c>
      <c r="N297" s="24">
        <f t="shared" si="41"/>
        <v>243</v>
      </c>
      <c r="O297" s="26">
        <v>0</v>
      </c>
      <c r="P297" s="61">
        <v>0</v>
      </c>
      <c r="Q297" s="60">
        <v>-79</v>
      </c>
      <c r="R297" s="60">
        <f t="shared" si="40"/>
        <v>-79</v>
      </c>
      <c r="S297" s="83"/>
      <c r="T297" s="80"/>
      <c r="U297" s="79"/>
      <c r="V297" s="55">
        <f t="shared" si="42"/>
        <v>0</v>
      </c>
      <c r="W297" s="59" t="str">
        <f t="shared" si="39"/>
        <v>SIM</v>
      </c>
      <c r="X297" s="15"/>
    </row>
    <row r="298" spans="2:24" x14ac:dyDescent="0.2">
      <c r="B298" s="5" t="s">
        <v>581</v>
      </c>
      <c r="C298" s="5" t="s">
        <v>205</v>
      </c>
      <c r="D298" s="22">
        <f t="shared" si="35"/>
        <v>20</v>
      </c>
      <c r="E298" s="22"/>
      <c r="F298" s="5" t="s">
        <v>484</v>
      </c>
      <c r="G298" s="20">
        <v>37357</v>
      </c>
      <c r="H298" s="34">
        <v>1</v>
      </c>
      <c r="I298" s="39">
        <v>3050</v>
      </c>
      <c r="J298" s="36">
        <f t="shared" si="36"/>
        <v>3050</v>
      </c>
      <c r="K298" s="45">
        <v>5</v>
      </c>
      <c r="L298" s="46">
        <f t="shared" si="37"/>
        <v>60</v>
      </c>
      <c r="M298" s="42">
        <f t="shared" si="38"/>
        <v>20</v>
      </c>
      <c r="N298" s="24">
        <f t="shared" si="41"/>
        <v>243</v>
      </c>
      <c r="O298" s="26">
        <v>0</v>
      </c>
      <c r="P298" s="61">
        <v>0</v>
      </c>
      <c r="Q298" s="60">
        <v>-3050</v>
      </c>
      <c r="R298" s="60">
        <f t="shared" si="40"/>
        <v>-3050</v>
      </c>
      <c r="S298" s="83"/>
      <c r="T298" s="80"/>
      <c r="U298" s="79"/>
      <c r="V298" s="55">
        <f t="shared" si="42"/>
        <v>0</v>
      </c>
      <c r="W298" s="59" t="str">
        <f t="shared" si="39"/>
        <v>SIM</v>
      </c>
      <c r="X298" s="15"/>
    </row>
    <row r="299" spans="2:24" x14ac:dyDescent="0.2">
      <c r="B299" s="5" t="s">
        <v>581</v>
      </c>
      <c r="C299" s="5" t="s">
        <v>206</v>
      </c>
      <c r="D299" s="22">
        <f t="shared" si="35"/>
        <v>10</v>
      </c>
      <c r="E299" s="22"/>
      <c r="F299" s="5" t="s">
        <v>329</v>
      </c>
      <c r="G299" s="20">
        <v>37364</v>
      </c>
      <c r="H299" s="34">
        <v>1</v>
      </c>
      <c r="I299" s="39">
        <v>114</v>
      </c>
      <c r="J299" s="36">
        <f t="shared" si="36"/>
        <v>114</v>
      </c>
      <c r="K299" s="45">
        <v>10</v>
      </c>
      <c r="L299" s="46">
        <f t="shared" si="37"/>
        <v>120</v>
      </c>
      <c r="M299" s="42">
        <f t="shared" si="38"/>
        <v>20</v>
      </c>
      <c r="N299" s="24">
        <f t="shared" si="41"/>
        <v>243</v>
      </c>
      <c r="O299" s="26">
        <v>0</v>
      </c>
      <c r="P299" s="61">
        <v>0</v>
      </c>
      <c r="Q299" s="60">
        <v>-114</v>
      </c>
      <c r="R299" s="60">
        <f t="shared" si="40"/>
        <v>-114</v>
      </c>
      <c r="S299" s="83"/>
      <c r="T299" s="80"/>
      <c r="U299" s="79"/>
      <c r="V299" s="55">
        <f t="shared" si="42"/>
        <v>0</v>
      </c>
      <c r="W299" s="59" t="str">
        <f t="shared" si="39"/>
        <v>SIM</v>
      </c>
      <c r="X299" s="15"/>
    </row>
    <row r="300" spans="2:24" x14ac:dyDescent="0.2">
      <c r="B300" s="5" t="s">
        <v>581</v>
      </c>
      <c r="C300" s="5" t="s">
        <v>208</v>
      </c>
      <c r="D300" s="22">
        <f t="shared" si="35"/>
        <v>10</v>
      </c>
      <c r="E300" s="22"/>
      <c r="F300" s="5" t="s">
        <v>80</v>
      </c>
      <c r="G300" s="20">
        <v>37376</v>
      </c>
      <c r="H300" s="34">
        <v>1</v>
      </c>
      <c r="I300" s="39">
        <v>539</v>
      </c>
      <c r="J300" s="36">
        <f t="shared" si="36"/>
        <v>539</v>
      </c>
      <c r="K300" s="45">
        <v>10</v>
      </c>
      <c r="L300" s="46">
        <f t="shared" si="37"/>
        <v>120</v>
      </c>
      <c r="M300" s="42">
        <f t="shared" si="38"/>
        <v>20</v>
      </c>
      <c r="N300" s="24">
        <f t="shared" si="41"/>
        <v>243</v>
      </c>
      <c r="O300" s="26">
        <v>0</v>
      </c>
      <c r="P300" s="61">
        <v>0</v>
      </c>
      <c r="Q300" s="60">
        <v>-539</v>
      </c>
      <c r="R300" s="60">
        <f t="shared" si="40"/>
        <v>-539</v>
      </c>
      <c r="S300" s="83"/>
      <c r="T300" s="80"/>
      <c r="U300" s="79"/>
      <c r="V300" s="55">
        <f t="shared" si="42"/>
        <v>0</v>
      </c>
      <c r="W300" s="59" t="str">
        <f t="shared" si="39"/>
        <v>SIM</v>
      </c>
      <c r="X300" s="15"/>
    </row>
    <row r="301" spans="2:24" x14ac:dyDescent="0.2">
      <c r="B301" s="5" t="s">
        <v>581</v>
      </c>
      <c r="C301" s="5" t="s">
        <v>208</v>
      </c>
      <c r="D301" s="22">
        <f t="shared" si="35"/>
        <v>10</v>
      </c>
      <c r="E301" s="22"/>
      <c r="F301" s="5" t="s">
        <v>81</v>
      </c>
      <c r="G301" s="20">
        <v>37484</v>
      </c>
      <c r="H301" s="34">
        <v>1</v>
      </c>
      <c r="I301" s="39">
        <v>994</v>
      </c>
      <c r="J301" s="36">
        <f t="shared" si="36"/>
        <v>994</v>
      </c>
      <c r="K301" s="45">
        <v>10</v>
      </c>
      <c r="L301" s="46">
        <f t="shared" si="37"/>
        <v>120</v>
      </c>
      <c r="M301" s="42">
        <f t="shared" si="38"/>
        <v>19</v>
      </c>
      <c r="N301" s="24">
        <f t="shared" si="41"/>
        <v>239</v>
      </c>
      <c r="O301" s="26">
        <v>0</v>
      </c>
      <c r="P301" s="61">
        <v>0</v>
      </c>
      <c r="Q301" s="60">
        <v>-994</v>
      </c>
      <c r="R301" s="60">
        <f t="shared" si="40"/>
        <v>-994</v>
      </c>
      <c r="S301" s="83"/>
      <c r="T301" s="80"/>
      <c r="U301" s="79"/>
      <c r="V301" s="55">
        <f t="shared" si="42"/>
        <v>0</v>
      </c>
      <c r="W301" s="59" t="str">
        <f t="shared" si="39"/>
        <v>SIM</v>
      </c>
      <c r="X301" s="15"/>
    </row>
    <row r="302" spans="2:24" x14ac:dyDescent="0.2">
      <c r="B302" s="5" t="s">
        <v>581</v>
      </c>
      <c r="C302" s="5" t="s">
        <v>205</v>
      </c>
      <c r="D302" s="22">
        <f t="shared" si="35"/>
        <v>20</v>
      </c>
      <c r="E302" s="22"/>
      <c r="F302" s="5" t="s">
        <v>478</v>
      </c>
      <c r="G302" s="20">
        <v>37557</v>
      </c>
      <c r="H302" s="34">
        <v>1</v>
      </c>
      <c r="I302" s="39">
        <v>7399.98</v>
      </c>
      <c r="J302" s="36">
        <f t="shared" si="36"/>
        <v>7399.98</v>
      </c>
      <c r="K302" s="45">
        <v>5</v>
      </c>
      <c r="L302" s="46">
        <f t="shared" si="37"/>
        <v>60</v>
      </c>
      <c r="M302" s="42">
        <f t="shared" si="38"/>
        <v>19</v>
      </c>
      <c r="N302" s="24">
        <f t="shared" si="41"/>
        <v>237</v>
      </c>
      <c r="O302" s="26">
        <v>0</v>
      </c>
      <c r="P302" s="61">
        <v>0</v>
      </c>
      <c r="Q302" s="60">
        <v>-7399.98</v>
      </c>
      <c r="R302" s="60">
        <f t="shared" si="40"/>
        <v>-7399.98</v>
      </c>
      <c r="S302" s="83"/>
      <c r="T302" s="80"/>
      <c r="U302" s="79"/>
      <c r="V302" s="55">
        <f t="shared" si="42"/>
        <v>0</v>
      </c>
      <c r="W302" s="59" t="str">
        <f t="shared" si="39"/>
        <v>SIM</v>
      </c>
      <c r="X302" s="15"/>
    </row>
    <row r="303" spans="2:24" x14ac:dyDescent="0.2">
      <c r="B303" s="5" t="s">
        <v>581</v>
      </c>
      <c r="C303" s="5" t="s">
        <v>208</v>
      </c>
      <c r="D303" s="22">
        <f t="shared" si="35"/>
        <v>10</v>
      </c>
      <c r="E303" s="22"/>
      <c r="F303" s="5" t="s">
        <v>82</v>
      </c>
      <c r="G303" s="20">
        <v>37610</v>
      </c>
      <c r="H303" s="34">
        <v>1</v>
      </c>
      <c r="I303" s="39">
        <v>760</v>
      </c>
      <c r="J303" s="36">
        <f t="shared" si="36"/>
        <v>760</v>
      </c>
      <c r="K303" s="45">
        <v>10</v>
      </c>
      <c r="L303" s="46">
        <f t="shared" si="37"/>
        <v>120</v>
      </c>
      <c r="M303" s="42">
        <f t="shared" si="38"/>
        <v>19</v>
      </c>
      <c r="N303" s="24">
        <f t="shared" si="41"/>
        <v>235</v>
      </c>
      <c r="O303" s="26">
        <v>0</v>
      </c>
      <c r="P303" s="61">
        <v>0</v>
      </c>
      <c r="Q303" s="60">
        <v>-760</v>
      </c>
      <c r="R303" s="60">
        <f t="shared" si="40"/>
        <v>-760</v>
      </c>
      <c r="S303" s="83"/>
      <c r="T303" s="80"/>
      <c r="U303" s="79"/>
      <c r="V303" s="55">
        <f t="shared" si="42"/>
        <v>0</v>
      </c>
      <c r="W303" s="59" t="str">
        <f t="shared" si="39"/>
        <v>SIM</v>
      </c>
      <c r="X303" s="15"/>
    </row>
    <row r="304" spans="2:24" x14ac:dyDescent="0.2">
      <c r="B304" s="5" t="s">
        <v>581</v>
      </c>
      <c r="C304" s="5" t="s">
        <v>205</v>
      </c>
      <c r="D304" s="22">
        <f t="shared" si="35"/>
        <v>20</v>
      </c>
      <c r="E304" s="22"/>
      <c r="F304" s="5" t="s">
        <v>477</v>
      </c>
      <c r="G304" s="20">
        <v>37672</v>
      </c>
      <c r="H304" s="34">
        <v>1</v>
      </c>
      <c r="I304" s="39">
        <v>3569.27</v>
      </c>
      <c r="J304" s="36">
        <f t="shared" si="36"/>
        <v>3569.27</v>
      </c>
      <c r="K304" s="45">
        <v>5</v>
      </c>
      <c r="L304" s="46">
        <f t="shared" si="37"/>
        <v>60</v>
      </c>
      <c r="M304" s="42">
        <f t="shared" si="38"/>
        <v>19</v>
      </c>
      <c r="N304" s="24">
        <f t="shared" si="41"/>
        <v>233</v>
      </c>
      <c r="O304" s="26">
        <v>0</v>
      </c>
      <c r="P304" s="61">
        <v>0</v>
      </c>
      <c r="Q304" s="60">
        <v>-3569.27</v>
      </c>
      <c r="R304" s="60">
        <f t="shared" si="40"/>
        <v>-3569.27</v>
      </c>
      <c r="S304" s="83"/>
      <c r="T304" s="80"/>
      <c r="U304" s="79"/>
      <c r="V304" s="55">
        <f t="shared" si="42"/>
        <v>0</v>
      </c>
      <c r="W304" s="59" t="str">
        <f t="shared" si="39"/>
        <v>SIM</v>
      </c>
      <c r="X304" s="15"/>
    </row>
    <row r="305" spans="2:24" x14ac:dyDescent="0.2">
      <c r="B305" s="5" t="s">
        <v>581</v>
      </c>
      <c r="C305" s="5" t="s">
        <v>208</v>
      </c>
      <c r="D305" s="22">
        <f t="shared" si="35"/>
        <v>10</v>
      </c>
      <c r="E305" s="22"/>
      <c r="F305" s="5" t="s">
        <v>83</v>
      </c>
      <c r="G305" s="20">
        <v>37715</v>
      </c>
      <c r="H305" s="34">
        <v>1</v>
      </c>
      <c r="I305" s="39">
        <v>609</v>
      </c>
      <c r="J305" s="36">
        <f t="shared" si="36"/>
        <v>609</v>
      </c>
      <c r="K305" s="45">
        <v>10</v>
      </c>
      <c r="L305" s="46">
        <f t="shared" si="37"/>
        <v>120</v>
      </c>
      <c r="M305" s="42">
        <f t="shared" si="38"/>
        <v>19</v>
      </c>
      <c r="N305" s="24">
        <f t="shared" si="41"/>
        <v>231</v>
      </c>
      <c r="O305" s="26">
        <v>0</v>
      </c>
      <c r="P305" s="61">
        <v>0</v>
      </c>
      <c r="Q305" s="60">
        <v>-609</v>
      </c>
      <c r="R305" s="60">
        <f t="shared" si="40"/>
        <v>-609</v>
      </c>
      <c r="S305" s="83"/>
      <c r="T305" s="80"/>
      <c r="U305" s="79"/>
      <c r="V305" s="55">
        <f t="shared" si="42"/>
        <v>0</v>
      </c>
      <c r="W305" s="59" t="str">
        <f t="shared" si="39"/>
        <v>SIM</v>
      </c>
      <c r="X305" s="15"/>
    </row>
    <row r="306" spans="2:24" x14ac:dyDescent="0.2">
      <c r="B306" s="5" t="s">
        <v>581</v>
      </c>
      <c r="C306" s="5" t="s">
        <v>206</v>
      </c>
      <c r="D306" s="22">
        <f t="shared" si="35"/>
        <v>10</v>
      </c>
      <c r="E306" s="22"/>
      <c r="F306" s="5" t="s">
        <v>330</v>
      </c>
      <c r="G306" s="20">
        <v>37741</v>
      </c>
      <c r="H306" s="34">
        <v>1</v>
      </c>
      <c r="I306" s="39">
        <v>110</v>
      </c>
      <c r="J306" s="36">
        <f t="shared" si="36"/>
        <v>110</v>
      </c>
      <c r="K306" s="45">
        <v>10</v>
      </c>
      <c r="L306" s="46">
        <f t="shared" si="37"/>
        <v>120</v>
      </c>
      <c r="M306" s="42">
        <f t="shared" si="38"/>
        <v>19</v>
      </c>
      <c r="N306" s="24">
        <f t="shared" si="41"/>
        <v>231</v>
      </c>
      <c r="O306" s="26">
        <v>0</v>
      </c>
      <c r="P306" s="61">
        <v>0</v>
      </c>
      <c r="Q306" s="60">
        <v>-110</v>
      </c>
      <c r="R306" s="60">
        <f t="shared" si="40"/>
        <v>-110</v>
      </c>
      <c r="S306" s="83">
        <v>44732</v>
      </c>
      <c r="T306" s="80">
        <v>1</v>
      </c>
      <c r="U306" s="79">
        <v>110</v>
      </c>
      <c r="V306" s="55">
        <f t="shared" si="42"/>
        <v>0</v>
      </c>
      <c r="W306" s="59" t="str">
        <f t="shared" si="39"/>
        <v>SIM</v>
      </c>
      <c r="X306" s="15"/>
    </row>
    <row r="307" spans="2:24" x14ac:dyDescent="0.2">
      <c r="B307" s="5" t="s">
        <v>581</v>
      </c>
      <c r="C307" s="5" t="s">
        <v>208</v>
      </c>
      <c r="D307" s="22">
        <f t="shared" si="35"/>
        <v>10</v>
      </c>
      <c r="E307" s="22"/>
      <c r="F307" s="5" t="s">
        <v>84</v>
      </c>
      <c r="G307" s="20">
        <v>37774</v>
      </c>
      <c r="H307" s="34">
        <v>1</v>
      </c>
      <c r="I307" s="39">
        <v>1090</v>
      </c>
      <c r="J307" s="36">
        <f t="shared" si="36"/>
        <v>1090</v>
      </c>
      <c r="K307" s="45">
        <v>10</v>
      </c>
      <c r="L307" s="46">
        <f t="shared" si="37"/>
        <v>120</v>
      </c>
      <c r="M307" s="42">
        <f t="shared" si="38"/>
        <v>19</v>
      </c>
      <c r="N307" s="24">
        <f t="shared" si="41"/>
        <v>229</v>
      </c>
      <c r="O307" s="26">
        <v>0</v>
      </c>
      <c r="P307" s="61">
        <v>0</v>
      </c>
      <c r="Q307" s="60">
        <v>-1090</v>
      </c>
      <c r="R307" s="60">
        <f t="shared" si="40"/>
        <v>-1090</v>
      </c>
      <c r="S307" s="83"/>
      <c r="T307" s="80"/>
      <c r="U307" s="79"/>
      <c r="V307" s="55">
        <f t="shared" si="42"/>
        <v>0</v>
      </c>
      <c r="W307" s="59" t="str">
        <f t="shared" si="39"/>
        <v>SIM</v>
      </c>
      <c r="X307" s="15"/>
    </row>
    <row r="308" spans="2:24" x14ac:dyDescent="0.2">
      <c r="B308" s="5" t="s">
        <v>581</v>
      </c>
      <c r="C308" s="5" t="s">
        <v>208</v>
      </c>
      <c r="D308" s="22">
        <f t="shared" si="35"/>
        <v>10</v>
      </c>
      <c r="E308" s="22"/>
      <c r="F308" s="5" t="s">
        <v>85</v>
      </c>
      <c r="G308" s="20">
        <v>37776</v>
      </c>
      <c r="H308" s="34">
        <v>1</v>
      </c>
      <c r="I308" s="39">
        <v>769</v>
      </c>
      <c r="J308" s="36">
        <f t="shared" si="36"/>
        <v>769</v>
      </c>
      <c r="K308" s="45">
        <v>10</v>
      </c>
      <c r="L308" s="46">
        <f t="shared" si="37"/>
        <v>120</v>
      </c>
      <c r="M308" s="42">
        <f t="shared" si="38"/>
        <v>19</v>
      </c>
      <c r="N308" s="24">
        <f t="shared" si="41"/>
        <v>229</v>
      </c>
      <c r="O308" s="26">
        <v>0</v>
      </c>
      <c r="P308" s="61">
        <v>0</v>
      </c>
      <c r="Q308" s="60">
        <v>-769</v>
      </c>
      <c r="R308" s="60">
        <f t="shared" si="40"/>
        <v>-769</v>
      </c>
      <c r="S308" s="83"/>
      <c r="T308" s="80"/>
      <c r="U308" s="79"/>
      <c r="V308" s="55">
        <f t="shared" si="42"/>
        <v>0</v>
      </c>
      <c r="W308" s="59" t="str">
        <f t="shared" si="39"/>
        <v>SIM</v>
      </c>
      <c r="X308" s="15"/>
    </row>
    <row r="309" spans="2:24" x14ac:dyDescent="0.2">
      <c r="B309" s="5" t="s">
        <v>581</v>
      </c>
      <c r="C309" s="5" t="s">
        <v>208</v>
      </c>
      <c r="D309" s="22">
        <f t="shared" si="35"/>
        <v>10</v>
      </c>
      <c r="E309" s="22"/>
      <c r="F309" s="5" t="s">
        <v>86</v>
      </c>
      <c r="G309" s="20">
        <v>38083</v>
      </c>
      <c r="H309" s="34">
        <v>1</v>
      </c>
      <c r="I309" s="39">
        <v>1050</v>
      </c>
      <c r="J309" s="36">
        <f t="shared" si="36"/>
        <v>1050</v>
      </c>
      <c r="K309" s="45">
        <v>10</v>
      </c>
      <c r="L309" s="46">
        <f t="shared" si="37"/>
        <v>120</v>
      </c>
      <c r="M309" s="42">
        <f t="shared" si="38"/>
        <v>18</v>
      </c>
      <c r="N309" s="24">
        <f t="shared" si="41"/>
        <v>219</v>
      </c>
      <c r="O309" s="26">
        <v>0</v>
      </c>
      <c r="P309" s="61">
        <v>0</v>
      </c>
      <c r="Q309" s="60">
        <v>-1050</v>
      </c>
      <c r="R309" s="60">
        <f t="shared" si="40"/>
        <v>-1050</v>
      </c>
      <c r="S309" s="83"/>
      <c r="T309" s="80"/>
      <c r="U309" s="79"/>
      <c r="V309" s="55">
        <f t="shared" si="42"/>
        <v>0</v>
      </c>
      <c r="W309" s="59" t="str">
        <f t="shared" si="39"/>
        <v>SIM</v>
      </c>
      <c r="X309" s="15"/>
    </row>
    <row r="310" spans="2:24" x14ac:dyDescent="0.2">
      <c r="B310" s="5" t="s">
        <v>581</v>
      </c>
      <c r="C310" s="5" t="s">
        <v>206</v>
      </c>
      <c r="D310" s="22">
        <f t="shared" si="35"/>
        <v>10</v>
      </c>
      <c r="E310" s="22"/>
      <c r="F310" s="5" t="s">
        <v>331</v>
      </c>
      <c r="G310" s="20">
        <v>38159</v>
      </c>
      <c r="H310" s="34">
        <v>1</v>
      </c>
      <c r="I310" s="39">
        <v>330</v>
      </c>
      <c r="J310" s="36">
        <f t="shared" si="36"/>
        <v>330</v>
      </c>
      <c r="K310" s="45">
        <v>10</v>
      </c>
      <c r="L310" s="46">
        <f t="shared" si="37"/>
        <v>120</v>
      </c>
      <c r="M310" s="42">
        <f t="shared" si="38"/>
        <v>18</v>
      </c>
      <c r="N310" s="24">
        <f t="shared" si="41"/>
        <v>217</v>
      </c>
      <c r="O310" s="26">
        <v>0</v>
      </c>
      <c r="P310" s="61">
        <v>0</v>
      </c>
      <c r="Q310" s="60">
        <v>-330</v>
      </c>
      <c r="R310" s="60">
        <f t="shared" si="40"/>
        <v>-330</v>
      </c>
      <c r="S310" s="83"/>
      <c r="T310" s="80"/>
      <c r="U310" s="79"/>
      <c r="V310" s="55">
        <f t="shared" si="42"/>
        <v>0</v>
      </c>
      <c r="W310" s="59" t="str">
        <f t="shared" si="39"/>
        <v>SIM</v>
      </c>
      <c r="X310" s="15"/>
    </row>
    <row r="311" spans="2:24" x14ac:dyDescent="0.2">
      <c r="B311" s="5" t="s">
        <v>581</v>
      </c>
      <c r="C311" s="5" t="s">
        <v>208</v>
      </c>
      <c r="D311" s="22">
        <f t="shared" si="35"/>
        <v>10</v>
      </c>
      <c r="E311" s="22"/>
      <c r="F311" s="5" t="s">
        <v>87</v>
      </c>
      <c r="G311" s="20">
        <v>38175</v>
      </c>
      <c r="H311" s="34">
        <v>1</v>
      </c>
      <c r="I311" s="39">
        <v>260</v>
      </c>
      <c r="J311" s="36">
        <f t="shared" si="36"/>
        <v>260</v>
      </c>
      <c r="K311" s="45">
        <v>10</v>
      </c>
      <c r="L311" s="46">
        <f t="shared" si="37"/>
        <v>120</v>
      </c>
      <c r="M311" s="42">
        <f t="shared" si="38"/>
        <v>18</v>
      </c>
      <c r="N311" s="24">
        <f t="shared" si="41"/>
        <v>216</v>
      </c>
      <c r="O311" s="26">
        <v>0</v>
      </c>
      <c r="P311" s="61">
        <v>0</v>
      </c>
      <c r="Q311" s="60">
        <v>-260</v>
      </c>
      <c r="R311" s="60">
        <f t="shared" si="40"/>
        <v>-260</v>
      </c>
      <c r="S311" s="83"/>
      <c r="T311" s="80"/>
      <c r="U311" s="79"/>
      <c r="V311" s="55">
        <f t="shared" si="42"/>
        <v>0</v>
      </c>
      <c r="W311" s="59" t="str">
        <f t="shared" si="39"/>
        <v>SIM</v>
      </c>
      <c r="X311" s="15"/>
    </row>
    <row r="312" spans="2:24" x14ac:dyDescent="0.2">
      <c r="B312" s="5" t="s">
        <v>581</v>
      </c>
      <c r="C312" s="5" t="s">
        <v>205</v>
      </c>
      <c r="D312" s="22">
        <f t="shared" si="35"/>
        <v>20</v>
      </c>
      <c r="E312" s="22"/>
      <c r="F312" s="5" t="s">
        <v>485</v>
      </c>
      <c r="G312" s="20">
        <v>38182</v>
      </c>
      <c r="H312" s="34">
        <v>3</v>
      </c>
      <c r="I312" s="39">
        <v>1742.72</v>
      </c>
      <c r="J312" s="36">
        <f t="shared" si="36"/>
        <v>5228.16</v>
      </c>
      <c r="K312" s="45">
        <v>5</v>
      </c>
      <c r="L312" s="46">
        <f t="shared" si="37"/>
        <v>60</v>
      </c>
      <c r="M312" s="42">
        <f t="shared" si="38"/>
        <v>18</v>
      </c>
      <c r="N312" s="24">
        <f t="shared" si="41"/>
        <v>216</v>
      </c>
      <c r="O312" s="26">
        <v>0</v>
      </c>
      <c r="P312" s="61">
        <v>0</v>
      </c>
      <c r="Q312" s="60">
        <v>-5228.16</v>
      </c>
      <c r="R312" s="60">
        <f t="shared" si="40"/>
        <v>-5228.16</v>
      </c>
      <c r="S312" s="83"/>
      <c r="T312" s="80"/>
      <c r="U312" s="79"/>
      <c r="V312" s="55">
        <f t="shared" si="42"/>
        <v>0</v>
      </c>
      <c r="W312" s="59" t="str">
        <f t="shared" si="39"/>
        <v>SIM</v>
      </c>
      <c r="X312" s="15"/>
    </row>
    <row r="313" spans="2:24" x14ac:dyDescent="0.2">
      <c r="B313" s="5" t="s">
        <v>581</v>
      </c>
      <c r="C313" s="5" t="s">
        <v>206</v>
      </c>
      <c r="D313" s="22">
        <f t="shared" si="35"/>
        <v>10</v>
      </c>
      <c r="E313" s="22"/>
      <c r="F313" s="5" t="s">
        <v>332</v>
      </c>
      <c r="G313" s="20">
        <v>38264</v>
      </c>
      <c r="H313" s="34">
        <v>1</v>
      </c>
      <c r="I313" s="39">
        <v>611.63</v>
      </c>
      <c r="J313" s="36">
        <f t="shared" si="36"/>
        <v>611.63</v>
      </c>
      <c r="K313" s="45">
        <v>10</v>
      </c>
      <c r="L313" s="46">
        <f t="shared" si="37"/>
        <v>120</v>
      </c>
      <c r="M313" s="42">
        <f t="shared" si="38"/>
        <v>17</v>
      </c>
      <c r="N313" s="24">
        <f t="shared" si="41"/>
        <v>213</v>
      </c>
      <c r="O313" s="26">
        <v>0</v>
      </c>
      <c r="P313" s="61">
        <v>0</v>
      </c>
      <c r="Q313" s="60">
        <v>-611.63</v>
      </c>
      <c r="R313" s="60">
        <f t="shared" si="40"/>
        <v>-611.63</v>
      </c>
      <c r="S313" s="83"/>
      <c r="T313" s="80"/>
      <c r="U313" s="79"/>
      <c r="V313" s="55">
        <f t="shared" si="42"/>
        <v>0</v>
      </c>
      <c r="W313" s="59" t="str">
        <f t="shared" si="39"/>
        <v>SIM</v>
      </c>
      <c r="X313" s="15"/>
    </row>
    <row r="314" spans="2:24" x14ac:dyDescent="0.2">
      <c r="B314" s="5" t="s">
        <v>581</v>
      </c>
      <c r="C314" s="5" t="s">
        <v>208</v>
      </c>
      <c r="D314" s="22">
        <f t="shared" si="35"/>
        <v>10</v>
      </c>
      <c r="E314" s="22"/>
      <c r="F314" s="5" t="s">
        <v>88</v>
      </c>
      <c r="G314" s="20">
        <v>38266</v>
      </c>
      <c r="H314" s="34">
        <v>1</v>
      </c>
      <c r="I314" s="39">
        <v>260</v>
      </c>
      <c r="J314" s="36">
        <f t="shared" si="36"/>
        <v>260</v>
      </c>
      <c r="K314" s="45">
        <v>10</v>
      </c>
      <c r="L314" s="46">
        <f t="shared" si="37"/>
        <v>120</v>
      </c>
      <c r="M314" s="42">
        <f t="shared" si="38"/>
        <v>17</v>
      </c>
      <c r="N314" s="24">
        <f t="shared" si="41"/>
        <v>213</v>
      </c>
      <c r="O314" s="26">
        <v>0</v>
      </c>
      <c r="P314" s="61">
        <v>0</v>
      </c>
      <c r="Q314" s="60">
        <v>-260</v>
      </c>
      <c r="R314" s="60">
        <f t="shared" si="40"/>
        <v>-260</v>
      </c>
      <c r="S314" s="83"/>
      <c r="T314" s="80"/>
      <c r="U314" s="79"/>
      <c r="V314" s="55">
        <f t="shared" si="42"/>
        <v>0</v>
      </c>
      <c r="W314" s="59" t="str">
        <f t="shared" si="39"/>
        <v>SIM</v>
      </c>
      <c r="X314" s="15"/>
    </row>
    <row r="315" spans="2:24" x14ac:dyDescent="0.2">
      <c r="B315" s="5" t="s">
        <v>581</v>
      </c>
      <c r="C315" s="5" t="s">
        <v>208</v>
      </c>
      <c r="D315" s="22">
        <f t="shared" si="35"/>
        <v>10</v>
      </c>
      <c r="E315" s="22"/>
      <c r="F315" s="5" t="s">
        <v>89</v>
      </c>
      <c r="G315" s="20">
        <v>38363</v>
      </c>
      <c r="H315" s="34">
        <v>1</v>
      </c>
      <c r="I315" s="39">
        <v>199</v>
      </c>
      <c r="J315" s="36">
        <f t="shared" si="36"/>
        <v>199</v>
      </c>
      <c r="K315" s="45">
        <v>10</v>
      </c>
      <c r="L315" s="46">
        <f t="shared" si="37"/>
        <v>120</v>
      </c>
      <c r="M315" s="42">
        <f t="shared" si="38"/>
        <v>17</v>
      </c>
      <c r="N315" s="24">
        <f t="shared" si="41"/>
        <v>210</v>
      </c>
      <c r="O315" s="26">
        <v>0</v>
      </c>
      <c r="P315" s="61">
        <v>0</v>
      </c>
      <c r="Q315" s="60">
        <v>-199</v>
      </c>
      <c r="R315" s="60">
        <f t="shared" si="40"/>
        <v>-199</v>
      </c>
      <c r="S315" s="83"/>
      <c r="T315" s="80"/>
      <c r="U315" s="79"/>
      <c r="V315" s="55">
        <f t="shared" si="42"/>
        <v>0</v>
      </c>
      <c r="W315" s="59" t="str">
        <f t="shared" si="39"/>
        <v>SIM</v>
      </c>
      <c r="X315" s="15"/>
    </row>
    <row r="316" spans="2:24" x14ac:dyDescent="0.2">
      <c r="B316" s="5" t="s">
        <v>581</v>
      </c>
      <c r="C316" s="5" t="s">
        <v>206</v>
      </c>
      <c r="D316" s="22">
        <f t="shared" si="35"/>
        <v>10</v>
      </c>
      <c r="E316" s="22"/>
      <c r="F316" s="5" t="s">
        <v>241</v>
      </c>
      <c r="G316" s="20">
        <v>38729</v>
      </c>
      <c r="H316" s="34">
        <v>1</v>
      </c>
      <c r="I316" s="39">
        <v>140</v>
      </c>
      <c r="J316" s="36">
        <f t="shared" si="36"/>
        <v>140</v>
      </c>
      <c r="K316" s="45">
        <v>10</v>
      </c>
      <c r="L316" s="46">
        <f t="shared" si="37"/>
        <v>120</v>
      </c>
      <c r="M316" s="42">
        <f t="shared" si="38"/>
        <v>16</v>
      </c>
      <c r="N316" s="24">
        <f t="shared" si="41"/>
        <v>198</v>
      </c>
      <c r="O316" s="26">
        <v>0</v>
      </c>
      <c r="P316" s="61">
        <v>0</v>
      </c>
      <c r="Q316" s="60">
        <v>-140</v>
      </c>
      <c r="R316" s="60">
        <f t="shared" si="40"/>
        <v>-140</v>
      </c>
      <c r="S316" s="83"/>
      <c r="T316" s="80"/>
      <c r="U316" s="79"/>
      <c r="V316" s="55">
        <f t="shared" si="42"/>
        <v>0</v>
      </c>
      <c r="W316" s="59" t="str">
        <f t="shared" si="39"/>
        <v>SIM</v>
      </c>
      <c r="X316" s="15"/>
    </row>
    <row r="317" spans="2:24" x14ac:dyDescent="0.2">
      <c r="B317" s="5" t="s">
        <v>581</v>
      </c>
      <c r="C317" s="5" t="s">
        <v>205</v>
      </c>
      <c r="D317" s="22">
        <f t="shared" si="35"/>
        <v>20</v>
      </c>
      <c r="E317" s="22"/>
      <c r="F317" s="5" t="s">
        <v>486</v>
      </c>
      <c r="G317" s="20">
        <v>38761</v>
      </c>
      <c r="H317" s="34">
        <v>1</v>
      </c>
      <c r="I317" s="39">
        <v>336.48</v>
      </c>
      <c r="J317" s="36">
        <f t="shared" si="36"/>
        <v>336.48</v>
      </c>
      <c r="K317" s="45">
        <v>5</v>
      </c>
      <c r="L317" s="46">
        <f t="shared" si="37"/>
        <v>60</v>
      </c>
      <c r="M317" s="42">
        <f t="shared" si="38"/>
        <v>16</v>
      </c>
      <c r="N317" s="24">
        <f t="shared" si="41"/>
        <v>197</v>
      </c>
      <c r="O317" s="26">
        <v>0</v>
      </c>
      <c r="P317" s="61">
        <v>0</v>
      </c>
      <c r="Q317" s="60">
        <v>-336.48</v>
      </c>
      <c r="R317" s="60">
        <f t="shared" si="40"/>
        <v>-336.48</v>
      </c>
      <c r="S317" s="83"/>
      <c r="T317" s="80"/>
      <c r="U317" s="79"/>
      <c r="V317" s="55">
        <f t="shared" si="42"/>
        <v>0</v>
      </c>
      <c r="W317" s="59" t="str">
        <f t="shared" si="39"/>
        <v>SIM</v>
      </c>
      <c r="X317" s="15"/>
    </row>
    <row r="318" spans="2:24" x14ac:dyDescent="0.2">
      <c r="B318" s="5" t="s">
        <v>581</v>
      </c>
      <c r="C318" s="5" t="s">
        <v>206</v>
      </c>
      <c r="D318" s="22">
        <f t="shared" si="35"/>
        <v>10</v>
      </c>
      <c r="E318" s="22"/>
      <c r="F318" s="5" t="s">
        <v>325</v>
      </c>
      <c r="G318" s="20">
        <v>38814</v>
      </c>
      <c r="H318" s="34">
        <v>1</v>
      </c>
      <c r="I318" s="39">
        <v>2779.99</v>
      </c>
      <c r="J318" s="36">
        <f t="shared" si="36"/>
        <v>2779.99</v>
      </c>
      <c r="K318" s="45">
        <v>10</v>
      </c>
      <c r="L318" s="46">
        <f t="shared" si="37"/>
        <v>120</v>
      </c>
      <c r="M318" s="42">
        <f t="shared" si="38"/>
        <v>16</v>
      </c>
      <c r="N318" s="24">
        <f t="shared" si="41"/>
        <v>195</v>
      </c>
      <c r="O318" s="26">
        <v>0</v>
      </c>
      <c r="P318" s="61">
        <v>0</v>
      </c>
      <c r="Q318" s="60">
        <v>-2779.99</v>
      </c>
      <c r="R318" s="60">
        <f t="shared" si="40"/>
        <v>-2779.99</v>
      </c>
      <c r="S318" s="83"/>
      <c r="T318" s="80"/>
      <c r="U318" s="79"/>
      <c r="V318" s="55">
        <f t="shared" si="42"/>
        <v>0</v>
      </c>
      <c r="W318" s="59" t="str">
        <f t="shared" si="39"/>
        <v>SIM</v>
      </c>
      <c r="X318" s="15"/>
    </row>
    <row r="319" spans="2:24" x14ac:dyDescent="0.2">
      <c r="B319" s="5" t="s">
        <v>581</v>
      </c>
      <c r="C319" s="5" t="s">
        <v>208</v>
      </c>
      <c r="D319" s="22">
        <f t="shared" si="35"/>
        <v>10</v>
      </c>
      <c r="E319" s="22"/>
      <c r="F319" s="5" t="s">
        <v>90</v>
      </c>
      <c r="G319" s="20">
        <v>38875</v>
      </c>
      <c r="H319" s="34">
        <v>1</v>
      </c>
      <c r="I319" s="39">
        <v>16547.580000000002</v>
      </c>
      <c r="J319" s="36">
        <f t="shared" si="36"/>
        <v>16547.580000000002</v>
      </c>
      <c r="K319" s="45">
        <v>10</v>
      </c>
      <c r="L319" s="46">
        <f t="shared" si="37"/>
        <v>120</v>
      </c>
      <c r="M319" s="42">
        <f t="shared" si="38"/>
        <v>16</v>
      </c>
      <c r="N319" s="24">
        <f t="shared" si="41"/>
        <v>193</v>
      </c>
      <c r="O319" s="26">
        <v>0</v>
      </c>
      <c r="P319" s="61">
        <v>0</v>
      </c>
      <c r="Q319" s="60">
        <v>-16547.580000000002</v>
      </c>
      <c r="R319" s="60">
        <f t="shared" si="40"/>
        <v>-16547.580000000002</v>
      </c>
      <c r="S319" s="83"/>
      <c r="T319" s="80"/>
      <c r="U319" s="79"/>
      <c r="V319" s="55">
        <f t="shared" si="42"/>
        <v>0</v>
      </c>
      <c r="W319" s="59" t="str">
        <f t="shared" si="39"/>
        <v>SIM</v>
      </c>
      <c r="X319" s="15"/>
    </row>
    <row r="320" spans="2:24" x14ac:dyDescent="0.2">
      <c r="B320" s="5" t="s">
        <v>581</v>
      </c>
      <c r="C320" s="5" t="s">
        <v>206</v>
      </c>
      <c r="D320" s="22">
        <f t="shared" si="35"/>
        <v>10</v>
      </c>
      <c r="E320" s="22"/>
      <c r="F320" s="5" t="s">
        <v>333</v>
      </c>
      <c r="G320" s="20">
        <v>38960</v>
      </c>
      <c r="H320" s="34">
        <v>1</v>
      </c>
      <c r="I320" s="39">
        <v>315</v>
      </c>
      <c r="J320" s="36">
        <f t="shared" si="36"/>
        <v>315</v>
      </c>
      <c r="K320" s="45">
        <v>10</v>
      </c>
      <c r="L320" s="46">
        <f t="shared" si="37"/>
        <v>120</v>
      </c>
      <c r="M320" s="42">
        <f t="shared" si="38"/>
        <v>15</v>
      </c>
      <c r="N320" s="24">
        <f t="shared" si="41"/>
        <v>191</v>
      </c>
      <c r="O320" s="26">
        <v>0</v>
      </c>
      <c r="P320" s="61">
        <v>0</v>
      </c>
      <c r="Q320" s="60">
        <v>-315</v>
      </c>
      <c r="R320" s="60">
        <f t="shared" si="40"/>
        <v>-315</v>
      </c>
      <c r="S320" s="83"/>
      <c r="T320" s="80"/>
      <c r="U320" s="79"/>
      <c r="V320" s="55">
        <f t="shared" si="42"/>
        <v>0</v>
      </c>
      <c r="W320" s="59" t="str">
        <f t="shared" si="39"/>
        <v>SIM</v>
      </c>
      <c r="X320" s="15"/>
    </row>
    <row r="321" spans="2:24" x14ac:dyDescent="0.2">
      <c r="B321" s="5" t="s">
        <v>581</v>
      </c>
      <c r="C321" s="5" t="s">
        <v>205</v>
      </c>
      <c r="D321" s="22">
        <f t="shared" si="35"/>
        <v>20</v>
      </c>
      <c r="E321" s="22"/>
      <c r="F321" s="5" t="s">
        <v>488</v>
      </c>
      <c r="G321" s="20">
        <v>38961</v>
      </c>
      <c r="H321" s="34">
        <v>10</v>
      </c>
      <c r="I321" s="64">
        <v>339.56</v>
      </c>
      <c r="J321" s="36">
        <f t="shared" si="36"/>
        <v>3395.6</v>
      </c>
      <c r="K321" s="45">
        <v>5</v>
      </c>
      <c r="L321" s="46">
        <f t="shared" si="37"/>
        <v>60</v>
      </c>
      <c r="M321" s="42">
        <f t="shared" si="38"/>
        <v>15</v>
      </c>
      <c r="N321" s="24">
        <f t="shared" si="41"/>
        <v>190</v>
      </c>
      <c r="O321" s="26">
        <v>0</v>
      </c>
      <c r="P321" s="61">
        <v>0</v>
      </c>
      <c r="Q321" s="60">
        <v>-3395.6</v>
      </c>
      <c r="R321" s="60">
        <f t="shared" si="40"/>
        <v>-3395.6</v>
      </c>
      <c r="S321" s="83"/>
      <c r="T321" s="80"/>
      <c r="U321" s="79"/>
      <c r="V321" s="55">
        <f t="shared" si="42"/>
        <v>0</v>
      </c>
      <c r="W321" s="59" t="str">
        <f t="shared" si="39"/>
        <v>SIM</v>
      </c>
      <c r="X321" s="15"/>
    </row>
    <row r="322" spans="2:24" x14ac:dyDescent="0.2">
      <c r="B322" s="5" t="s">
        <v>581</v>
      </c>
      <c r="C322" s="5" t="s">
        <v>205</v>
      </c>
      <c r="D322" s="22">
        <f t="shared" si="35"/>
        <v>20</v>
      </c>
      <c r="E322" s="22"/>
      <c r="F322" s="5" t="s">
        <v>490</v>
      </c>
      <c r="G322" s="20">
        <v>38961</v>
      </c>
      <c r="H322" s="34">
        <v>11</v>
      </c>
      <c r="I322" s="64">
        <v>3125.44</v>
      </c>
      <c r="J322" s="36">
        <f t="shared" si="36"/>
        <v>34379.840000000004</v>
      </c>
      <c r="K322" s="45">
        <v>5</v>
      </c>
      <c r="L322" s="46">
        <f t="shared" si="37"/>
        <v>60</v>
      </c>
      <c r="M322" s="42">
        <f t="shared" si="38"/>
        <v>15</v>
      </c>
      <c r="N322" s="24">
        <f t="shared" si="41"/>
        <v>190</v>
      </c>
      <c r="O322" s="26">
        <v>0</v>
      </c>
      <c r="P322" s="61">
        <v>0</v>
      </c>
      <c r="Q322" s="60">
        <v>-34379.840000000004</v>
      </c>
      <c r="R322" s="60">
        <f t="shared" si="40"/>
        <v>-34379.840000000004</v>
      </c>
      <c r="S322" s="83"/>
      <c r="T322" s="80"/>
      <c r="U322" s="79"/>
      <c r="V322" s="55">
        <f t="shared" si="42"/>
        <v>0</v>
      </c>
      <c r="W322" s="59" t="str">
        <f t="shared" si="39"/>
        <v>SIM</v>
      </c>
      <c r="X322" s="15"/>
    </row>
    <row r="323" spans="2:24" x14ac:dyDescent="0.2">
      <c r="B323" s="5" t="s">
        <v>581</v>
      </c>
      <c r="C323" s="5" t="s">
        <v>205</v>
      </c>
      <c r="D323" s="22">
        <f t="shared" si="35"/>
        <v>20</v>
      </c>
      <c r="E323" s="22"/>
      <c r="F323" s="5" t="s">
        <v>491</v>
      </c>
      <c r="G323" s="20">
        <v>38961</v>
      </c>
      <c r="H323" s="34">
        <v>5</v>
      </c>
      <c r="I323" s="64">
        <v>3060.44</v>
      </c>
      <c r="J323" s="36">
        <f t="shared" si="36"/>
        <v>15302.2</v>
      </c>
      <c r="K323" s="45">
        <v>5</v>
      </c>
      <c r="L323" s="46">
        <f t="shared" si="37"/>
        <v>60</v>
      </c>
      <c r="M323" s="42">
        <f t="shared" si="38"/>
        <v>15</v>
      </c>
      <c r="N323" s="24">
        <f t="shared" si="41"/>
        <v>190</v>
      </c>
      <c r="O323" s="26">
        <v>0</v>
      </c>
      <c r="P323" s="61">
        <v>0</v>
      </c>
      <c r="Q323" s="60">
        <v>-15302.2</v>
      </c>
      <c r="R323" s="60">
        <f t="shared" si="40"/>
        <v>-15302.2</v>
      </c>
      <c r="S323" s="83"/>
      <c r="T323" s="80"/>
      <c r="U323" s="79"/>
      <c r="V323" s="55">
        <f t="shared" si="42"/>
        <v>0</v>
      </c>
      <c r="W323" s="59" t="str">
        <f t="shared" si="39"/>
        <v>SIM</v>
      </c>
      <c r="X323" s="15"/>
    </row>
    <row r="324" spans="2:24" x14ac:dyDescent="0.2">
      <c r="B324" s="5" t="s">
        <v>581</v>
      </c>
      <c r="C324" s="5" t="s">
        <v>208</v>
      </c>
      <c r="D324" s="22">
        <f t="shared" ref="D324:D387" si="43">((12*100)/L324)</f>
        <v>10</v>
      </c>
      <c r="E324" s="22"/>
      <c r="F324" s="5" t="s">
        <v>91</v>
      </c>
      <c r="G324" s="20">
        <v>39044</v>
      </c>
      <c r="H324" s="34">
        <v>1</v>
      </c>
      <c r="I324" s="39">
        <v>5489.76</v>
      </c>
      <c r="J324" s="36">
        <f t="shared" ref="J324:J387" si="44">H324*I324</f>
        <v>5489.76</v>
      </c>
      <c r="K324" s="45">
        <v>10</v>
      </c>
      <c r="L324" s="46">
        <f t="shared" ref="L324:L387" si="45">K324*12</f>
        <v>120</v>
      </c>
      <c r="M324" s="42">
        <f t="shared" ref="M324:M387" si="46">DATEDIF(G324,$G$2,"Y")</f>
        <v>15</v>
      </c>
      <c r="N324" s="24">
        <f t="shared" si="41"/>
        <v>188</v>
      </c>
      <c r="O324" s="26">
        <v>0</v>
      </c>
      <c r="P324" s="61">
        <v>0</v>
      </c>
      <c r="Q324" s="60">
        <v>-5489.76</v>
      </c>
      <c r="R324" s="60">
        <f t="shared" si="40"/>
        <v>-5489.76</v>
      </c>
      <c r="S324" s="83"/>
      <c r="T324" s="80"/>
      <c r="U324" s="79"/>
      <c r="V324" s="55">
        <f t="shared" si="42"/>
        <v>0</v>
      </c>
      <c r="W324" s="59" t="str">
        <f t="shared" ref="W324:W387" si="47">IF(N324&gt;L324,"SIM","NÃO")</f>
        <v>SIM</v>
      </c>
      <c r="X324" s="15"/>
    </row>
    <row r="325" spans="2:24" x14ac:dyDescent="0.2">
      <c r="B325" s="5" t="s">
        <v>581</v>
      </c>
      <c r="C325" s="5" t="s">
        <v>208</v>
      </c>
      <c r="D325" s="22">
        <f t="shared" si="43"/>
        <v>10</v>
      </c>
      <c r="E325" s="22"/>
      <c r="F325" s="5" t="s">
        <v>92</v>
      </c>
      <c r="G325" s="20">
        <v>39063</v>
      </c>
      <c r="H325" s="34">
        <v>1</v>
      </c>
      <c r="I325" s="39">
        <v>4422.6000000000004</v>
      </c>
      <c r="J325" s="36">
        <f t="shared" si="44"/>
        <v>4422.6000000000004</v>
      </c>
      <c r="K325" s="45">
        <v>10</v>
      </c>
      <c r="L325" s="46">
        <f t="shared" si="45"/>
        <v>120</v>
      </c>
      <c r="M325" s="42">
        <f t="shared" si="46"/>
        <v>15</v>
      </c>
      <c r="N325" s="24">
        <f t="shared" si="41"/>
        <v>187</v>
      </c>
      <c r="O325" s="26">
        <v>0</v>
      </c>
      <c r="P325" s="61">
        <v>0</v>
      </c>
      <c r="Q325" s="60">
        <v>-4422.6000000000004</v>
      </c>
      <c r="R325" s="60">
        <f t="shared" ref="R325:R388" si="48">P325+Q325</f>
        <v>-4422.6000000000004</v>
      </c>
      <c r="S325" s="83"/>
      <c r="T325" s="80"/>
      <c r="U325" s="79"/>
      <c r="V325" s="55">
        <f t="shared" si="42"/>
        <v>0</v>
      </c>
      <c r="W325" s="59" t="str">
        <f t="shared" si="47"/>
        <v>SIM</v>
      </c>
      <c r="X325" s="15"/>
    </row>
    <row r="326" spans="2:24" x14ac:dyDescent="0.2">
      <c r="B326" s="5" t="s">
        <v>581</v>
      </c>
      <c r="C326" s="5" t="s">
        <v>206</v>
      </c>
      <c r="D326" s="22">
        <f t="shared" si="43"/>
        <v>10</v>
      </c>
      <c r="E326" s="22"/>
      <c r="F326" s="5" t="s">
        <v>334</v>
      </c>
      <c r="G326" s="20">
        <v>39073</v>
      </c>
      <c r="H326" s="34">
        <v>196</v>
      </c>
      <c r="I326" s="39">
        <v>550</v>
      </c>
      <c r="J326" s="36">
        <f t="shared" si="44"/>
        <v>107800</v>
      </c>
      <c r="K326" s="45">
        <v>10</v>
      </c>
      <c r="L326" s="46">
        <f t="shared" si="45"/>
        <v>120</v>
      </c>
      <c r="M326" s="42">
        <f t="shared" si="46"/>
        <v>15</v>
      </c>
      <c r="N326" s="24">
        <f t="shared" si="41"/>
        <v>187</v>
      </c>
      <c r="O326" s="26">
        <v>0</v>
      </c>
      <c r="P326" s="61">
        <v>0</v>
      </c>
      <c r="Q326" s="60">
        <v>-107800</v>
      </c>
      <c r="R326" s="60">
        <f t="shared" si="48"/>
        <v>-107800</v>
      </c>
      <c r="S326" s="83"/>
      <c r="T326" s="80"/>
      <c r="U326" s="79"/>
      <c r="V326" s="55">
        <f t="shared" si="42"/>
        <v>0</v>
      </c>
      <c r="W326" s="59" t="str">
        <f t="shared" si="47"/>
        <v>SIM</v>
      </c>
      <c r="X326" s="15"/>
    </row>
    <row r="327" spans="2:24" x14ac:dyDescent="0.2">
      <c r="B327" s="5" t="s">
        <v>581</v>
      </c>
      <c r="C327" s="5" t="s">
        <v>206</v>
      </c>
      <c r="D327" s="22">
        <f t="shared" si="43"/>
        <v>10</v>
      </c>
      <c r="E327" s="22"/>
      <c r="F327" s="5" t="s">
        <v>335</v>
      </c>
      <c r="G327" s="20">
        <v>39073</v>
      </c>
      <c r="H327" s="34">
        <v>12</v>
      </c>
      <c r="I327" s="64">
        <v>410</v>
      </c>
      <c r="J327" s="36">
        <f t="shared" si="44"/>
        <v>4920</v>
      </c>
      <c r="K327" s="45">
        <v>10</v>
      </c>
      <c r="L327" s="46">
        <f t="shared" si="45"/>
        <v>120</v>
      </c>
      <c r="M327" s="42">
        <f t="shared" si="46"/>
        <v>15</v>
      </c>
      <c r="N327" s="24">
        <f t="shared" si="41"/>
        <v>187</v>
      </c>
      <c r="O327" s="26">
        <v>0</v>
      </c>
      <c r="P327" s="61">
        <v>0</v>
      </c>
      <c r="Q327" s="60">
        <v>-4920</v>
      </c>
      <c r="R327" s="60">
        <f t="shared" si="48"/>
        <v>-4920</v>
      </c>
      <c r="S327" s="83"/>
      <c r="T327" s="80"/>
      <c r="U327" s="79"/>
      <c r="V327" s="55">
        <f t="shared" si="42"/>
        <v>0</v>
      </c>
      <c r="W327" s="59" t="str">
        <f t="shared" si="47"/>
        <v>SIM</v>
      </c>
      <c r="X327" s="15"/>
    </row>
    <row r="328" spans="2:24" x14ac:dyDescent="0.2">
      <c r="B328" s="5" t="s">
        <v>581</v>
      </c>
      <c r="C328" s="5" t="s">
        <v>208</v>
      </c>
      <c r="D328" s="22">
        <f t="shared" si="43"/>
        <v>10</v>
      </c>
      <c r="E328" s="22"/>
      <c r="F328" s="5" t="s">
        <v>93</v>
      </c>
      <c r="G328" s="20">
        <v>39094</v>
      </c>
      <c r="H328" s="34">
        <v>2</v>
      </c>
      <c r="I328" s="39">
        <v>185</v>
      </c>
      <c r="J328" s="36">
        <f t="shared" si="44"/>
        <v>370</v>
      </c>
      <c r="K328" s="45">
        <v>10</v>
      </c>
      <c r="L328" s="46">
        <f t="shared" si="45"/>
        <v>120</v>
      </c>
      <c r="M328" s="42">
        <f t="shared" si="46"/>
        <v>15</v>
      </c>
      <c r="N328" s="24">
        <f t="shared" si="41"/>
        <v>186</v>
      </c>
      <c r="O328" s="26">
        <v>0</v>
      </c>
      <c r="P328" s="61">
        <v>0</v>
      </c>
      <c r="Q328" s="60">
        <v>-370</v>
      </c>
      <c r="R328" s="60">
        <f t="shared" si="48"/>
        <v>-370</v>
      </c>
      <c r="S328" s="83"/>
      <c r="T328" s="80"/>
      <c r="U328" s="79"/>
      <c r="V328" s="55">
        <f t="shared" si="42"/>
        <v>0</v>
      </c>
      <c r="W328" s="59" t="str">
        <f t="shared" si="47"/>
        <v>SIM</v>
      </c>
      <c r="X328" s="15"/>
    </row>
    <row r="329" spans="2:24" x14ac:dyDescent="0.2">
      <c r="B329" s="5" t="s">
        <v>581</v>
      </c>
      <c r="C329" s="5" t="s">
        <v>208</v>
      </c>
      <c r="D329" s="22">
        <f t="shared" si="43"/>
        <v>10</v>
      </c>
      <c r="E329" s="22"/>
      <c r="F329" s="5" t="s">
        <v>94</v>
      </c>
      <c r="G329" s="20">
        <v>39097</v>
      </c>
      <c r="H329" s="34">
        <v>1</v>
      </c>
      <c r="I329" s="39">
        <v>1519</v>
      </c>
      <c r="J329" s="36">
        <f t="shared" si="44"/>
        <v>1519</v>
      </c>
      <c r="K329" s="45">
        <v>10</v>
      </c>
      <c r="L329" s="46">
        <f t="shared" si="45"/>
        <v>120</v>
      </c>
      <c r="M329" s="42">
        <f t="shared" si="46"/>
        <v>15</v>
      </c>
      <c r="N329" s="24">
        <f t="shared" si="41"/>
        <v>186</v>
      </c>
      <c r="O329" s="26">
        <v>0</v>
      </c>
      <c r="P329" s="61">
        <v>0</v>
      </c>
      <c r="Q329" s="60">
        <v>-1519</v>
      </c>
      <c r="R329" s="60">
        <f t="shared" si="48"/>
        <v>-1519</v>
      </c>
      <c r="S329" s="83"/>
      <c r="T329" s="80"/>
      <c r="U329" s="79"/>
      <c r="V329" s="55">
        <f t="shared" si="42"/>
        <v>0</v>
      </c>
      <c r="W329" s="59" t="str">
        <f t="shared" si="47"/>
        <v>SIM</v>
      </c>
      <c r="X329" s="15"/>
    </row>
    <row r="330" spans="2:24" x14ac:dyDescent="0.2">
      <c r="B330" s="5" t="s">
        <v>581</v>
      </c>
      <c r="C330" s="5" t="s">
        <v>208</v>
      </c>
      <c r="D330" s="22">
        <f t="shared" si="43"/>
        <v>10</v>
      </c>
      <c r="E330" s="22"/>
      <c r="F330" s="5" t="s">
        <v>95</v>
      </c>
      <c r="G330" s="20">
        <v>39099</v>
      </c>
      <c r="H330" s="34">
        <v>1</v>
      </c>
      <c r="I330" s="39">
        <v>628</v>
      </c>
      <c r="J330" s="36">
        <f t="shared" si="44"/>
        <v>628</v>
      </c>
      <c r="K330" s="45">
        <v>10</v>
      </c>
      <c r="L330" s="46">
        <f t="shared" si="45"/>
        <v>120</v>
      </c>
      <c r="M330" s="42">
        <f t="shared" si="46"/>
        <v>15</v>
      </c>
      <c r="N330" s="24">
        <f t="shared" si="41"/>
        <v>186</v>
      </c>
      <c r="O330" s="26">
        <v>0</v>
      </c>
      <c r="P330" s="61">
        <v>0</v>
      </c>
      <c r="Q330" s="60">
        <v>-628</v>
      </c>
      <c r="R330" s="60">
        <f t="shared" si="48"/>
        <v>-628</v>
      </c>
      <c r="S330" s="83"/>
      <c r="T330" s="80"/>
      <c r="U330" s="79"/>
      <c r="V330" s="55">
        <f t="shared" si="42"/>
        <v>0</v>
      </c>
      <c r="W330" s="59" t="str">
        <f t="shared" si="47"/>
        <v>SIM</v>
      </c>
      <c r="X330" s="15"/>
    </row>
    <row r="331" spans="2:24" x14ac:dyDescent="0.2">
      <c r="B331" s="5" t="s">
        <v>581</v>
      </c>
      <c r="C331" s="5" t="s">
        <v>208</v>
      </c>
      <c r="D331" s="22">
        <f t="shared" si="43"/>
        <v>10</v>
      </c>
      <c r="E331" s="22"/>
      <c r="F331" s="5" t="s">
        <v>96</v>
      </c>
      <c r="G331" s="20">
        <v>39113</v>
      </c>
      <c r="H331" s="34">
        <v>11</v>
      </c>
      <c r="I331" s="39">
        <v>560</v>
      </c>
      <c r="J331" s="36">
        <f t="shared" si="44"/>
        <v>6160</v>
      </c>
      <c r="K331" s="45">
        <v>10</v>
      </c>
      <c r="L331" s="46">
        <f t="shared" si="45"/>
        <v>120</v>
      </c>
      <c r="M331" s="42">
        <f t="shared" si="46"/>
        <v>15</v>
      </c>
      <c r="N331" s="24">
        <f t="shared" ref="N331:N394" si="49">DATEDIF(G331,$G$2,"M")</f>
        <v>186</v>
      </c>
      <c r="O331" s="26">
        <v>0</v>
      </c>
      <c r="P331" s="61">
        <v>0</v>
      </c>
      <c r="Q331" s="60">
        <v>-6160</v>
      </c>
      <c r="R331" s="60">
        <f t="shared" si="48"/>
        <v>-6160</v>
      </c>
      <c r="S331" s="83"/>
      <c r="T331" s="80"/>
      <c r="U331" s="79"/>
      <c r="V331" s="55">
        <f t="shared" ref="V331:V394" si="50">J331+O331+P331+R331</f>
        <v>0</v>
      </c>
      <c r="W331" s="59" t="str">
        <f t="shared" si="47"/>
        <v>SIM</v>
      </c>
      <c r="X331" s="15"/>
    </row>
    <row r="332" spans="2:24" x14ac:dyDescent="0.2">
      <c r="B332" s="5" t="s">
        <v>581</v>
      </c>
      <c r="C332" s="5" t="s">
        <v>206</v>
      </c>
      <c r="D332" s="22">
        <f t="shared" si="43"/>
        <v>10</v>
      </c>
      <c r="E332" s="22"/>
      <c r="F332" s="5" t="s">
        <v>264</v>
      </c>
      <c r="G332" s="20">
        <v>39113</v>
      </c>
      <c r="H332" s="34">
        <v>1</v>
      </c>
      <c r="I332" s="39">
        <v>139</v>
      </c>
      <c r="J332" s="36">
        <f t="shared" si="44"/>
        <v>139</v>
      </c>
      <c r="K332" s="45">
        <v>10</v>
      </c>
      <c r="L332" s="46">
        <f t="shared" si="45"/>
        <v>120</v>
      </c>
      <c r="M332" s="42">
        <f t="shared" si="46"/>
        <v>15</v>
      </c>
      <c r="N332" s="24">
        <f t="shared" si="49"/>
        <v>186</v>
      </c>
      <c r="O332" s="26">
        <v>0</v>
      </c>
      <c r="P332" s="61">
        <v>0</v>
      </c>
      <c r="Q332" s="60">
        <v>-139</v>
      </c>
      <c r="R332" s="60">
        <f t="shared" si="48"/>
        <v>-139</v>
      </c>
      <c r="S332" s="83"/>
      <c r="T332" s="80"/>
      <c r="U332" s="79"/>
      <c r="V332" s="55">
        <f t="shared" si="50"/>
        <v>0</v>
      </c>
      <c r="W332" s="59" t="str">
        <f t="shared" si="47"/>
        <v>SIM</v>
      </c>
      <c r="X332" s="15"/>
    </row>
    <row r="333" spans="2:24" x14ac:dyDescent="0.2">
      <c r="B333" s="5" t="s">
        <v>581</v>
      </c>
      <c r="C333" s="5" t="s">
        <v>206</v>
      </c>
      <c r="D333" s="22">
        <f t="shared" si="43"/>
        <v>10</v>
      </c>
      <c r="E333" s="22"/>
      <c r="F333" s="5" t="s">
        <v>336</v>
      </c>
      <c r="G333" s="20">
        <v>39113</v>
      </c>
      <c r="H333" s="34">
        <v>1</v>
      </c>
      <c r="I333" s="39">
        <v>1153.2</v>
      </c>
      <c r="J333" s="36">
        <f t="shared" si="44"/>
        <v>1153.2</v>
      </c>
      <c r="K333" s="45">
        <v>10</v>
      </c>
      <c r="L333" s="46">
        <f t="shared" si="45"/>
        <v>120</v>
      </c>
      <c r="M333" s="42">
        <f t="shared" si="46"/>
        <v>15</v>
      </c>
      <c r="N333" s="24">
        <f t="shared" si="49"/>
        <v>186</v>
      </c>
      <c r="O333" s="26">
        <v>0</v>
      </c>
      <c r="P333" s="61">
        <v>0</v>
      </c>
      <c r="Q333" s="60">
        <v>-1153.2</v>
      </c>
      <c r="R333" s="60">
        <f t="shared" si="48"/>
        <v>-1153.2</v>
      </c>
      <c r="S333" s="83"/>
      <c r="T333" s="80"/>
      <c r="U333" s="79"/>
      <c r="V333" s="55">
        <f t="shared" si="50"/>
        <v>0</v>
      </c>
      <c r="W333" s="59" t="str">
        <f t="shared" si="47"/>
        <v>SIM</v>
      </c>
      <c r="X333" s="15"/>
    </row>
    <row r="334" spans="2:24" x14ac:dyDescent="0.2">
      <c r="B334" s="5" t="s">
        <v>582</v>
      </c>
      <c r="C334" s="5" t="s">
        <v>6</v>
      </c>
      <c r="D334" s="22">
        <f t="shared" si="43"/>
        <v>4</v>
      </c>
      <c r="E334" s="22"/>
      <c r="F334" s="5" t="s">
        <v>570</v>
      </c>
      <c r="G334" s="20">
        <v>39121</v>
      </c>
      <c r="H334" s="34">
        <v>1</v>
      </c>
      <c r="I334" s="39">
        <v>1304982.92</v>
      </c>
      <c r="J334" s="36">
        <f t="shared" si="44"/>
        <v>1304982.92</v>
      </c>
      <c r="K334" s="45">
        <v>25</v>
      </c>
      <c r="L334" s="46">
        <f t="shared" si="45"/>
        <v>300</v>
      </c>
      <c r="M334" s="42">
        <f t="shared" si="46"/>
        <v>15</v>
      </c>
      <c r="N334" s="24">
        <f t="shared" si="49"/>
        <v>185</v>
      </c>
      <c r="O334" s="26">
        <v>0</v>
      </c>
      <c r="P334" s="61">
        <f>(SLN(J334,O334,L334))*-1</f>
        <v>-4349.9430666666667</v>
      </c>
      <c r="Q334" s="60">
        <v>-800389.52426666697</v>
      </c>
      <c r="R334" s="60">
        <f t="shared" si="48"/>
        <v>-804739.46733333368</v>
      </c>
      <c r="S334" s="83"/>
      <c r="T334" s="80"/>
      <c r="U334" s="79"/>
      <c r="V334" s="55">
        <f t="shared" si="50"/>
        <v>495893.50959999964</v>
      </c>
      <c r="W334" s="59" t="str">
        <f t="shared" si="47"/>
        <v>NÃO</v>
      </c>
      <c r="X334" s="15"/>
    </row>
    <row r="335" spans="2:24" x14ac:dyDescent="0.2">
      <c r="B335" s="5" t="s">
        <v>581</v>
      </c>
      <c r="C335" s="5" t="s">
        <v>208</v>
      </c>
      <c r="D335" s="22">
        <f t="shared" si="43"/>
        <v>10</v>
      </c>
      <c r="E335" s="22"/>
      <c r="F335" s="5" t="s">
        <v>97</v>
      </c>
      <c r="G335" s="20">
        <v>39136</v>
      </c>
      <c r="H335" s="34">
        <v>1</v>
      </c>
      <c r="I335" s="64">
        <v>5700</v>
      </c>
      <c r="J335" s="36">
        <f t="shared" si="44"/>
        <v>5700</v>
      </c>
      <c r="K335" s="45">
        <v>10</v>
      </c>
      <c r="L335" s="46">
        <f t="shared" si="45"/>
        <v>120</v>
      </c>
      <c r="M335" s="42">
        <f t="shared" si="46"/>
        <v>15</v>
      </c>
      <c r="N335" s="24">
        <f t="shared" si="49"/>
        <v>185</v>
      </c>
      <c r="O335" s="26">
        <v>0</v>
      </c>
      <c r="P335" s="61">
        <v>0</v>
      </c>
      <c r="Q335" s="60">
        <v>-5700</v>
      </c>
      <c r="R335" s="60">
        <f t="shared" si="48"/>
        <v>-5700</v>
      </c>
      <c r="S335" s="83"/>
      <c r="T335" s="80"/>
      <c r="U335" s="79"/>
      <c r="V335" s="55">
        <f t="shared" si="50"/>
        <v>0</v>
      </c>
      <c r="W335" s="59" t="str">
        <f t="shared" si="47"/>
        <v>SIM</v>
      </c>
      <c r="X335" s="15"/>
    </row>
    <row r="336" spans="2:24" x14ac:dyDescent="0.2">
      <c r="B336" s="5" t="s">
        <v>581</v>
      </c>
      <c r="C336" s="5" t="s">
        <v>206</v>
      </c>
      <c r="D336" s="22">
        <f t="shared" si="43"/>
        <v>10</v>
      </c>
      <c r="E336" s="22"/>
      <c r="F336" s="5" t="s">
        <v>337</v>
      </c>
      <c r="G336" s="20">
        <v>39136</v>
      </c>
      <c r="H336" s="34">
        <v>3</v>
      </c>
      <c r="I336" s="64">
        <v>160</v>
      </c>
      <c r="J336" s="36">
        <f t="shared" si="44"/>
        <v>480</v>
      </c>
      <c r="K336" s="45">
        <v>10</v>
      </c>
      <c r="L336" s="46">
        <f t="shared" si="45"/>
        <v>120</v>
      </c>
      <c r="M336" s="42">
        <f t="shared" si="46"/>
        <v>15</v>
      </c>
      <c r="N336" s="24">
        <f t="shared" si="49"/>
        <v>185</v>
      </c>
      <c r="O336" s="26">
        <v>0</v>
      </c>
      <c r="P336" s="61">
        <v>0</v>
      </c>
      <c r="Q336" s="60">
        <v>-480</v>
      </c>
      <c r="R336" s="60">
        <f t="shared" si="48"/>
        <v>-480</v>
      </c>
      <c r="S336" s="83"/>
      <c r="T336" s="80"/>
      <c r="U336" s="79"/>
      <c r="V336" s="55">
        <f t="shared" si="50"/>
        <v>0</v>
      </c>
      <c r="W336" s="59" t="str">
        <f t="shared" si="47"/>
        <v>SIM</v>
      </c>
      <c r="X336" s="15"/>
    </row>
    <row r="337" spans="2:24" x14ac:dyDescent="0.2">
      <c r="B337" s="5" t="s">
        <v>581</v>
      </c>
      <c r="C337" s="5" t="s">
        <v>206</v>
      </c>
      <c r="D337" s="22">
        <f t="shared" si="43"/>
        <v>10</v>
      </c>
      <c r="E337" s="22"/>
      <c r="F337" s="5" t="s">
        <v>244</v>
      </c>
      <c r="G337" s="20">
        <v>39136</v>
      </c>
      <c r="H337" s="34">
        <v>8</v>
      </c>
      <c r="I337" s="64">
        <v>140</v>
      </c>
      <c r="J337" s="36">
        <f t="shared" si="44"/>
        <v>1120</v>
      </c>
      <c r="K337" s="45">
        <v>10</v>
      </c>
      <c r="L337" s="46">
        <f t="shared" si="45"/>
        <v>120</v>
      </c>
      <c r="M337" s="42">
        <f t="shared" si="46"/>
        <v>15</v>
      </c>
      <c r="N337" s="24">
        <f t="shared" si="49"/>
        <v>185</v>
      </c>
      <c r="O337" s="26">
        <v>0</v>
      </c>
      <c r="P337" s="61">
        <v>0</v>
      </c>
      <c r="Q337" s="60">
        <v>-1120</v>
      </c>
      <c r="R337" s="60">
        <f t="shared" si="48"/>
        <v>-1120</v>
      </c>
      <c r="S337" s="83"/>
      <c r="T337" s="80"/>
      <c r="U337" s="79"/>
      <c r="V337" s="55">
        <f t="shared" si="50"/>
        <v>0</v>
      </c>
      <c r="W337" s="59" t="str">
        <f t="shared" si="47"/>
        <v>SIM</v>
      </c>
      <c r="X337" s="15"/>
    </row>
    <row r="338" spans="2:24" x14ac:dyDescent="0.2">
      <c r="B338" s="5" t="s">
        <v>581</v>
      </c>
      <c r="C338" s="5" t="s">
        <v>206</v>
      </c>
      <c r="D338" s="22">
        <f t="shared" si="43"/>
        <v>10</v>
      </c>
      <c r="E338" s="22"/>
      <c r="F338" s="5" t="s">
        <v>338</v>
      </c>
      <c r="G338" s="20">
        <v>39136</v>
      </c>
      <c r="H338" s="34">
        <v>1</v>
      </c>
      <c r="I338" s="64">
        <v>170</v>
      </c>
      <c r="J338" s="36">
        <f t="shared" si="44"/>
        <v>170</v>
      </c>
      <c r="K338" s="45">
        <v>10</v>
      </c>
      <c r="L338" s="46">
        <f t="shared" si="45"/>
        <v>120</v>
      </c>
      <c r="M338" s="42">
        <f t="shared" si="46"/>
        <v>15</v>
      </c>
      <c r="N338" s="24">
        <f t="shared" si="49"/>
        <v>185</v>
      </c>
      <c r="O338" s="26">
        <v>0</v>
      </c>
      <c r="P338" s="61">
        <v>0</v>
      </c>
      <c r="Q338" s="60">
        <v>-170</v>
      </c>
      <c r="R338" s="60">
        <f t="shared" si="48"/>
        <v>-170</v>
      </c>
      <c r="S338" s="83"/>
      <c r="T338" s="80"/>
      <c r="U338" s="79"/>
      <c r="V338" s="55">
        <f t="shared" si="50"/>
        <v>0</v>
      </c>
      <c r="W338" s="59" t="str">
        <f t="shared" si="47"/>
        <v>SIM</v>
      </c>
      <c r="X338" s="15"/>
    </row>
    <row r="339" spans="2:24" x14ac:dyDescent="0.2">
      <c r="B339" s="5" t="s">
        <v>581</v>
      </c>
      <c r="C339" s="5" t="s">
        <v>206</v>
      </c>
      <c r="D339" s="22">
        <f t="shared" si="43"/>
        <v>10</v>
      </c>
      <c r="E339" s="22"/>
      <c r="F339" s="5" t="s">
        <v>339</v>
      </c>
      <c r="G339" s="20">
        <v>39136</v>
      </c>
      <c r="H339" s="34">
        <v>1</v>
      </c>
      <c r="I339" s="64">
        <v>450</v>
      </c>
      <c r="J339" s="36">
        <f t="shared" si="44"/>
        <v>450</v>
      </c>
      <c r="K339" s="45">
        <v>10</v>
      </c>
      <c r="L339" s="46">
        <f t="shared" si="45"/>
        <v>120</v>
      </c>
      <c r="M339" s="42">
        <f t="shared" si="46"/>
        <v>15</v>
      </c>
      <c r="N339" s="24">
        <f t="shared" si="49"/>
        <v>185</v>
      </c>
      <c r="O339" s="26">
        <v>0</v>
      </c>
      <c r="P339" s="61">
        <v>0</v>
      </c>
      <c r="Q339" s="60">
        <v>-450</v>
      </c>
      <c r="R339" s="60">
        <f t="shared" si="48"/>
        <v>-450</v>
      </c>
      <c r="S339" s="83"/>
      <c r="T339" s="80"/>
      <c r="U339" s="79"/>
      <c r="V339" s="55">
        <f t="shared" si="50"/>
        <v>0</v>
      </c>
      <c r="W339" s="59" t="str">
        <f t="shared" si="47"/>
        <v>SIM</v>
      </c>
      <c r="X339" s="15"/>
    </row>
    <row r="340" spans="2:24" x14ac:dyDescent="0.2">
      <c r="B340" s="5" t="s">
        <v>581</v>
      </c>
      <c r="C340" s="5" t="s">
        <v>206</v>
      </c>
      <c r="D340" s="22">
        <f t="shared" si="43"/>
        <v>10</v>
      </c>
      <c r="E340" s="22"/>
      <c r="F340" s="5" t="s">
        <v>340</v>
      </c>
      <c r="G340" s="20">
        <v>39136</v>
      </c>
      <c r="H340" s="34">
        <v>1</v>
      </c>
      <c r="I340" s="64">
        <v>550</v>
      </c>
      <c r="J340" s="36">
        <f t="shared" si="44"/>
        <v>550</v>
      </c>
      <c r="K340" s="45">
        <v>10</v>
      </c>
      <c r="L340" s="46">
        <f t="shared" si="45"/>
        <v>120</v>
      </c>
      <c r="M340" s="42">
        <f t="shared" si="46"/>
        <v>15</v>
      </c>
      <c r="N340" s="24">
        <f t="shared" si="49"/>
        <v>185</v>
      </c>
      <c r="O340" s="26">
        <v>0</v>
      </c>
      <c r="P340" s="61">
        <v>0</v>
      </c>
      <c r="Q340" s="60">
        <v>-550</v>
      </c>
      <c r="R340" s="60">
        <f t="shared" si="48"/>
        <v>-550</v>
      </c>
      <c r="S340" s="83"/>
      <c r="T340" s="80"/>
      <c r="U340" s="79"/>
      <c r="V340" s="55">
        <f t="shared" si="50"/>
        <v>0</v>
      </c>
      <c r="W340" s="59" t="str">
        <f t="shared" si="47"/>
        <v>SIM</v>
      </c>
      <c r="X340" s="15"/>
    </row>
    <row r="341" spans="2:24" x14ac:dyDescent="0.2">
      <c r="B341" s="5" t="s">
        <v>581</v>
      </c>
      <c r="C341" s="5" t="s">
        <v>206</v>
      </c>
      <c r="D341" s="22">
        <f t="shared" si="43"/>
        <v>10</v>
      </c>
      <c r="E341" s="22"/>
      <c r="F341" s="5" t="s">
        <v>341</v>
      </c>
      <c r="G341" s="20">
        <v>39136</v>
      </c>
      <c r="H341" s="34">
        <v>2</v>
      </c>
      <c r="I341" s="64">
        <v>385</v>
      </c>
      <c r="J341" s="36">
        <f t="shared" si="44"/>
        <v>770</v>
      </c>
      <c r="K341" s="45">
        <v>10</v>
      </c>
      <c r="L341" s="46">
        <f t="shared" si="45"/>
        <v>120</v>
      </c>
      <c r="M341" s="42">
        <f t="shared" si="46"/>
        <v>15</v>
      </c>
      <c r="N341" s="24">
        <f t="shared" si="49"/>
        <v>185</v>
      </c>
      <c r="O341" s="26">
        <v>0</v>
      </c>
      <c r="P341" s="61">
        <v>0</v>
      </c>
      <c r="Q341" s="60">
        <v>-770</v>
      </c>
      <c r="R341" s="60">
        <f t="shared" si="48"/>
        <v>-770</v>
      </c>
      <c r="S341" s="83"/>
      <c r="T341" s="80"/>
      <c r="U341" s="79"/>
      <c r="V341" s="55">
        <f t="shared" si="50"/>
        <v>0</v>
      </c>
      <c r="W341" s="59" t="str">
        <f t="shared" si="47"/>
        <v>SIM</v>
      </c>
      <c r="X341" s="15"/>
    </row>
    <row r="342" spans="2:24" x14ac:dyDescent="0.2">
      <c r="B342" s="5" t="s">
        <v>581</v>
      </c>
      <c r="C342" s="5" t="s">
        <v>206</v>
      </c>
      <c r="D342" s="22">
        <f t="shared" si="43"/>
        <v>10</v>
      </c>
      <c r="E342" s="22"/>
      <c r="F342" s="5" t="s">
        <v>342</v>
      </c>
      <c r="G342" s="20">
        <v>39136</v>
      </c>
      <c r="H342" s="34">
        <v>2</v>
      </c>
      <c r="I342" s="64">
        <v>130</v>
      </c>
      <c r="J342" s="36">
        <f t="shared" si="44"/>
        <v>260</v>
      </c>
      <c r="K342" s="45">
        <v>10</v>
      </c>
      <c r="L342" s="46">
        <f t="shared" si="45"/>
        <v>120</v>
      </c>
      <c r="M342" s="42">
        <f t="shared" si="46"/>
        <v>15</v>
      </c>
      <c r="N342" s="24">
        <f t="shared" si="49"/>
        <v>185</v>
      </c>
      <c r="O342" s="26">
        <v>0</v>
      </c>
      <c r="P342" s="61">
        <v>0</v>
      </c>
      <c r="Q342" s="60">
        <v>-260</v>
      </c>
      <c r="R342" s="60">
        <f t="shared" si="48"/>
        <v>-260</v>
      </c>
      <c r="S342" s="83"/>
      <c r="T342" s="80"/>
      <c r="U342" s="79"/>
      <c r="V342" s="55">
        <f t="shared" si="50"/>
        <v>0</v>
      </c>
      <c r="W342" s="59" t="str">
        <f t="shared" si="47"/>
        <v>SIM</v>
      </c>
      <c r="X342" s="15"/>
    </row>
    <row r="343" spans="2:24" x14ac:dyDescent="0.2">
      <c r="B343" s="5" t="s">
        <v>581</v>
      </c>
      <c r="C343" s="5" t="s">
        <v>206</v>
      </c>
      <c r="D343" s="22">
        <f t="shared" si="43"/>
        <v>10</v>
      </c>
      <c r="E343" s="22"/>
      <c r="F343" s="5" t="s">
        <v>343</v>
      </c>
      <c r="G343" s="20">
        <v>39136</v>
      </c>
      <c r="H343" s="34">
        <v>3</v>
      </c>
      <c r="I343" s="64">
        <v>360</v>
      </c>
      <c r="J343" s="36">
        <f t="shared" si="44"/>
        <v>1080</v>
      </c>
      <c r="K343" s="45">
        <v>10</v>
      </c>
      <c r="L343" s="46">
        <f t="shared" si="45"/>
        <v>120</v>
      </c>
      <c r="M343" s="42">
        <f t="shared" si="46"/>
        <v>15</v>
      </c>
      <c r="N343" s="24">
        <f t="shared" si="49"/>
        <v>185</v>
      </c>
      <c r="O343" s="26">
        <v>0</v>
      </c>
      <c r="P343" s="61">
        <v>0</v>
      </c>
      <c r="Q343" s="60">
        <v>-1080</v>
      </c>
      <c r="R343" s="60">
        <f t="shared" si="48"/>
        <v>-1080</v>
      </c>
      <c r="S343" s="83"/>
      <c r="T343" s="80"/>
      <c r="U343" s="79"/>
      <c r="V343" s="55">
        <f t="shared" si="50"/>
        <v>0</v>
      </c>
      <c r="W343" s="59" t="str">
        <f t="shared" si="47"/>
        <v>SIM</v>
      </c>
      <c r="X343" s="15"/>
    </row>
    <row r="344" spans="2:24" x14ac:dyDescent="0.2">
      <c r="B344" s="5" t="s">
        <v>581</v>
      </c>
      <c r="C344" s="5" t="s">
        <v>206</v>
      </c>
      <c r="D344" s="22">
        <f t="shared" si="43"/>
        <v>10</v>
      </c>
      <c r="E344" s="22"/>
      <c r="F344" s="5" t="s">
        <v>340</v>
      </c>
      <c r="G344" s="20">
        <v>39136</v>
      </c>
      <c r="H344" s="34">
        <v>3</v>
      </c>
      <c r="I344" s="64">
        <v>550</v>
      </c>
      <c r="J344" s="36">
        <f t="shared" si="44"/>
        <v>1650</v>
      </c>
      <c r="K344" s="45">
        <v>10</v>
      </c>
      <c r="L344" s="46">
        <f t="shared" si="45"/>
        <v>120</v>
      </c>
      <c r="M344" s="42">
        <f t="shared" si="46"/>
        <v>15</v>
      </c>
      <c r="N344" s="24">
        <f t="shared" si="49"/>
        <v>185</v>
      </c>
      <c r="O344" s="26">
        <v>0</v>
      </c>
      <c r="P344" s="61">
        <v>0</v>
      </c>
      <c r="Q344" s="60">
        <v>-1650</v>
      </c>
      <c r="R344" s="60">
        <f t="shared" si="48"/>
        <v>-1650</v>
      </c>
      <c r="S344" s="83"/>
      <c r="T344" s="80"/>
      <c r="U344" s="79"/>
      <c r="V344" s="55">
        <f t="shared" si="50"/>
        <v>0</v>
      </c>
      <c r="W344" s="59" t="str">
        <f t="shared" si="47"/>
        <v>SIM</v>
      </c>
      <c r="X344" s="15"/>
    </row>
    <row r="345" spans="2:24" x14ac:dyDescent="0.2">
      <c r="B345" s="5" t="s">
        <v>581</v>
      </c>
      <c r="C345" s="5" t="s">
        <v>206</v>
      </c>
      <c r="D345" s="22">
        <f t="shared" si="43"/>
        <v>10</v>
      </c>
      <c r="E345" s="22"/>
      <c r="F345" s="5" t="s">
        <v>344</v>
      </c>
      <c r="G345" s="20">
        <v>39136</v>
      </c>
      <c r="H345" s="34">
        <v>4</v>
      </c>
      <c r="I345" s="64">
        <v>120</v>
      </c>
      <c r="J345" s="36">
        <f t="shared" si="44"/>
        <v>480</v>
      </c>
      <c r="K345" s="45">
        <v>10</v>
      </c>
      <c r="L345" s="46">
        <f t="shared" si="45"/>
        <v>120</v>
      </c>
      <c r="M345" s="42">
        <f t="shared" si="46"/>
        <v>15</v>
      </c>
      <c r="N345" s="24">
        <f t="shared" si="49"/>
        <v>185</v>
      </c>
      <c r="O345" s="26">
        <v>0</v>
      </c>
      <c r="P345" s="61">
        <v>0</v>
      </c>
      <c r="Q345" s="60">
        <v>-480</v>
      </c>
      <c r="R345" s="60">
        <f t="shared" si="48"/>
        <v>-480</v>
      </c>
      <c r="S345" s="83"/>
      <c r="T345" s="80"/>
      <c r="U345" s="79"/>
      <c r="V345" s="55">
        <f t="shared" si="50"/>
        <v>0</v>
      </c>
      <c r="W345" s="59" t="str">
        <f t="shared" si="47"/>
        <v>SIM</v>
      </c>
      <c r="X345" s="15"/>
    </row>
    <row r="346" spans="2:24" x14ac:dyDescent="0.2">
      <c r="B346" s="5" t="s">
        <v>581</v>
      </c>
      <c r="C346" s="5" t="s">
        <v>206</v>
      </c>
      <c r="D346" s="22">
        <f t="shared" si="43"/>
        <v>10</v>
      </c>
      <c r="E346" s="22"/>
      <c r="F346" s="5" t="s">
        <v>338</v>
      </c>
      <c r="G346" s="20">
        <v>39136</v>
      </c>
      <c r="H346" s="34">
        <v>2</v>
      </c>
      <c r="I346" s="64">
        <v>170</v>
      </c>
      <c r="J346" s="36">
        <f t="shared" si="44"/>
        <v>340</v>
      </c>
      <c r="K346" s="45">
        <v>10</v>
      </c>
      <c r="L346" s="46">
        <f t="shared" si="45"/>
        <v>120</v>
      </c>
      <c r="M346" s="42">
        <f t="shared" si="46"/>
        <v>15</v>
      </c>
      <c r="N346" s="24">
        <f t="shared" si="49"/>
        <v>185</v>
      </c>
      <c r="O346" s="26">
        <v>0</v>
      </c>
      <c r="P346" s="61">
        <v>0</v>
      </c>
      <c r="Q346" s="60">
        <v>-340</v>
      </c>
      <c r="R346" s="60">
        <f t="shared" si="48"/>
        <v>-340</v>
      </c>
      <c r="S346" s="83"/>
      <c r="T346" s="80"/>
      <c r="U346" s="79"/>
      <c r="V346" s="55">
        <f t="shared" si="50"/>
        <v>0</v>
      </c>
      <c r="W346" s="59" t="str">
        <f t="shared" si="47"/>
        <v>SIM</v>
      </c>
      <c r="X346" s="15"/>
    </row>
    <row r="347" spans="2:24" x14ac:dyDescent="0.2">
      <c r="B347" s="5" t="s">
        <v>582</v>
      </c>
      <c r="C347" s="5" t="s">
        <v>6</v>
      </c>
      <c r="D347" s="22">
        <f t="shared" si="43"/>
        <v>4</v>
      </c>
      <c r="E347" s="22"/>
      <c r="F347" s="5" t="s">
        <v>571</v>
      </c>
      <c r="G347" s="20">
        <v>39139</v>
      </c>
      <c r="H347" s="34">
        <v>1</v>
      </c>
      <c r="I347" s="39">
        <v>238936.15</v>
      </c>
      <c r="J347" s="36">
        <f t="shared" si="44"/>
        <v>238936.15</v>
      </c>
      <c r="K347" s="45">
        <v>25</v>
      </c>
      <c r="L347" s="46">
        <f t="shared" si="45"/>
        <v>300</v>
      </c>
      <c r="M347" s="42">
        <f t="shared" si="46"/>
        <v>15</v>
      </c>
      <c r="N347" s="24">
        <f t="shared" si="49"/>
        <v>185</v>
      </c>
      <c r="O347" s="26">
        <v>0</v>
      </c>
      <c r="P347" s="61">
        <f>(SLN(J347,O347,L347))*-1</f>
        <v>-796.45383333333336</v>
      </c>
      <c r="Q347" s="60">
        <v>-146547.50533333333</v>
      </c>
      <c r="R347" s="60">
        <f t="shared" si="48"/>
        <v>-147343.95916666667</v>
      </c>
      <c r="S347" s="83"/>
      <c r="T347" s="80"/>
      <c r="U347" s="79"/>
      <c r="V347" s="55">
        <f t="shared" si="50"/>
        <v>90795.736999999994</v>
      </c>
      <c r="W347" s="59" t="str">
        <f t="shared" si="47"/>
        <v>NÃO</v>
      </c>
      <c r="X347" s="15"/>
    </row>
    <row r="348" spans="2:24" x14ac:dyDescent="0.2">
      <c r="B348" s="5" t="s">
        <v>581</v>
      </c>
      <c r="C348" s="5" t="s">
        <v>208</v>
      </c>
      <c r="D348" s="22">
        <f t="shared" si="43"/>
        <v>10</v>
      </c>
      <c r="E348" s="22"/>
      <c r="F348" s="5" t="s">
        <v>98</v>
      </c>
      <c r="G348" s="20">
        <v>39146</v>
      </c>
      <c r="H348" s="34">
        <v>1</v>
      </c>
      <c r="I348" s="39">
        <v>1766</v>
      </c>
      <c r="J348" s="36">
        <f t="shared" si="44"/>
        <v>1766</v>
      </c>
      <c r="K348" s="45">
        <v>10</v>
      </c>
      <c r="L348" s="46">
        <f t="shared" si="45"/>
        <v>120</v>
      </c>
      <c r="M348" s="42">
        <f t="shared" si="46"/>
        <v>15</v>
      </c>
      <c r="N348" s="24">
        <f t="shared" si="49"/>
        <v>184</v>
      </c>
      <c r="O348" s="26">
        <v>0</v>
      </c>
      <c r="P348" s="61">
        <v>0</v>
      </c>
      <c r="Q348" s="60">
        <v>-1766</v>
      </c>
      <c r="R348" s="60">
        <f t="shared" si="48"/>
        <v>-1766</v>
      </c>
      <c r="S348" s="83"/>
      <c r="T348" s="80"/>
      <c r="U348" s="79"/>
      <c r="V348" s="55">
        <f t="shared" si="50"/>
        <v>0</v>
      </c>
      <c r="W348" s="59" t="str">
        <f t="shared" si="47"/>
        <v>SIM</v>
      </c>
      <c r="X348" s="15"/>
    </row>
    <row r="349" spans="2:24" x14ac:dyDescent="0.2">
      <c r="B349" s="5" t="s">
        <v>581</v>
      </c>
      <c r="C349" s="5" t="s">
        <v>206</v>
      </c>
      <c r="D349" s="22">
        <f t="shared" si="43"/>
        <v>10</v>
      </c>
      <c r="E349" s="22"/>
      <c r="F349" s="5" t="s">
        <v>285</v>
      </c>
      <c r="G349" s="20">
        <v>39147</v>
      </c>
      <c r="H349" s="34">
        <v>3</v>
      </c>
      <c r="I349" s="64">
        <v>126</v>
      </c>
      <c r="J349" s="36">
        <f t="shared" si="44"/>
        <v>378</v>
      </c>
      <c r="K349" s="45">
        <v>10</v>
      </c>
      <c r="L349" s="46">
        <f t="shared" si="45"/>
        <v>120</v>
      </c>
      <c r="M349" s="42">
        <f t="shared" si="46"/>
        <v>15</v>
      </c>
      <c r="N349" s="24">
        <f t="shared" si="49"/>
        <v>184</v>
      </c>
      <c r="O349" s="26">
        <v>0</v>
      </c>
      <c r="P349" s="61">
        <v>0</v>
      </c>
      <c r="Q349" s="60">
        <v>-378</v>
      </c>
      <c r="R349" s="60">
        <f t="shared" si="48"/>
        <v>-378</v>
      </c>
      <c r="S349" s="83"/>
      <c r="T349" s="80"/>
      <c r="U349" s="79"/>
      <c r="V349" s="55">
        <f t="shared" si="50"/>
        <v>0</v>
      </c>
      <c r="W349" s="59" t="str">
        <f t="shared" si="47"/>
        <v>SIM</v>
      </c>
      <c r="X349" s="15"/>
    </row>
    <row r="350" spans="2:24" x14ac:dyDescent="0.2">
      <c r="B350" s="5" t="s">
        <v>581</v>
      </c>
      <c r="C350" s="5" t="s">
        <v>206</v>
      </c>
      <c r="D350" s="22">
        <f t="shared" si="43"/>
        <v>10</v>
      </c>
      <c r="E350" s="22"/>
      <c r="F350" s="5" t="s">
        <v>345</v>
      </c>
      <c r="G350" s="20">
        <v>39147</v>
      </c>
      <c r="H350" s="34">
        <v>16</v>
      </c>
      <c r="I350" s="64">
        <v>51</v>
      </c>
      <c r="J350" s="36">
        <f t="shared" si="44"/>
        <v>816</v>
      </c>
      <c r="K350" s="45">
        <v>10</v>
      </c>
      <c r="L350" s="46">
        <f t="shared" si="45"/>
        <v>120</v>
      </c>
      <c r="M350" s="42">
        <f t="shared" si="46"/>
        <v>15</v>
      </c>
      <c r="N350" s="24">
        <f t="shared" si="49"/>
        <v>184</v>
      </c>
      <c r="O350" s="26">
        <v>0</v>
      </c>
      <c r="P350" s="61">
        <v>0</v>
      </c>
      <c r="Q350" s="60">
        <v>-816</v>
      </c>
      <c r="R350" s="60">
        <f t="shared" si="48"/>
        <v>-816</v>
      </c>
      <c r="S350" s="83"/>
      <c r="T350" s="80"/>
      <c r="U350" s="79"/>
      <c r="V350" s="55">
        <f t="shared" si="50"/>
        <v>0</v>
      </c>
      <c r="W350" s="59" t="str">
        <f t="shared" si="47"/>
        <v>SIM</v>
      </c>
      <c r="X350" s="15"/>
    </row>
    <row r="351" spans="2:24" x14ac:dyDescent="0.2">
      <c r="B351" s="5" t="s">
        <v>581</v>
      </c>
      <c r="C351" s="5" t="s">
        <v>206</v>
      </c>
      <c r="D351" s="22">
        <f t="shared" si="43"/>
        <v>10</v>
      </c>
      <c r="E351" s="22"/>
      <c r="F351" s="5" t="s">
        <v>345</v>
      </c>
      <c r="G351" s="20">
        <v>39147</v>
      </c>
      <c r="H351" s="34">
        <v>1</v>
      </c>
      <c r="I351" s="64">
        <v>30</v>
      </c>
      <c r="J351" s="36">
        <f t="shared" si="44"/>
        <v>30</v>
      </c>
      <c r="K351" s="45">
        <v>10</v>
      </c>
      <c r="L351" s="46">
        <f t="shared" si="45"/>
        <v>120</v>
      </c>
      <c r="M351" s="42">
        <f t="shared" si="46"/>
        <v>15</v>
      </c>
      <c r="N351" s="24">
        <f t="shared" si="49"/>
        <v>184</v>
      </c>
      <c r="O351" s="26">
        <v>0</v>
      </c>
      <c r="P351" s="61">
        <v>0</v>
      </c>
      <c r="Q351" s="60">
        <v>-30</v>
      </c>
      <c r="R351" s="60">
        <f t="shared" si="48"/>
        <v>-30</v>
      </c>
      <c r="S351" s="83"/>
      <c r="T351" s="80"/>
      <c r="U351" s="79"/>
      <c r="V351" s="55">
        <f t="shared" si="50"/>
        <v>0</v>
      </c>
      <c r="W351" s="59" t="str">
        <f t="shared" si="47"/>
        <v>SIM</v>
      </c>
      <c r="X351" s="15"/>
    </row>
    <row r="352" spans="2:24" x14ac:dyDescent="0.2">
      <c r="B352" s="5" t="s">
        <v>581</v>
      </c>
      <c r="C352" s="5" t="s">
        <v>206</v>
      </c>
      <c r="D352" s="22">
        <f t="shared" si="43"/>
        <v>10</v>
      </c>
      <c r="E352" s="22"/>
      <c r="F352" s="5" t="s">
        <v>346</v>
      </c>
      <c r="G352" s="20">
        <v>39147</v>
      </c>
      <c r="H352" s="34">
        <v>1</v>
      </c>
      <c r="I352" s="64">
        <v>149</v>
      </c>
      <c r="J352" s="36">
        <f t="shared" si="44"/>
        <v>149</v>
      </c>
      <c r="K352" s="45">
        <v>10</v>
      </c>
      <c r="L352" s="46">
        <f t="shared" si="45"/>
        <v>120</v>
      </c>
      <c r="M352" s="42">
        <f t="shared" si="46"/>
        <v>15</v>
      </c>
      <c r="N352" s="24">
        <f t="shared" si="49"/>
        <v>184</v>
      </c>
      <c r="O352" s="26">
        <v>0</v>
      </c>
      <c r="P352" s="61">
        <v>0</v>
      </c>
      <c r="Q352" s="60">
        <v>-149</v>
      </c>
      <c r="R352" s="60">
        <f t="shared" si="48"/>
        <v>-149</v>
      </c>
      <c r="S352" s="83"/>
      <c r="T352" s="80"/>
      <c r="U352" s="79"/>
      <c r="V352" s="55">
        <f t="shared" si="50"/>
        <v>0</v>
      </c>
      <c r="W352" s="59" t="str">
        <f t="shared" si="47"/>
        <v>SIM</v>
      </c>
      <c r="X352" s="15"/>
    </row>
    <row r="353" spans="2:24" x14ac:dyDescent="0.2">
      <c r="B353" s="5" t="s">
        <v>581</v>
      </c>
      <c r="C353" s="5" t="s">
        <v>206</v>
      </c>
      <c r="D353" s="22">
        <f t="shared" si="43"/>
        <v>10</v>
      </c>
      <c r="E353" s="22"/>
      <c r="F353" s="5" t="s">
        <v>347</v>
      </c>
      <c r="G353" s="20">
        <v>39147</v>
      </c>
      <c r="H353" s="34">
        <v>1</v>
      </c>
      <c r="I353" s="64">
        <v>828</v>
      </c>
      <c r="J353" s="36">
        <f t="shared" si="44"/>
        <v>828</v>
      </c>
      <c r="K353" s="45">
        <v>10</v>
      </c>
      <c r="L353" s="46">
        <f t="shared" si="45"/>
        <v>120</v>
      </c>
      <c r="M353" s="42">
        <f t="shared" si="46"/>
        <v>15</v>
      </c>
      <c r="N353" s="24">
        <f t="shared" si="49"/>
        <v>184</v>
      </c>
      <c r="O353" s="26">
        <v>0</v>
      </c>
      <c r="P353" s="61">
        <v>0</v>
      </c>
      <c r="Q353" s="60">
        <v>-828</v>
      </c>
      <c r="R353" s="60">
        <f t="shared" si="48"/>
        <v>-828</v>
      </c>
      <c r="S353" s="83"/>
      <c r="T353" s="80"/>
      <c r="U353" s="79"/>
      <c r="V353" s="55">
        <f t="shared" si="50"/>
        <v>0</v>
      </c>
      <c r="W353" s="59" t="str">
        <f t="shared" si="47"/>
        <v>SIM</v>
      </c>
      <c r="X353" s="15"/>
    </row>
    <row r="354" spans="2:24" x14ac:dyDescent="0.2">
      <c r="B354" s="5" t="s">
        <v>581</v>
      </c>
      <c r="C354" s="5" t="s">
        <v>206</v>
      </c>
      <c r="D354" s="22">
        <f t="shared" si="43"/>
        <v>10</v>
      </c>
      <c r="E354" s="22"/>
      <c r="F354" s="5" t="s">
        <v>348</v>
      </c>
      <c r="G354" s="20">
        <v>39147</v>
      </c>
      <c r="H354" s="34">
        <v>1</v>
      </c>
      <c r="I354" s="64">
        <v>291.64999999999998</v>
      </c>
      <c r="J354" s="36">
        <f t="shared" si="44"/>
        <v>291.64999999999998</v>
      </c>
      <c r="K354" s="45">
        <v>10</v>
      </c>
      <c r="L354" s="46">
        <f t="shared" si="45"/>
        <v>120</v>
      </c>
      <c r="M354" s="42">
        <f t="shared" si="46"/>
        <v>15</v>
      </c>
      <c r="N354" s="24">
        <f t="shared" si="49"/>
        <v>184</v>
      </c>
      <c r="O354" s="26">
        <v>0</v>
      </c>
      <c r="P354" s="61">
        <v>0</v>
      </c>
      <c r="Q354" s="60">
        <v>-291.64999999999998</v>
      </c>
      <c r="R354" s="60">
        <f t="shared" si="48"/>
        <v>-291.64999999999998</v>
      </c>
      <c r="S354" s="83"/>
      <c r="T354" s="80"/>
      <c r="U354" s="79"/>
      <c r="V354" s="55">
        <f t="shared" si="50"/>
        <v>0</v>
      </c>
      <c r="W354" s="59" t="str">
        <f t="shared" si="47"/>
        <v>SIM</v>
      </c>
      <c r="X354" s="15"/>
    </row>
    <row r="355" spans="2:24" x14ac:dyDescent="0.2">
      <c r="B355" s="5" t="s">
        <v>581</v>
      </c>
      <c r="C355" s="5" t="s">
        <v>205</v>
      </c>
      <c r="D355" s="22">
        <f t="shared" si="43"/>
        <v>20</v>
      </c>
      <c r="E355" s="22"/>
      <c r="F355" s="5" t="s">
        <v>487</v>
      </c>
      <c r="G355" s="20">
        <v>39147</v>
      </c>
      <c r="H355" s="34">
        <v>1</v>
      </c>
      <c r="I355" s="64">
        <v>1545</v>
      </c>
      <c r="J355" s="36">
        <f t="shared" si="44"/>
        <v>1545</v>
      </c>
      <c r="K355" s="45">
        <v>5</v>
      </c>
      <c r="L355" s="46">
        <f t="shared" si="45"/>
        <v>60</v>
      </c>
      <c r="M355" s="42">
        <f t="shared" si="46"/>
        <v>15</v>
      </c>
      <c r="N355" s="24">
        <f t="shared" si="49"/>
        <v>184</v>
      </c>
      <c r="O355" s="26">
        <v>0</v>
      </c>
      <c r="P355" s="61">
        <v>0</v>
      </c>
      <c r="Q355" s="60">
        <v>-1545</v>
      </c>
      <c r="R355" s="60">
        <f t="shared" si="48"/>
        <v>-1545</v>
      </c>
      <c r="S355" s="83"/>
      <c r="T355" s="80"/>
      <c r="U355" s="79"/>
      <c r="V355" s="55">
        <f t="shared" si="50"/>
        <v>0</v>
      </c>
      <c r="W355" s="59" t="str">
        <f t="shared" si="47"/>
        <v>SIM</v>
      </c>
      <c r="X355" s="15"/>
    </row>
    <row r="356" spans="2:24" x14ac:dyDescent="0.2">
      <c r="B356" s="5" t="s">
        <v>581</v>
      </c>
      <c r="C356" s="5" t="s">
        <v>208</v>
      </c>
      <c r="D356" s="22">
        <f t="shared" si="43"/>
        <v>10</v>
      </c>
      <c r="E356" s="22"/>
      <c r="F356" s="5" t="s">
        <v>99</v>
      </c>
      <c r="G356" s="20">
        <v>39149</v>
      </c>
      <c r="H356" s="34">
        <v>1</v>
      </c>
      <c r="I356" s="39">
        <v>760</v>
      </c>
      <c r="J356" s="36">
        <f t="shared" si="44"/>
        <v>760</v>
      </c>
      <c r="K356" s="45">
        <v>10</v>
      </c>
      <c r="L356" s="46">
        <f t="shared" si="45"/>
        <v>120</v>
      </c>
      <c r="M356" s="42">
        <f t="shared" si="46"/>
        <v>15</v>
      </c>
      <c r="N356" s="24">
        <f t="shared" si="49"/>
        <v>184</v>
      </c>
      <c r="O356" s="26">
        <v>0</v>
      </c>
      <c r="P356" s="61">
        <v>0</v>
      </c>
      <c r="Q356" s="60">
        <v>-760</v>
      </c>
      <c r="R356" s="60">
        <f t="shared" si="48"/>
        <v>-760</v>
      </c>
      <c r="S356" s="83"/>
      <c r="T356" s="80"/>
      <c r="U356" s="79"/>
      <c r="V356" s="55">
        <f t="shared" si="50"/>
        <v>0</v>
      </c>
      <c r="W356" s="59" t="str">
        <f t="shared" si="47"/>
        <v>SIM</v>
      </c>
      <c r="X356" s="15"/>
    </row>
    <row r="357" spans="2:24" x14ac:dyDescent="0.2">
      <c r="B357" s="5" t="s">
        <v>581</v>
      </c>
      <c r="C357" s="5" t="s">
        <v>208</v>
      </c>
      <c r="D357" s="22">
        <f t="shared" si="43"/>
        <v>10</v>
      </c>
      <c r="E357" s="22"/>
      <c r="F357" s="5" t="s">
        <v>100</v>
      </c>
      <c r="G357" s="20">
        <v>39149</v>
      </c>
      <c r="H357" s="34">
        <v>1</v>
      </c>
      <c r="I357" s="39">
        <v>2600</v>
      </c>
      <c r="J357" s="36">
        <f t="shared" si="44"/>
        <v>2600</v>
      </c>
      <c r="K357" s="45">
        <v>10</v>
      </c>
      <c r="L357" s="46">
        <f t="shared" si="45"/>
        <v>120</v>
      </c>
      <c r="M357" s="42">
        <f t="shared" si="46"/>
        <v>15</v>
      </c>
      <c r="N357" s="24">
        <f t="shared" si="49"/>
        <v>184</v>
      </c>
      <c r="O357" s="26">
        <v>0</v>
      </c>
      <c r="P357" s="61">
        <v>0</v>
      </c>
      <c r="Q357" s="60">
        <v>-2600</v>
      </c>
      <c r="R357" s="60">
        <f t="shared" si="48"/>
        <v>-2600</v>
      </c>
      <c r="S357" s="83"/>
      <c r="T357" s="80"/>
      <c r="U357" s="79"/>
      <c r="V357" s="55">
        <f t="shared" si="50"/>
        <v>0</v>
      </c>
      <c r="W357" s="59" t="str">
        <f t="shared" si="47"/>
        <v>SIM</v>
      </c>
      <c r="X357" s="15"/>
    </row>
    <row r="358" spans="2:24" x14ac:dyDescent="0.2">
      <c r="B358" s="5" t="s">
        <v>581</v>
      </c>
      <c r="C358" s="5" t="s">
        <v>206</v>
      </c>
      <c r="D358" s="22">
        <f t="shared" si="43"/>
        <v>10</v>
      </c>
      <c r="E358" s="22"/>
      <c r="F358" s="5" t="s">
        <v>349</v>
      </c>
      <c r="G358" s="20">
        <v>39149</v>
      </c>
      <c r="H358" s="34">
        <v>1</v>
      </c>
      <c r="I358" s="39">
        <v>274.55</v>
      </c>
      <c r="J358" s="36">
        <f t="shared" si="44"/>
        <v>274.55</v>
      </c>
      <c r="K358" s="45">
        <v>10</v>
      </c>
      <c r="L358" s="46">
        <f t="shared" si="45"/>
        <v>120</v>
      </c>
      <c r="M358" s="42">
        <f t="shared" si="46"/>
        <v>15</v>
      </c>
      <c r="N358" s="24">
        <f t="shared" si="49"/>
        <v>184</v>
      </c>
      <c r="O358" s="26">
        <v>0</v>
      </c>
      <c r="P358" s="61">
        <v>0</v>
      </c>
      <c r="Q358" s="60">
        <v>-274.55</v>
      </c>
      <c r="R358" s="60">
        <f t="shared" si="48"/>
        <v>-274.55</v>
      </c>
      <c r="S358" s="83"/>
      <c r="T358" s="80"/>
      <c r="U358" s="79"/>
      <c r="V358" s="55">
        <f t="shared" si="50"/>
        <v>0</v>
      </c>
      <c r="W358" s="59" t="str">
        <f t="shared" si="47"/>
        <v>SIM</v>
      </c>
      <c r="X358" s="15"/>
    </row>
    <row r="359" spans="2:24" x14ac:dyDescent="0.2">
      <c r="B359" s="5" t="s">
        <v>581</v>
      </c>
      <c r="C359" s="5" t="s">
        <v>206</v>
      </c>
      <c r="D359" s="22">
        <f t="shared" si="43"/>
        <v>10</v>
      </c>
      <c r="E359" s="22"/>
      <c r="F359" s="5" t="s">
        <v>350</v>
      </c>
      <c r="G359" s="20">
        <v>39150</v>
      </c>
      <c r="H359" s="34">
        <v>2</v>
      </c>
      <c r="I359" s="39">
        <v>150</v>
      </c>
      <c r="J359" s="36">
        <f t="shared" si="44"/>
        <v>300</v>
      </c>
      <c r="K359" s="45">
        <v>10</v>
      </c>
      <c r="L359" s="46">
        <f t="shared" si="45"/>
        <v>120</v>
      </c>
      <c r="M359" s="42">
        <f t="shared" si="46"/>
        <v>15</v>
      </c>
      <c r="N359" s="24">
        <f t="shared" si="49"/>
        <v>184</v>
      </c>
      <c r="O359" s="26">
        <v>0</v>
      </c>
      <c r="P359" s="61">
        <v>0</v>
      </c>
      <c r="Q359" s="60">
        <v>-300</v>
      </c>
      <c r="R359" s="60">
        <f t="shared" si="48"/>
        <v>-300</v>
      </c>
      <c r="S359" s="83"/>
      <c r="T359" s="80"/>
      <c r="U359" s="79"/>
      <c r="V359" s="55">
        <f t="shared" si="50"/>
        <v>0</v>
      </c>
      <c r="W359" s="59" t="str">
        <f t="shared" si="47"/>
        <v>SIM</v>
      </c>
      <c r="X359" s="15"/>
    </row>
    <row r="360" spans="2:24" x14ac:dyDescent="0.2">
      <c r="B360" s="5" t="s">
        <v>581</v>
      </c>
      <c r="C360" s="5" t="s">
        <v>206</v>
      </c>
      <c r="D360" s="22">
        <f t="shared" si="43"/>
        <v>10</v>
      </c>
      <c r="E360" s="22"/>
      <c r="F360" s="5" t="s">
        <v>351</v>
      </c>
      <c r="G360" s="20">
        <v>39164</v>
      </c>
      <c r="H360" s="34">
        <v>1</v>
      </c>
      <c r="I360" s="39">
        <v>179</v>
      </c>
      <c r="J360" s="36">
        <f t="shared" si="44"/>
        <v>179</v>
      </c>
      <c r="K360" s="45">
        <v>10</v>
      </c>
      <c r="L360" s="46">
        <f t="shared" si="45"/>
        <v>120</v>
      </c>
      <c r="M360" s="42">
        <f t="shared" si="46"/>
        <v>15</v>
      </c>
      <c r="N360" s="24">
        <f t="shared" si="49"/>
        <v>184</v>
      </c>
      <c r="O360" s="26">
        <v>0</v>
      </c>
      <c r="P360" s="61">
        <v>0</v>
      </c>
      <c r="Q360" s="60">
        <v>-179</v>
      </c>
      <c r="R360" s="60">
        <f t="shared" si="48"/>
        <v>-179</v>
      </c>
      <c r="S360" s="83"/>
      <c r="T360" s="80"/>
      <c r="U360" s="79"/>
      <c r="V360" s="55">
        <f t="shared" si="50"/>
        <v>0</v>
      </c>
      <c r="W360" s="59" t="str">
        <f t="shared" si="47"/>
        <v>SIM</v>
      </c>
      <c r="X360" s="15"/>
    </row>
    <row r="361" spans="2:24" x14ac:dyDescent="0.2">
      <c r="B361" s="5" t="s">
        <v>581</v>
      </c>
      <c r="C361" s="5" t="s">
        <v>208</v>
      </c>
      <c r="D361" s="22">
        <f t="shared" si="43"/>
        <v>10</v>
      </c>
      <c r="E361" s="22"/>
      <c r="F361" s="5" t="s">
        <v>101</v>
      </c>
      <c r="G361" s="20">
        <v>39190</v>
      </c>
      <c r="H361" s="34">
        <v>1</v>
      </c>
      <c r="I361" s="39">
        <v>525.15</v>
      </c>
      <c r="J361" s="36">
        <f t="shared" si="44"/>
        <v>525.15</v>
      </c>
      <c r="K361" s="45">
        <v>10</v>
      </c>
      <c r="L361" s="46">
        <f t="shared" si="45"/>
        <v>120</v>
      </c>
      <c r="M361" s="42">
        <f t="shared" si="46"/>
        <v>15</v>
      </c>
      <c r="N361" s="24">
        <f t="shared" si="49"/>
        <v>183</v>
      </c>
      <c r="O361" s="26">
        <v>0</v>
      </c>
      <c r="P361" s="61">
        <v>0</v>
      </c>
      <c r="Q361" s="60">
        <v>-525.15</v>
      </c>
      <c r="R361" s="60">
        <f t="shared" si="48"/>
        <v>-525.15</v>
      </c>
      <c r="S361" s="83"/>
      <c r="T361" s="80"/>
      <c r="U361" s="79"/>
      <c r="V361" s="55">
        <f t="shared" si="50"/>
        <v>0</v>
      </c>
      <c r="W361" s="59" t="str">
        <f t="shared" si="47"/>
        <v>SIM</v>
      </c>
      <c r="X361" s="15"/>
    </row>
    <row r="362" spans="2:24" x14ac:dyDescent="0.2">
      <c r="B362" s="5" t="s">
        <v>581</v>
      </c>
      <c r="C362" s="5" t="s">
        <v>206</v>
      </c>
      <c r="D362" s="22">
        <f t="shared" si="43"/>
        <v>10</v>
      </c>
      <c r="E362" s="22"/>
      <c r="F362" s="5" t="s">
        <v>352</v>
      </c>
      <c r="G362" s="20">
        <v>39198</v>
      </c>
      <c r="H362" s="34">
        <v>3</v>
      </c>
      <c r="I362" s="39">
        <v>406</v>
      </c>
      <c r="J362" s="36">
        <f t="shared" si="44"/>
        <v>1218</v>
      </c>
      <c r="K362" s="45">
        <v>10</v>
      </c>
      <c r="L362" s="46">
        <f t="shared" si="45"/>
        <v>120</v>
      </c>
      <c r="M362" s="42">
        <f t="shared" si="46"/>
        <v>15</v>
      </c>
      <c r="N362" s="24">
        <f t="shared" si="49"/>
        <v>183</v>
      </c>
      <c r="O362" s="26">
        <v>0</v>
      </c>
      <c r="P362" s="61">
        <v>0</v>
      </c>
      <c r="Q362" s="60">
        <v>-1218</v>
      </c>
      <c r="R362" s="60">
        <f t="shared" si="48"/>
        <v>-1218</v>
      </c>
      <c r="S362" s="83"/>
      <c r="T362" s="80"/>
      <c r="U362" s="79"/>
      <c r="V362" s="55">
        <f t="shared" si="50"/>
        <v>0</v>
      </c>
      <c r="W362" s="59" t="str">
        <f t="shared" si="47"/>
        <v>SIM</v>
      </c>
      <c r="X362" s="15"/>
    </row>
    <row r="363" spans="2:24" x14ac:dyDescent="0.2">
      <c r="B363" s="5" t="s">
        <v>581</v>
      </c>
      <c r="C363" s="5" t="s">
        <v>206</v>
      </c>
      <c r="D363" s="22">
        <f t="shared" si="43"/>
        <v>10</v>
      </c>
      <c r="E363" s="22"/>
      <c r="F363" s="5" t="s">
        <v>230</v>
      </c>
      <c r="G363" s="20">
        <v>39239</v>
      </c>
      <c r="H363" s="34">
        <v>1</v>
      </c>
      <c r="I363" s="39">
        <v>80.63</v>
      </c>
      <c r="J363" s="36">
        <f t="shared" si="44"/>
        <v>80.63</v>
      </c>
      <c r="K363" s="45">
        <v>10</v>
      </c>
      <c r="L363" s="46">
        <f t="shared" si="45"/>
        <v>120</v>
      </c>
      <c r="M363" s="42">
        <f t="shared" si="46"/>
        <v>15</v>
      </c>
      <c r="N363" s="24">
        <f t="shared" si="49"/>
        <v>181</v>
      </c>
      <c r="O363" s="26">
        <v>0</v>
      </c>
      <c r="P363" s="61">
        <v>0</v>
      </c>
      <c r="Q363" s="60">
        <v>-80.63</v>
      </c>
      <c r="R363" s="60">
        <f t="shared" si="48"/>
        <v>-80.63</v>
      </c>
      <c r="S363" s="83"/>
      <c r="T363" s="80"/>
      <c r="U363" s="79"/>
      <c r="V363" s="55">
        <f t="shared" si="50"/>
        <v>0</v>
      </c>
      <c r="W363" s="59" t="str">
        <f t="shared" si="47"/>
        <v>SIM</v>
      </c>
      <c r="X363" s="15"/>
    </row>
    <row r="364" spans="2:24" x14ac:dyDescent="0.2">
      <c r="B364" s="5" t="s">
        <v>581</v>
      </c>
      <c r="C364" s="5" t="s">
        <v>206</v>
      </c>
      <c r="D364" s="22">
        <f t="shared" si="43"/>
        <v>10</v>
      </c>
      <c r="E364" s="22"/>
      <c r="F364" s="5" t="s">
        <v>353</v>
      </c>
      <c r="G364" s="20">
        <v>39239</v>
      </c>
      <c r="H364" s="34">
        <v>1</v>
      </c>
      <c r="I364" s="39">
        <v>122.37</v>
      </c>
      <c r="J364" s="36">
        <f t="shared" si="44"/>
        <v>122.37</v>
      </c>
      <c r="K364" s="45">
        <v>10</v>
      </c>
      <c r="L364" s="46">
        <f t="shared" si="45"/>
        <v>120</v>
      </c>
      <c r="M364" s="42">
        <f t="shared" si="46"/>
        <v>15</v>
      </c>
      <c r="N364" s="24">
        <f t="shared" si="49"/>
        <v>181</v>
      </c>
      <c r="O364" s="26">
        <v>0</v>
      </c>
      <c r="P364" s="61">
        <v>0</v>
      </c>
      <c r="Q364" s="60">
        <v>-122.37</v>
      </c>
      <c r="R364" s="60">
        <f t="shared" si="48"/>
        <v>-122.37</v>
      </c>
      <c r="S364" s="83"/>
      <c r="T364" s="80"/>
      <c r="U364" s="79"/>
      <c r="V364" s="55">
        <f t="shared" si="50"/>
        <v>0</v>
      </c>
      <c r="W364" s="59" t="str">
        <f t="shared" si="47"/>
        <v>SIM</v>
      </c>
      <c r="X364" s="15"/>
    </row>
    <row r="365" spans="2:24" x14ac:dyDescent="0.2">
      <c r="B365" s="5" t="s">
        <v>581</v>
      </c>
      <c r="C365" s="5" t="s">
        <v>208</v>
      </c>
      <c r="D365" s="22">
        <f t="shared" si="43"/>
        <v>10</v>
      </c>
      <c r="E365" s="22"/>
      <c r="F365" s="5" t="s">
        <v>102</v>
      </c>
      <c r="G365" s="20">
        <v>39248</v>
      </c>
      <c r="H365" s="34">
        <v>1</v>
      </c>
      <c r="I365" s="39">
        <v>5580</v>
      </c>
      <c r="J365" s="36">
        <f t="shared" si="44"/>
        <v>5580</v>
      </c>
      <c r="K365" s="45">
        <v>10</v>
      </c>
      <c r="L365" s="46">
        <f t="shared" si="45"/>
        <v>120</v>
      </c>
      <c r="M365" s="42">
        <f t="shared" si="46"/>
        <v>15</v>
      </c>
      <c r="N365" s="24">
        <f t="shared" si="49"/>
        <v>181</v>
      </c>
      <c r="O365" s="26">
        <v>0</v>
      </c>
      <c r="P365" s="61">
        <v>0</v>
      </c>
      <c r="Q365" s="60">
        <v>-5580</v>
      </c>
      <c r="R365" s="60">
        <f t="shared" si="48"/>
        <v>-5580</v>
      </c>
      <c r="S365" s="83"/>
      <c r="T365" s="80"/>
      <c r="U365" s="79"/>
      <c r="V365" s="55">
        <f t="shared" si="50"/>
        <v>0</v>
      </c>
      <c r="W365" s="59" t="str">
        <f t="shared" si="47"/>
        <v>SIM</v>
      </c>
      <c r="X365" s="15"/>
    </row>
    <row r="366" spans="2:24" x14ac:dyDescent="0.2">
      <c r="B366" s="5" t="s">
        <v>581</v>
      </c>
      <c r="C366" s="5" t="s">
        <v>208</v>
      </c>
      <c r="D366" s="22">
        <f t="shared" si="43"/>
        <v>10</v>
      </c>
      <c r="E366" s="22"/>
      <c r="F366" s="5" t="s">
        <v>103</v>
      </c>
      <c r="G366" s="20">
        <v>39267</v>
      </c>
      <c r="H366" s="34">
        <v>2</v>
      </c>
      <c r="I366" s="39">
        <v>650</v>
      </c>
      <c r="J366" s="36">
        <f t="shared" si="44"/>
        <v>1300</v>
      </c>
      <c r="K366" s="45">
        <v>10</v>
      </c>
      <c r="L366" s="46">
        <f t="shared" si="45"/>
        <v>120</v>
      </c>
      <c r="M366" s="42">
        <f t="shared" si="46"/>
        <v>15</v>
      </c>
      <c r="N366" s="24">
        <f t="shared" si="49"/>
        <v>180</v>
      </c>
      <c r="O366" s="26">
        <v>0</v>
      </c>
      <c r="P366" s="61">
        <v>0</v>
      </c>
      <c r="Q366" s="60">
        <v>-1300</v>
      </c>
      <c r="R366" s="60">
        <f t="shared" si="48"/>
        <v>-1300</v>
      </c>
      <c r="S366" s="83"/>
      <c r="T366" s="80"/>
      <c r="U366" s="79"/>
      <c r="V366" s="55">
        <f t="shared" si="50"/>
        <v>0</v>
      </c>
      <c r="W366" s="59" t="str">
        <f t="shared" si="47"/>
        <v>SIM</v>
      </c>
      <c r="X366" s="15"/>
    </row>
    <row r="367" spans="2:24" x14ac:dyDescent="0.2">
      <c r="B367" s="5" t="s">
        <v>581</v>
      </c>
      <c r="C367" s="5" t="s">
        <v>205</v>
      </c>
      <c r="D367" s="22">
        <f t="shared" si="43"/>
        <v>20</v>
      </c>
      <c r="E367" s="22"/>
      <c r="F367" s="5" t="s">
        <v>491</v>
      </c>
      <c r="G367" s="20">
        <v>39273</v>
      </c>
      <c r="H367" s="34">
        <v>2</v>
      </c>
      <c r="I367" s="64">
        <v>1253.57</v>
      </c>
      <c r="J367" s="65">
        <f t="shared" si="44"/>
        <v>2507.14</v>
      </c>
      <c r="K367" s="45">
        <v>5</v>
      </c>
      <c r="L367" s="46">
        <f t="shared" si="45"/>
        <v>60</v>
      </c>
      <c r="M367" s="42">
        <f t="shared" si="46"/>
        <v>15</v>
      </c>
      <c r="N367" s="24">
        <f t="shared" si="49"/>
        <v>180</v>
      </c>
      <c r="O367" s="26">
        <v>0</v>
      </c>
      <c r="P367" s="61">
        <v>0</v>
      </c>
      <c r="Q367" s="60">
        <v>-2507.14</v>
      </c>
      <c r="R367" s="60">
        <f t="shared" si="48"/>
        <v>-2507.14</v>
      </c>
      <c r="S367" s="83"/>
      <c r="T367" s="80"/>
      <c r="U367" s="79"/>
      <c r="V367" s="55">
        <f t="shared" si="50"/>
        <v>0</v>
      </c>
      <c r="W367" s="59" t="str">
        <f t="shared" si="47"/>
        <v>SIM</v>
      </c>
      <c r="X367" s="15"/>
    </row>
    <row r="368" spans="2:24" x14ac:dyDescent="0.2">
      <c r="B368" s="5" t="s">
        <v>581</v>
      </c>
      <c r="C368" s="5" t="s">
        <v>205</v>
      </c>
      <c r="D368" s="22">
        <f t="shared" si="43"/>
        <v>20</v>
      </c>
      <c r="E368" s="22"/>
      <c r="F368" s="5" t="s">
        <v>492</v>
      </c>
      <c r="G368" s="20">
        <v>39273</v>
      </c>
      <c r="H368" s="34">
        <v>1</v>
      </c>
      <c r="I368" s="39">
        <v>307.69</v>
      </c>
      <c r="J368" s="36">
        <f t="shared" si="44"/>
        <v>307.69</v>
      </c>
      <c r="K368" s="45">
        <v>5</v>
      </c>
      <c r="L368" s="46">
        <f t="shared" si="45"/>
        <v>60</v>
      </c>
      <c r="M368" s="42">
        <f t="shared" si="46"/>
        <v>15</v>
      </c>
      <c r="N368" s="24">
        <f t="shared" si="49"/>
        <v>180</v>
      </c>
      <c r="O368" s="26">
        <v>0</v>
      </c>
      <c r="P368" s="61">
        <v>0</v>
      </c>
      <c r="Q368" s="60">
        <v>-307.69</v>
      </c>
      <c r="R368" s="60">
        <f t="shared" si="48"/>
        <v>-307.69</v>
      </c>
      <c r="S368" s="83"/>
      <c r="T368" s="80"/>
      <c r="U368" s="79"/>
      <c r="V368" s="55">
        <f t="shared" si="50"/>
        <v>0</v>
      </c>
      <c r="W368" s="59" t="str">
        <f t="shared" si="47"/>
        <v>SIM</v>
      </c>
      <c r="X368" s="15"/>
    </row>
    <row r="369" spans="2:24" x14ac:dyDescent="0.2">
      <c r="B369" s="5" t="s">
        <v>581</v>
      </c>
      <c r="C369" s="5" t="s">
        <v>206</v>
      </c>
      <c r="D369" s="22">
        <f t="shared" si="43"/>
        <v>10</v>
      </c>
      <c r="E369" s="22"/>
      <c r="F369" s="5" t="s">
        <v>354</v>
      </c>
      <c r="G369" s="20">
        <v>39301</v>
      </c>
      <c r="H369" s="34">
        <v>1</v>
      </c>
      <c r="I369" s="39">
        <v>120</v>
      </c>
      <c r="J369" s="36">
        <f t="shared" si="44"/>
        <v>120</v>
      </c>
      <c r="K369" s="45">
        <v>10</v>
      </c>
      <c r="L369" s="46">
        <f t="shared" si="45"/>
        <v>120</v>
      </c>
      <c r="M369" s="42">
        <f t="shared" si="46"/>
        <v>14</v>
      </c>
      <c r="N369" s="24">
        <f t="shared" si="49"/>
        <v>179</v>
      </c>
      <c r="O369" s="26">
        <v>0</v>
      </c>
      <c r="P369" s="61">
        <v>0</v>
      </c>
      <c r="Q369" s="60">
        <v>-120</v>
      </c>
      <c r="R369" s="60">
        <f t="shared" si="48"/>
        <v>-120</v>
      </c>
      <c r="S369" s="83"/>
      <c r="T369" s="80"/>
      <c r="U369" s="79"/>
      <c r="V369" s="55">
        <f t="shared" si="50"/>
        <v>0</v>
      </c>
      <c r="W369" s="59" t="str">
        <f t="shared" si="47"/>
        <v>SIM</v>
      </c>
      <c r="X369" s="15"/>
    </row>
    <row r="370" spans="2:24" x14ac:dyDescent="0.2">
      <c r="B370" s="5" t="s">
        <v>581</v>
      </c>
      <c r="C370" s="5" t="s">
        <v>206</v>
      </c>
      <c r="D370" s="22">
        <f t="shared" si="43"/>
        <v>10</v>
      </c>
      <c r="E370" s="22"/>
      <c r="F370" s="5" t="s">
        <v>355</v>
      </c>
      <c r="G370" s="20">
        <v>39400</v>
      </c>
      <c r="H370" s="34">
        <v>1</v>
      </c>
      <c r="I370" s="39">
        <v>122</v>
      </c>
      <c r="J370" s="36">
        <f t="shared" si="44"/>
        <v>122</v>
      </c>
      <c r="K370" s="45">
        <v>10</v>
      </c>
      <c r="L370" s="46">
        <f t="shared" si="45"/>
        <v>120</v>
      </c>
      <c r="M370" s="42">
        <f t="shared" si="46"/>
        <v>14</v>
      </c>
      <c r="N370" s="24">
        <f t="shared" si="49"/>
        <v>176</v>
      </c>
      <c r="O370" s="26">
        <v>0</v>
      </c>
      <c r="P370" s="61">
        <v>0</v>
      </c>
      <c r="Q370" s="60">
        <v>-122</v>
      </c>
      <c r="R370" s="60">
        <f t="shared" si="48"/>
        <v>-122</v>
      </c>
      <c r="S370" s="83"/>
      <c r="T370" s="80"/>
      <c r="U370" s="79"/>
      <c r="V370" s="55">
        <f t="shared" si="50"/>
        <v>0</v>
      </c>
      <c r="W370" s="59" t="str">
        <f t="shared" si="47"/>
        <v>SIM</v>
      </c>
      <c r="X370" s="15"/>
    </row>
    <row r="371" spans="2:24" x14ac:dyDescent="0.2">
      <c r="B371" s="5" t="s">
        <v>581</v>
      </c>
      <c r="C371" s="5" t="s">
        <v>206</v>
      </c>
      <c r="D371" s="22">
        <f t="shared" si="43"/>
        <v>10</v>
      </c>
      <c r="E371" s="22"/>
      <c r="F371" s="5" t="s">
        <v>356</v>
      </c>
      <c r="G371" s="20">
        <v>39400</v>
      </c>
      <c r="H371" s="34">
        <v>1</v>
      </c>
      <c r="I371" s="39">
        <v>627</v>
      </c>
      <c r="J371" s="36">
        <f t="shared" si="44"/>
        <v>627</v>
      </c>
      <c r="K371" s="45">
        <v>10</v>
      </c>
      <c r="L371" s="46">
        <f t="shared" si="45"/>
        <v>120</v>
      </c>
      <c r="M371" s="42">
        <f t="shared" si="46"/>
        <v>14</v>
      </c>
      <c r="N371" s="24">
        <f t="shared" si="49"/>
        <v>176</v>
      </c>
      <c r="O371" s="26">
        <v>0</v>
      </c>
      <c r="P371" s="61">
        <v>0</v>
      </c>
      <c r="Q371" s="60">
        <v>-627</v>
      </c>
      <c r="R371" s="60">
        <f t="shared" si="48"/>
        <v>-627</v>
      </c>
      <c r="S371" s="83"/>
      <c r="T371" s="80"/>
      <c r="U371" s="79"/>
      <c r="V371" s="55">
        <f t="shared" si="50"/>
        <v>0</v>
      </c>
      <c r="W371" s="59" t="str">
        <f t="shared" si="47"/>
        <v>SIM</v>
      </c>
      <c r="X371" s="15"/>
    </row>
    <row r="372" spans="2:24" x14ac:dyDescent="0.2">
      <c r="B372" s="5" t="s">
        <v>581</v>
      </c>
      <c r="C372" s="5" t="s">
        <v>206</v>
      </c>
      <c r="D372" s="22">
        <f t="shared" si="43"/>
        <v>10</v>
      </c>
      <c r="E372" s="22"/>
      <c r="F372" s="5" t="s">
        <v>357</v>
      </c>
      <c r="G372" s="20">
        <v>39415</v>
      </c>
      <c r="H372" s="34">
        <v>1</v>
      </c>
      <c r="I372" s="39">
        <v>1095</v>
      </c>
      <c r="J372" s="36">
        <f t="shared" si="44"/>
        <v>1095</v>
      </c>
      <c r="K372" s="45">
        <v>10</v>
      </c>
      <c r="L372" s="46">
        <f t="shared" si="45"/>
        <v>120</v>
      </c>
      <c r="M372" s="42">
        <f t="shared" si="46"/>
        <v>14</v>
      </c>
      <c r="N372" s="24">
        <f t="shared" si="49"/>
        <v>176</v>
      </c>
      <c r="O372" s="26">
        <v>0</v>
      </c>
      <c r="P372" s="61">
        <v>0</v>
      </c>
      <c r="Q372" s="60">
        <v>-1095</v>
      </c>
      <c r="R372" s="60">
        <f t="shared" si="48"/>
        <v>-1095</v>
      </c>
      <c r="S372" s="83"/>
      <c r="T372" s="80"/>
      <c r="U372" s="79"/>
      <c r="V372" s="55">
        <f t="shared" si="50"/>
        <v>0</v>
      </c>
      <c r="W372" s="59" t="str">
        <f t="shared" si="47"/>
        <v>SIM</v>
      </c>
      <c r="X372" s="15"/>
    </row>
    <row r="373" spans="2:24" x14ac:dyDescent="0.2">
      <c r="B373" s="5" t="s">
        <v>581</v>
      </c>
      <c r="C373" s="5" t="s">
        <v>208</v>
      </c>
      <c r="D373" s="22">
        <f t="shared" si="43"/>
        <v>10</v>
      </c>
      <c r="E373" s="22"/>
      <c r="F373" s="5" t="s">
        <v>104</v>
      </c>
      <c r="G373" s="20">
        <v>39416</v>
      </c>
      <c r="H373" s="34">
        <v>1</v>
      </c>
      <c r="I373" s="64">
        <v>899</v>
      </c>
      <c r="J373" s="36">
        <f t="shared" si="44"/>
        <v>899</v>
      </c>
      <c r="K373" s="45">
        <v>10</v>
      </c>
      <c r="L373" s="46">
        <f t="shared" si="45"/>
        <v>120</v>
      </c>
      <c r="M373" s="42">
        <f t="shared" si="46"/>
        <v>14</v>
      </c>
      <c r="N373" s="24">
        <f t="shared" si="49"/>
        <v>176</v>
      </c>
      <c r="O373" s="26">
        <v>0</v>
      </c>
      <c r="P373" s="61">
        <v>0</v>
      </c>
      <c r="Q373" s="60">
        <v>-899</v>
      </c>
      <c r="R373" s="60">
        <f t="shared" si="48"/>
        <v>-899</v>
      </c>
      <c r="S373" s="83"/>
      <c r="T373" s="80"/>
      <c r="U373" s="79"/>
      <c r="V373" s="55">
        <f t="shared" si="50"/>
        <v>0</v>
      </c>
      <c r="W373" s="59" t="str">
        <f t="shared" si="47"/>
        <v>SIM</v>
      </c>
      <c r="X373" s="15"/>
    </row>
    <row r="374" spans="2:24" x14ac:dyDescent="0.2">
      <c r="B374" s="5" t="s">
        <v>581</v>
      </c>
      <c r="C374" s="5" t="s">
        <v>206</v>
      </c>
      <c r="D374" s="22">
        <f t="shared" si="43"/>
        <v>10</v>
      </c>
      <c r="E374" s="22"/>
      <c r="F374" s="5" t="s">
        <v>358</v>
      </c>
      <c r="G374" s="20">
        <v>39416</v>
      </c>
      <c r="H374" s="34">
        <v>3</v>
      </c>
      <c r="I374" s="64">
        <v>200</v>
      </c>
      <c r="J374" s="36">
        <f t="shared" si="44"/>
        <v>600</v>
      </c>
      <c r="K374" s="45">
        <v>10</v>
      </c>
      <c r="L374" s="46">
        <f t="shared" si="45"/>
        <v>120</v>
      </c>
      <c r="M374" s="42">
        <f t="shared" si="46"/>
        <v>14</v>
      </c>
      <c r="N374" s="24">
        <f t="shared" si="49"/>
        <v>176</v>
      </c>
      <c r="O374" s="26">
        <v>0</v>
      </c>
      <c r="P374" s="61">
        <v>0</v>
      </c>
      <c r="Q374" s="60">
        <v>-600</v>
      </c>
      <c r="R374" s="60">
        <f t="shared" si="48"/>
        <v>-600</v>
      </c>
      <c r="S374" s="83"/>
      <c r="T374" s="80"/>
      <c r="U374" s="79"/>
      <c r="V374" s="55">
        <f t="shared" si="50"/>
        <v>0</v>
      </c>
      <c r="W374" s="59" t="str">
        <f t="shared" si="47"/>
        <v>SIM</v>
      </c>
      <c r="X374" s="15"/>
    </row>
    <row r="375" spans="2:24" x14ac:dyDescent="0.2">
      <c r="B375" s="5" t="s">
        <v>581</v>
      </c>
      <c r="C375" s="5" t="s">
        <v>206</v>
      </c>
      <c r="D375" s="22">
        <f t="shared" si="43"/>
        <v>10</v>
      </c>
      <c r="E375" s="22"/>
      <c r="F375" s="5" t="s">
        <v>359</v>
      </c>
      <c r="G375" s="20">
        <v>39416</v>
      </c>
      <c r="H375" s="34">
        <v>2</v>
      </c>
      <c r="I375" s="64">
        <v>231</v>
      </c>
      <c r="J375" s="36">
        <f t="shared" si="44"/>
        <v>462</v>
      </c>
      <c r="K375" s="45">
        <v>10</v>
      </c>
      <c r="L375" s="46">
        <f t="shared" si="45"/>
        <v>120</v>
      </c>
      <c r="M375" s="42">
        <f t="shared" si="46"/>
        <v>14</v>
      </c>
      <c r="N375" s="24">
        <f t="shared" si="49"/>
        <v>176</v>
      </c>
      <c r="O375" s="26">
        <v>0</v>
      </c>
      <c r="P375" s="61">
        <v>0</v>
      </c>
      <c r="Q375" s="60">
        <v>-462</v>
      </c>
      <c r="R375" s="60">
        <f t="shared" si="48"/>
        <v>-462</v>
      </c>
      <c r="S375" s="83"/>
      <c r="T375" s="80"/>
      <c r="U375" s="79"/>
      <c r="V375" s="55">
        <f t="shared" si="50"/>
        <v>0</v>
      </c>
      <c r="W375" s="59" t="str">
        <f t="shared" si="47"/>
        <v>SIM</v>
      </c>
      <c r="X375" s="15"/>
    </row>
    <row r="376" spans="2:24" x14ac:dyDescent="0.2">
      <c r="B376" s="5" t="s">
        <v>581</v>
      </c>
      <c r="C376" s="5" t="s">
        <v>206</v>
      </c>
      <c r="D376" s="22">
        <f t="shared" si="43"/>
        <v>10</v>
      </c>
      <c r="E376" s="22"/>
      <c r="F376" s="5" t="s">
        <v>239</v>
      </c>
      <c r="G376" s="20">
        <v>39416</v>
      </c>
      <c r="H376" s="34">
        <v>6</v>
      </c>
      <c r="I376" s="64">
        <v>74</v>
      </c>
      <c r="J376" s="36">
        <f t="shared" si="44"/>
        <v>444</v>
      </c>
      <c r="K376" s="45">
        <v>10</v>
      </c>
      <c r="L376" s="46">
        <f t="shared" si="45"/>
        <v>120</v>
      </c>
      <c r="M376" s="42">
        <f t="shared" si="46"/>
        <v>14</v>
      </c>
      <c r="N376" s="24">
        <f t="shared" si="49"/>
        <v>176</v>
      </c>
      <c r="O376" s="26">
        <v>0</v>
      </c>
      <c r="P376" s="61">
        <v>0</v>
      </c>
      <c r="Q376" s="60">
        <v>-444</v>
      </c>
      <c r="R376" s="60">
        <f t="shared" si="48"/>
        <v>-444</v>
      </c>
      <c r="S376" s="83"/>
      <c r="T376" s="80"/>
      <c r="U376" s="79"/>
      <c r="V376" s="55">
        <f t="shared" si="50"/>
        <v>0</v>
      </c>
      <c r="W376" s="59" t="str">
        <f t="shared" si="47"/>
        <v>SIM</v>
      </c>
      <c r="X376" s="15"/>
    </row>
    <row r="377" spans="2:24" x14ac:dyDescent="0.2">
      <c r="B377" s="5" t="s">
        <v>581</v>
      </c>
      <c r="C377" s="5" t="s">
        <v>206</v>
      </c>
      <c r="D377" s="22">
        <f t="shared" si="43"/>
        <v>10</v>
      </c>
      <c r="E377" s="22"/>
      <c r="F377" s="5" t="s">
        <v>360</v>
      </c>
      <c r="G377" s="20">
        <v>39416</v>
      </c>
      <c r="H377" s="34">
        <v>2</v>
      </c>
      <c r="I377" s="64">
        <v>210</v>
      </c>
      <c r="J377" s="36">
        <f t="shared" si="44"/>
        <v>420</v>
      </c>
      <c r="K377" s="45">
        <v>10</v>
      </c>
      <c r="L377" s="46">
        <f t="shared" si="45"/>
        <v>120</v>
      </c>
      <c r="M377" s="42">
        <f t="shared" si="46"/>
        <v>14</v>
      </c>
      <c r="N377" s="24">
        <f t="shared" si="49"/>
        <v>176</v>
      </c>
      <c r="O377" s="26">
        <v>0</v>
      </c>
      <c r="P377" s="61">
        <v>0</v>
      </c>
      <c r="Q377" s="60">
        <v>-420</v>
      </c>
      <c r="R377" s="60">
        <f t="shared" si="48"/>
        <v>-420</v>
      </c>
      <c r="S377" s="83"/>
      <c r="T377" s="80"/>
      <c r="U377" s="79"/>
      <c r="V377" s="55">
        <f t="shared" si="50"/>
        <v>0</v>
      </c>
      <c r="W377" s="59" t="str">
        <f t="shared" si="47"/>
        <v>SIM</v>
      </c>
      <c r="X377" s="15"/>
    </row>
    <row r="378" spans="2:24" x14ac:dyDescent="0.2">
      <c r="B378" s="5" t="s">
        <v>581</v>
      </c>
      <c r="C378" s="5" t="s">
        <v>208</v>
      </c>
      <c r="D378" s="22">
        <f t="shared" si="43"/>
        <v>10</v>
      </c>
      <c r="E378" s="22"/>
      <c r="F378" s="5" t="s">
        <v>101</v>
      </c>
      <c r="G378" s="20">
        <v>39468</v>
      </c>
      <c r="H378" s="34">
        <v>1</v>
      </c>
      <c r="I378" s="39">
        <v>480</v>
      </c>
      <c r="J378" s="36">
        <f t="shared" si="44"/>
        <v>480</v>
      </c>
      <c r="K378" s="45">
        <v>10</v>
      </c>
      <c r="L378" s="46">
        <f t="shared" si="45"/>
        <v>120</v>
      </c>
      <c r="M378" s="42">
        <f t="shared" si="46"/>
        <v>14</v>
      </c>
      <c r="N378" s="24">
        <f t="shared" si="49"/>
        <v>174</v>
      </c>
      <c r="O378" s="26">
        <v>0</v>
      </c>
      <c r="P378" s="61">
        <v>0</v>
      </c>
      <c r="Q378" s="60">
        <v>-480</v>
      </c>
      <c r="R378" s="60">
        <f t="shared" si="48"/>
        <v>-480</v>
      </c>
      <c r="S378" s="83"/>
      <c r="T378" s="80"/>
      <c r="U378" s="79"/>
      <c r="V378" s="55">
        <f t="shared" si="50"/>
        <v>0</v>
      </c>
      <c r="W378" s="59" t="str">
        <f t="shared" si="47"/>
        <v>SIM</v>
      </c>
      <c r="X378" s="15"/>
    </row>
    <row r="379" spans="2:24" x14ac:dyDescent="0.2">
      <c r="B379" s="5" t="s">
        <v>581</v>
      </c>
      <c r="C379" s="5" t="s">
        <v>208</v>
      </c>
      <c r="D379" s="22">
        <f t="shared" si="43"/>
        <v>10</v>
      </c>
      <c r="E379" s="22"/>
      <c r="F379" s="5" t="s">
        <v>105</v>
      </c>
      <c r="G379" s="20">
        <v>39486</v>
      </c>
      <c r="H379" s="34">
        <v>2</v>
      </c>
      <c r="I379" s="39">
        <v>185</v>
      </c>
      <c r="J379" s="36">
        <f t="shared" si="44"/>
        <v>370</v>
      </c>
      <c r="K379" s="45">
        <v>10</v>
      </c>
      <c r="L379" s="46">
        <f t="shared" si="45"/>
        <v>120</v>
      </c>
      <c r="M379" s="42">
        <f t="shared" si="46"/>
        <v>14</v>
      </c>
      <c r="N379" s="24">
        <f t="shared" si="49"/>
        <v>173</v>
      </c>
      <c r="O379" s="26">
        <v>0</v>
      </c>
      <c r="P379" s="61">
        <v>0</v>
      </c>
      <c r="Q379" s="60">
        <v>-370</v>
      </c>
      <c r="R379" s="60">
        <f t="shared" si="48"/>
        <v>-370</v>
      </c>
      <c r="S379" s="83"/>
      <c r="T379" s="80"/>
      <c r="U379" s="79"/>
      <c r="V379" s="55">
        <f t="shared" si="50"/>
        <v>0</v>
      </c>
      <c r="W379" s="59" t="str">
        <f t="shared" si="47"/>
        <v>SIM</v>
      </c>
      <c r="X379" s="15"/>
    </row>
    <row r="380" spans="2:24" x14ac:dyDescent="0.2">
      <c r="B380" s="5" t="s">
        <v>581</v>
      </c>
      <c r="C380" s="5" t="s">
        <v>205</v>
      </c>
      <c r="D380" s="22">
        <f t="shared" si="43"/>
        <v>20</v>
      </c>
      <c r="E380" s="22"/>
      <c r="F380" s="5" t="s">
        <v>475</v>
      </c>
      <c r="G380" s="20">
        <v>39513</v>
      </c>
      <c r="H380" s="34">
        <v>13</v>
      </c>
      <c r="I380" s="39">
        <v>665</v>
      </c>
      <c r="J380" s="36">
        <f t="shared" si="44"/>
        <v>8645</v>
      </c>
      <c r="K380" s="45">
        <v>5</v>
      </c>
      <c r="L380" s="46">
        <f t="shared" si="45"/>
        <v>60</v>
      </c>
      <c r="M380" s="42">
        <f t="shared" si="46"/>
        <v>14</v>
      </c>
      <c r="N380" s="24">
        <f t="shared" si="49"/>
        <v>172</v>
      </c>
      <c r="O380" s="26">
        <v>0</v>
      </c>
      <c r="P380" s="61">
        <v>0</v>
      </c>
      <c r="Q380" s="60">
        <v>-8645</v>
      </c>
      <c r="R380" s="60">
        <f t="shared" si="48"/>
        <v>-8645</v>
      </c>
      <c r="S380" s="83"/>
      <c r="T380" s="80"/>
      <c r="U380" s="79"/>
      <c r="V380" s="55">
        <f t="shared" si="50"/>
        <v>0</v>
      </c>
      <c r="W380" s="59" t="str">
        <f t="shared" si="47"/>
        <v>SIM</v>
      </c>
      <c r="X380" s="15"/>
    </row>
    <row r="381" spans="2:24" x14ac:dyDescent="0.2">
      <c r="B381" s="5" t="s">
        <v>581</v>
      </c>
      <c r="C381" s="5" t="s">
        <v>205</v>
      </c>
      <c r="D381" s="22">
        <f t="shared" si="43"/>
        <v>20</v>
      </c>
      <c r="E381" s="22"/>
      <c r="F381" s="5" t="s">
        <v>493</v>
      </c>
      <c r="G381" s="20">
        <v>39513</v>
      </c>
      <c r="H381" s="34">
        <v>1</v>
      </c>
      <c r="I381" s="39">
        <v>4138</v>
      </c>
      <c r="J381" s="36">
        <f t="shared" si="44"/>
        <v>4138</v>
      </c>
      <c r="K381" s="45">
        <v>5</v>
      </c>
      <c r="L381" s="46">
        <f t="shared" si="45"/>
        <v>60</v>
      </c>
      <c r="M381" s="42">
        <f t="shared" si="46"/>
        <v>14</v>
      </c>
      <c r="N381" s="24">
        <f t="shared" si="49"/>
        <v>172</v>
      </c>
      <c r="O381" s="26">
        <v>0</v>
      </c>
      <c r="P381" s="61">
        <v>0</v>
      </c>
      <c r="Q381" s="60">
        <v>-4138</v>
      </c>
      <c r="R381" s="60">
        <f t="shared" si="48"/>
        <v>-4138</v>
      </c>
      <c r="S381" s="83"/>
      <c r="T381" s="80"/>
      <c r="U381" s="79"/>
      <c r="V381" s="55">
        <f t="shared" si="50"/>
        <v>0</v>
      </c>
      <c r="W381" s="59" t="str">
        <f t="shared" si="47"/>
        <v>SIM</v>
      </c>
      <c r="X381" s="15"/>
    </row>
    <row r="382" spans="2:24" x14ac:dyDescent="0.2">
      <c r="B382" s="5" t="s">
        <v>581</v>
      </c>
      <c r="C382" s="5" t="s">
        <v>205</v>
      </c>
      <c r="D382" s="22">
        <f t="shared" si="43"/>
        <v>20</v>
      </c>
      <c r="E382" s="22"/>
      <c r="F382" s="5" t="s">
        <v>495</v>
      </c>
      <c r="G382" s="20">
        <v>39535</v>
      </c>
      <c r="H382" s="34">
        <v>7</v>
      </c>
      <c r="I382" s="39">
        <v>500</v>
      </c>
      <c r="J382" s="36">
        <f t="shared" si="44"/>
        <v>3500</v>
      </c>
      <c r="K382" s="45">
        <v>5</v>
      </c>
      <c r="L382" s="46">
        <f t="shared" si="45"/>
        <v>60</v>
      </c>
      <c r="M382" s="42">
        <f t="shared" si="46"/>
        <v>14</v>
      </c>
      <c r="N382" s="24">
        <f t="shared" si="49"/>
        <v>172</v>
      </c>
      <c r="O382" s="26">
        <v>0</v>
      </c>
      <c r="P382" s="61">
        <v>0</v>
      </c>
      <c r="Q382" s="60">
        <v>-3500</v>
      </c>
      <c r="R382" s="60">
        <f t="shared" si="48"/>
        <v>-3500</v>
      </c>
      <c r="S382" s="83"/>
      <c r="T382" s="80"/>
      <c r="U382" s="79"/>
      <c r="V382" s="55">
        <f t="shared" si="50"/>
        <v>0</v>
      </c>
      <c r="W382" s="59" t="str">
        <f t="shared" si="47"/>
        <v>SIM</v>
      </c>
      <c r="X382" s="15"/>
    </row>
    <row r="383" spans="2:24" x14ac:dyDescent="0.2">
      <c r="B383" s="5" t="s">
        <v>581</v>
      </c>
      <c r="C383" s="5" t="s">
        <v>205</v>
      </c>
      <c r="D383" s="22">
        <f t="shared" si="43"/>
        <v>20</v>
      </c>
      <c r="E383" s="22"/>
      <c r="F383" s="5" t="s">
        <v>494</v>
      </c>
      <c r="G383" s="20">
        <v>39535</v>
      </c>
      <c r="H383" s="34">
        <v>7</v>
      </c>
      <c r="I383" s="64">
        <v>2072</v>
      </c>
      <c r="J383" s="36">
        <f t="shared" si="44"/>
        <v>14504</v>
      </c>
      <c r="K383" s="45">
        <v>5</v>
      </c>
      <c r="L383" s="46">
        <f t="shared" si="45"/>
        <v>60</v>
      </c>
      <c r="M383" s="42">
        <f t="shared" si="46"/>
        <v>14</v>
      </c>
      <c r="N383" s="24">
        <f t="shared" si="49"/>
        <v>172</v>
      </c>
      <c r="O383" s="26">
        <v>0</v>
      </c>
      <c r="P383" s="61">
        <v>0</v>
      </c>
      <c r="Q383" s="60">
        <v>-14504</v>
      </c>
      <c r="R383" s="60">
        <f t="shared" si="48"/>
        <v>-14504</v>
      </c>
      <c r="S383" s="83"/>
      <c r="T383" s="80"/>
      <c r="U383" s="79"/>
      <c r="V383" s="55">
        <f t="shared" si="50"/>
        <v>0</v>
      </c>
      <c r="W383" s="59" t="str">
        <f t="shared" si="47"/>
        <v>SIM</v>
      </c>
      <c r="X383" s="15"/>
    </row>
    <row r="384" spans="2:24" x14ac:dyDescent="0.2">
      <c r="B384" s="5" t="s">
        <v>581</v>
      </c>
      <c r="C384" s="5" t="s">
        <v>206</v>
      </c>
      <c r="D384" s="22">
        <f t="shared" si="43"/>
        <v>10</v>
      </c>
      <c r="E384" s="22"/>
      <c r="F384" s="5" t="s">
        <v>361</v>
      </c>
      <c r="G384" s="20">
        <v>39610</v>
      </c>
      <c r="H384" s="34">
        <v>3</v>
      </c>
      <c r="I384" s="39">
        <v>851</v>
      </c>
      <c r="J384" s="36">
        <f t="shared" si="44"/>
        <v>2553</v>
      </c>
      <c r="K384" s="45">
        <v>10</v>
      </c>
      <c r="L384" s="46">
        <f t="shared" si="45"/>
        <v>120</v>
      </c>
      <c r="M384" s="42">
        <f t="shared" si="46"/>
        <v>14</v>
      </c>
      <c r="N384" s="24">
        <f t="shared" si="49"/>
        <v>169</v>
      </c>
      <c r="O384" s="26">
        <v>0</v>
      </c>
      <c r="P384" s="61">
        <v>0</v>
      </c>
      <c r="Q384" s="60">
        <v>-2553</v>
      </c>
      <c r="R384" s="60">
        <f t="shared" si="48"/>
        <v>-2553</v>
      </c>
      <c r="S384" s="83"/>
      <c r="T384" s="80"/>
      <c r="U384" s="79"/>
      <c r="V384" s="55">
        <f t="shared" si="50"/>
        <v>0</v>
      </c>
      <c r="W384" s="59" t="str">
        <f t="shared" si="47"/>
        <v>SIM</v>
      </c>
      <c r="X384" s="15"/>
    </row>
    <row r="385" spans="2:24" x14ac:dyDescent="0.2">
      <c r="B385" s="5" t="s">
        <v>581</v>
      </c>
      <c r="C385" s="5" t="s">
        <v>206</v>
      </c>
      <c r="D385" s="22">
        <f t="shared" si="43"/>
        <v>10</v>
      </c>
      <c r="E385" s="22"/>
      <c r="F385" s="5" t="s">
        <v>362</v>
      </c>
      <c r="G385" s="20">
        <v>39610</v>
      </c>
      <c r="H385" s="34">
        <v>1</v>
      </c>
      <c r="I385" s="39">
        <v>218</v>
      </c>
      <c r="J385" s="36">
        <f t="shared" si="44"/>
        <v>218</v>
      </c>
      <c r="K385" s="45">
        <v>10</v>
      </c>
      <c r="L385" s="46">
        <f t="shared" si="45"/>
        <v>120</v>
      </c>
      <c r="M385" s="42">
        <f t="shared" si="46"/>
        <v>14</v>
      </c>
      <c r="N385" s="24">
        <f t="shared" si="49"/>
        <v>169</v>
      </c>
      <c r="O385" s="26">
        <v>0</v>
      </c>
      <c r="P385" s="61">
        <v>0</v>
      </c>
      <c r="Q385" s="60">
        <v>-218</v>
      </c>
      <c r="R385" s="60">
        <f t="shared" si="48"/>
        <v>-218</v>
      </c>
      <c r="S385" s="83"/>
      <c r="T385" s="80"/>
      <c r="U385" s="79"/>
      <c r="V385" s="55">
        <f t="shared" si="50"/>
        <v>0</v>
      </c>
      <c r="W385" s="59" t="str">
        <f t="shared" si="47"/>
        <v>SIM</v>
      </c>
      <c r="X385" s="15"/>
    </row>
    <row r="386" spans="2:24" x14ac:dyDescent="0.2">
      <c r="B386" s="5" t="s">
        <v>581</v>
      </c>
      <c r="C386" s="5" t="s">
        <v>206</v>
      </c>
      <c r="D386" s="22">
        <f t="shared" si="43"/>
        <v>10</v>
      </c>
      <c r="E386" s="22"/>
      <c r="F386" s="5" t="s">
        <v>241</v>
      </c>
      <c r="G386" s="20">
        <v>39638</v>
      </c>
      <c r="H386" s="34">
        <v>1</v>
      </c>
      <c r="I386" s="39">
        <v>65</v>
      </c>
      <c r="J386" s="36">
        <f t="shared" si="44"/>
        <v>65</v>
      </c>
      <c r="K386" s="45">
        <v>10</v>
      </c>
      <c r="L386" s="46">
        <f t="shared" si="45"/>
        <v>120</v>
      </c>
      <c r="M386" s="42">
        <f t="shared" si="46"/>
        <v>14</v>
      </c>
      <c r="N386" s="24">
        <f t="shared" si="49"/>
        <v>168</v>
      </c>
      <c r="O386" s="26">
        <v>0</v>
      </c>
      <c r="P386" s="61">
        <v>0</v>
      </c>
      <c r="Q386" s="60">
        <v>-65</v>
      </c>
      <c r="R386" s="60">
        <f t="shared" si="48"/>
        <v>-65</v>
      </c>
      <c r="S386" s="83"/>
      <c r="T386" s="80"/>
      <c r="U386" s="79"/>
      <c r="V386" s="55">
        <f t="shared" si="50"/>
        <v>0</v>
      </c>
      <c r="W386" s="59" t="str">
        <f t="shared" si="47"/>
        <v>SIM</v>
      </c>
      <c r="X386" s="15"/>
    </row>
    <row r="387" spans="2:24" x14ac:dyDescent="0.2">
      <c r="B387" s="5" t="s">
        <v>581</v>
      </c>
      <c r="C387" s="5" t="s">
        <v>206</v>
      </c>
      <c r="D387" s="22">
        <f t="shared" si="43"/>
        <v>10</v>
      </c>
      <c r="E387" s="22"/>
      <c r="F387" s="5" t="s">
        <v>363</v>
      </c>
      <c r="G387" s="20">
        <v>39638</v>
      </c>
      <c r="H387" s="34">
        <v>2</v>
      </c>
      <c r="I387" s="39">
        <v>97.5</v>
      </c>
      <c r="J387" s="36">
        <f t="shared" si="44"/>
        <v>195</v>
      </c>
      <c r="K387" s="45">
        <v>10</v>
      </c>
      <c r="L387" s="46">
        <f t="shared" si="45"/>
        <v>120</v>
      </c>
      <c r="M387" s="42">
        <f t="shared" si="46"/>
        <v>14</v>
      </c>
      <c r="N387" s="24">
        <f t="shared" si="49"/>
        <v>168</v>
      </c>
      <c r="O387" s="26">
        <v>0</v>
      </c>
      <c r="P387" s="61">
        <v>0</v>
      </c>
      <c r="Q387" s="60">
        <v>-195</v>
      </c>
      <c r="R387" s="60">
        <f t="shared" si="48"/>
        <v>-195</v>
      </c>
      <c r="S387" s="83"/>
      <c r="T387" s="80"/>
      <c r="U387" s="79"/>
      <c r="V387" s="55">
        <f t="shared" si="50"/>
        <v>0</v>
      </c>
      <c r="W387" s="59" t="str">
        <f t="shared" si="47"/>
        <v>SIM</v>
      </c>
      <c r="X387" s="15"/>
    </row>
    <row r="388" spans="2:24" x14ac:dyDescent="0.2">
      <c r="B388" s="5" t="s">
        <v>581</v>
      </c>
      <c r="C388" s="5" t="s">
        <v>206</v>
      </c>
      <c r="D388" s="22">
        <f t="shared" ref="D388:D451" si="51">((12*100)/L388)</f>
        <v>10</v>
      </c>
      <c r="E388" s="22"/>
      <c r="F388" s="5" t="s">
        <v>364</v>
      </c>
      <c r="G388" s="20">
        <v>39638</v>
      </c>
      <c r="H388" s="34">
        <v>1</v>
      </c>
      <c r="I388" s="39">
        <v>189</v>
      </c>
      <c r="J388" s="36">
        <f t="shared" ref="J388:J451" si="52">H388*I388</f>
        <v>189</v>
      </c>
      <c r="K388" s="45">
        <v>10</v>
      </c>
      <c r="L388" s="46">
        <f t="shared" ref="L388:L451" si="53">K388*12</f>
        <v>120</v>
      </c>
      <c r="M388" s="42">
        <f t="shared" ref="M388:M451" si="54">DATEDIF(G388,$G$2,"Y")</f>
        <v>14</v>
      </c>
      <c r="N388" s="24">
        <f t="shared" si="49"/>
        <v>168</v>
      </c>
      <c r="O388" s="26">
        <v>0</v>
      </c>
      <c r="P388" s="61">
        <v>0</v>
      </c>
      <c r="Q388" s="60">
        <v>-189</v>
      </c>
      <c r="R388" s="60">
        <f t="shared" si="48"/>
        <v>-189</v>
      </c>
      <c r="S388" s="83"/>
      <c r="T388" s="80"/>
      <c r="U388" s="79"/>
      <c r="V388" s="55">
        <f t="shared" si="50"/>
        <v>0</v>
      </c>
      <c r="W388" s="59" t="str">
        <f t="shared" ref="W388:W451" si="55">IF(N388&gt;L388,"SIM","NÃO")</f>
        <v>SIM</v>
      </c>
      <c r="X388" s="15"/>
    </row>
    <row r="389" spans="2:24" x14ac:dyDescent="0.2">
      <c r="B389" s="5" t="s">
        <v>581</v>
      </c>
      <c r="C389" s="5" t="s">
        <v>208</v>
      </c>
      <c r="D389" s="22">
        <f t="shared" si="51"/>
        <v>10</v>
      </c>
      <c r="E389" s="22"/>
      <c r="F389" s="5" t="s">
        <v>106</v>
      </c>
      <c r="G389" s="20">
        <v>39666</v>
      </c>
      <c r="H389" s="34">
        <v>1</v>
      </c>
      <c r="I389" s="39">
        <v>649</v>
      </c>
      <c r="J389" s="36">
        <f t="shared" si="52"/>
        <v>649</v>
      </c>
      <c r="K389" s="45">
        <v>10</v>
      </c>
      <c r="L389" s="46">
        <f t="shared" si="53"/>
        <v>120</v>
      </c>
      <c r="M389" s="42">
        <f t="shared" si="54"/>
        <v>13</v>
      </c>
      <c r="N389" s="24">
        <f t="shared" si="49"/>
        <v>167</v>
      </c>
      <c r="O389" s="26">
        <v>0</v>
      </c>
      <c r="P389" s="61">
        <v>0</v>
      </c>
      <c r="Q389" s="60">
        <v>-649</v>
      </c>
      <c r="R389" s="60">
        <f t="shared" ref="R389:R452" si="56">P389+Q389</f>
        <v>-649</v>
      </c>
      <c r="S389" s="83"/>
      <c r="T389" s="80"/>
      <c r="U389" s="79"/>
      <c r="V389" s="55">
        <f t="shared" si="50"/>
        <v>0</v>
      </c>
      <c r="W389" s="59" t="str">
        <f t="shared" si="55"/>
        <v>SIM</v>
      </c>
      <c r="X389" s="15"/>
    </row>
    <row r="390" spans="2:24" x14ac:dyDescent="0.2">
      <c r="B390" s="5" t="s">
        <v>581</v>
      </c>
      <c r="C390" s="5" t="s">
        <v>208</v>
      </c>
      <c r="D390" s="22">
        <f t="shared" si="51"/>
        <v>10</v>
      </c>
      <c r="E390" s="22"/>
      <c r="F390" s="5" t="s">
        <v>107</v>
      </c>
      <c r="G390" s="20">
        <v>39679</v>
      </c>
      <c r="H390" s="34">
        <v>1</v>
      </c>
      <c r="I390" s="39">
        <v>462</v>
      </c>
      <c r="J390" s="36">
        <f t="shared" si="52"/>
        <v>462</v>
      </c>
      <c r="K390" s="45">
        <v>10</v>
      </c>
      <c r="L390" s="46">
        <f t="shared" si="53"/>
        <v>120</v>
      </c>
      <c r="M390" s="42">
        <f t="shared" si="54"/>
        <v>13</v>
      </c>
      <c r="N390" s="24">
        <f t="shared" si="49"/>
        <v>167</v>
      </c>
      <c r="O390" s="26">
        <v>0</v>
      </c>
      <c r="P390" s="61">
        <v>0</v>
      </c>
      <c r="Q390" s="60">
        <v>-462</v>
      </c>
      <c r="R390" s="60">
        <f t="shared" si="56"/>
        <v>-462</v>
      </c>
      <c r="S390" s="83"/>
      <c r="T390" s="80"/>
      <c r="U390" s="79"/>
      <c r="V390" s="55">
        <f t="shared" si="50"/>
        <v>0</v>
      </c>
      <c r="W390" s="59" t="str">
        <f t="shared" si="55"/>
        <v>SIM</v>
      </c>
      <c r="X390" s="15"/>
    </row>
    <row r="391" spans="2:24" x14ac:dyDescent="0.2">
      <c r="B391" s="5" t="s">
        <v>581</v>
      </c>
      <c r="C391" s="5" t="s">
        <v>206</v>
      </c>
      <c r="D391" s="22">
        <f t="shared" si="51"/>
        <v>10</v>
      </c>
      <c r="E391" s="22"/>
      <c r="F391" s="5" t="s">
        <v>365</v>
      </c>
      <c r="G391" s="20">
        <v>39680</v>
      </c>
      <c r="H391" s="34">
        <v>1</v>
      </c>
      <c r="I391" s="39">
        <v>248</v>
      </c>
      <c r="J391" s="36">
        <f t="shared" si="52"/>
        <v>248</v>
      </c>
      <c r="K391" s="45">
        <v>10</v>
      </c>
      <c r="L391" s="46">
        <f t="shared" si="53"/>
        <v>120</v>
      </c>
      <c r="M391" s="42">
        <f t="shared" si="54"/>
        <v>13</v>
      </c>
      <c r="N391" s="24">
        <f t="shared" si="49"/>
        <v>167</v>
      </c>
      <c r="O391" s="26">
        <v>0</v>
      </c>
      <c r="P391" s="61">
        <v>0</v>
      </c>
      <c r="Q391" s="60">
        <v>-248</v>
      </c>
      <c r="R391" s="60">
        <f t="shared" si="56"/>
        <v>-248</v>
      </c>
      <c r="S391" s="83"/>
      <c r="T391" s="80"/>
      <c r="U391" s="79"/>
      <c r="V391" s="55">
        <f t="shared" si="50"/>
        <v>0</v>
      </c>
      <c r="W391" s="59" t="str">
        <f t="shared" si="55"/>
        <v>SIM</v>
      </c>
      <c r="X391" s="15"/>
    </row>
    <row r="392" spans="2:24" x14ac:dyDescent="0.2">
      <c r="B392" s="5" t="s">
        <v>581</v>
      </c>
      <c r="C392" s="5" t="s">
        <v>205</v>
      </c>
      <c r="D392" s="22">
        <f t="shared" si="51"/>
        <v>20</v>
      </c>
      <c r="E392" s="22"/>
      <c r="F392" s="5" t="s">
        <v>496</v>
      </c>
      <c r="G392" s="20">
        <v>39682</v>
      </c>
      <c r="H392" s="34">
        <v>5</v>
      </c>
      <c r="I392" s="39">
        <v>2065.5</v>
      </c>
      <c r="J392" s="36">
        <f t="shared" si="52"/>
        <v>10327.5</v>
      </c>
      <c r="K392" s="45">
        <v>5</v>
      </c>
      <c r="L392" s="46">
        <f t="shared" si="53"/>
        <v>60</v>
      </c>
      <c r="M392" s="42">
        <f t="shared" si="54"/>
        <v>13</v>
      </c>
      <c r="N392" s="24">
        <f t="shared" si="49"/>
        <v>167</v>
      </c>
      <c r="O392" s="26">
        <v>0</v>
      </c>
      <c r="P392" s="61">
        <v>0</v>
      </c>
      <c r="Q392" s="60">
        <v>-10327.5</v>
      </c>
      <c r="R392" s="60">
        <f t="shared" si="56"/>
        <v>-10327.5</v>
      </c>
      <c r="S392" s="83"/>
      <c r="T392" s="80"/>
      <c r="U392" s="79"/>
      <c r="V392" s="55">
        <f t="shared" si="50"/>
        <v>0</v>
      </c>
      <c r="W392" s="59" t="str">
        <f t="shared" si="55"/>
        <v>SIM</v>
      </c>
      <c r="X392" s="15"/>
    </row>
    <row r="393" spans="2:24" x14ac:dyDescent="0.2">
      <c r="B393" s="5" t="s">
        <v>581</v>
      </c>
      <c r="C393" s="5" t="s">
        <v>205</v>
      </c>
      <c r="D393" s="22">
        <f t="shared" si="51"/>
        <v>20</v>
      </c>
      <c r="E393" s="22"/>
      <c r="F393" s="5" t="s">
        <v>495</v>
      </c>
      <c r="G393" s="20">
        <v>39682</v>
      </c>
      <c r="H393" s="34">
        <v>4</v>
      </c>
      <c r="I393" s="39">
        <v>506.5</v>
      </c>
      <c r="J393" s="36">
        <f t="shared" si="52"/>
        <v>2026</v>
      </c>
      <c r="K393" s="45">
        <v>5</v>
      </c>
      <c r="L393" s="46">
        <f t="shared" si="53"/>
        <v>60</v>
      </c>
      <c r="M393" s="42">
        <f t="shared" si="54"/>
        <v>13</v>
      </c>
      <c r="N393" s="24">
        <f t="shared" si="49"/>
        <v>167</v>
      </c>
      <c r="O393" s="26">
        <v>0</v>
      </c>
      <c r="P393" s="61">
        <v>0</v>
      </c>
      <c r="Q393" s="60">
        <v>-2026</v>
      </c>
      <c r="R393" s="60">
        <f t="shared" si="56"/>
        <v>-2026</v>
      </c>
      <c r="S393" s="83"/>
      <c r="T393" s="80"/>
      <c r="U393" s="79"/>
      <c r="V393" s="55">
        <f t="shared" si="50"/>
        <v>0</v>
      </c>
      <c r="W393" s="59" t="str">
        <f t="shared" si="55"/>
        <v>SIM</v>
      </c>
      <c r="X393" s="15"/>
    </row>
    <row r="394" spans="2:24" x14ac:dyDescent="0.2">
      <c r="B394" s="5" t="s">
        <v>581</v>
      </c>
      <c r="C394" s="5" t="s">
        <v>206</v>
      </c>
      <c r="D394" s="22">
        <f t="shared" si="51"/>
        <v>10</v>
      </c>
      <c r="E394" s="22"/>
      <c r="F394" s="5" t="s">
        <v>366</v>
      </c>
      <c r="G394" s="20">
        <v>39685</v>
      </c>
      <c r="H394" s="34">
        <v>1</v>
      </c>
      <c r="I394" s="39">
        <v>229</v>
      </c>
      <c r="J394" s="36">
        <f t="shared" si="52"/>
        <v>229</v>
      </c>
      <c r="K394" s="45">
        <v>10</v>
      </c>
      <c r="L394" s="46">
        <f t="shared" si="53"/>
        <v>120</v>
      </c>
      <c r="M394" s="42">
        <f t="shared" si="54"/>
        <v>13</v>
      </c>
      <c r="N394" s="24">
        <f t="shared" si="49"/>
        <v>167</v>
      </c>
      <c r="O394" s="26">
        <v>0</v>
      </c>
      <c r="P394" s="61">
        <v>0</v>
      </c>
      <c r="Q394" s="60">
        <v>-229</v>
      </c>
      <c r="R394" s="60">
        <f t="shared" si="56"/>
        <v>-229</v>
      </c>
      <c r="S394" s="83"/>
      <c r="T394" s="80"/>
      <c r="U394" s="79"/>
      <c r="V394" s="55">
        <f t="shared" si="50"/>
        <v>0</v>
      </c>
      <c r="W394" s="59" t="str">
        <f t="shared" si="55"/>
        <v>SIM</v>
      </c>
      <c r="X394" s="15"/>
    </row>
    <row r="395" spans="2:24" x14ac:dyDescent="0.2">
      <c r="B395" s="5" t="s">
        <v>582</v>
      </c>
      <c r="C395" s="5" t="s">
        <v>6</v>
      </c>
      <c r="D395" s="22">
        <f t="shared" si="51"/>
        <v>4</v>
      </c>
      <c r="E395" s="22"/>
      <c r="F395" s="5" t="s">
        <v>572</v>
      </c>
      <c r="G395" s="20">
        <v>39723</v>
      </c>
      <c r="H395" s="34">
        <v>1</v>
      </c>
      <c r="I395" s="39">
        <v>132327.17000000001</v>
      </c>
      <c r="J395" s="36">
        <f t="shared" si="52"/>
        <v>132327.17000000001</v>
      </c>
      <c r="K395" s="45">
        <v>25</v>
      </c>
      <c r="L395" s="46">
        <f t="shared" si="53"/>
        <v>300</v>
      </c>
      <c r="M395" s="42">
        <f t="shared" si="54"/>
        <v>13</v>
      </c>
      <c r="N395" s="24">
        <f t="shared" ref="N395:N458" si="57">DATEDIF(G395,$G$2,"M")</f>
        <v>165</v>
      </c>
      <c r="O395" s="26">
        <v>0</v>
      </c>
      <c r="P395" s="61">
        <f>(SLN(J395,O395,L395))*-1</f>
        <v>-441.09056666666669</v>
      </c>
      <c r="Q395" s="60">
        <v>-72338.852933333328</v>
      </c>
      <c r="R395" s="60">
        <f t="shared" si="56"/>
        <v>-72779.943499999994</v>
      </c>
      <c r="S395" s="83"/>
      <c r="T395" s="80"/>
      <c r="U395" s="79"/>
      <c r="V395" s="55">
        <f t="shared" ref="V395:V458" si="58">J395+O395+P395+R395</f>
        <v>59106.135933333338</v>
      </c>
      <c r="W395" s="59" t="str">
        <f t="shared" si="55"/>
        <v>NÃO</v>
      </c>
      <c r="X395" s="15"/>
    </row>
    <row r="396" spans="2:24" x14ac:dyDescent="0.2">
      <c r="B396" s="5" t="s">
        <v>581</v>
      </c>
      <c r="C396" s="5" t="s">
        <v>206</v>
      </c>
      <c r="D396" s="22">
        <f t="shared" si="51"/>
        <v>10</v>
      </c>
      <c r="E396" s="22"/>
      <c r="F396" s="5" t="s">
        <v>367</v>
      </c>
      <c r="G396" s="20">
        <v>39734</v>
      </c>
      <c r="H396" s="34">
        <v>1</v>
      </c>
      <c r="I396" s="39">
        <v>539</v>
      </c>
      <c r="J396" s="36">
        <f t="shared" si="52"/>
        <v>539</v>
      </c>
      <c r="K396" s="45">
        <v>10</v>
      </c>
      <c r="L396" s="46">
        <f t="shared" si="53"/>
        <v>120</v>
      </c>
      <c r="M396" s="42">
        <f t="shared" si="54"/>
        <v>13</v>
      </c>
      <c r="N396" s="24">
        <f t="shared" si="57"/>
        <v>165</v>
      </c>
      <c r="O396" s="26">
        <v>0</v>
      </c>
      <c r="P396" s="61">
        <v>0</v>
      </c>
      <c r="Q396" s="60">
        <v>-539</v>
      </c>
      <c r="R396" s="60">
        <f t="shared" si="56"/>
        <v>-539</v>
      </c>
      <c r="S396" s="83"/>
      <c r="T396" s="80"/>
      <c r="U396" s="79"/>
      <c r="V396" s="55">
        <f t="shared" si="58"/>
        <v>0</v>
      </c>
      <c r="W396" s="59" t="str">
        <f t="shared" si="55"/>
        <v>SIM</v>
      </c>
      <c r="X396" s="15"/>
    </row>
    <row r="397" spans="2:24" x14ac:dyDescent="0.2">
      <c r="B397" s="5" t="s">
        <v>581</v>
      </c>
      <c r="C397" s="5" t="s">
        <v>208</v>
      </c>
      <c r="D397" s="22">
        <f t="shared" si="51"/>
        <v>10</v>
      </c>
      <c r="E397" s="22"/>
      <c r="F397" s="5" t="s">
        <v>108</v>
      </c>
      <c r="G397" s="20">
        <v>39760</v>
      </c>
      <c r="H397" s="34">
        <v>2</v>
      </c>
      <c r="I397" s="39">
        <v>966</v>
      </c>
      <c r="J397" s="36">
        <f t="shared" si="52"/>
        <v>1932</v>
      </c>
      <c r="K397" s="45">
        <v>10</v>
      </c>
      <c r="L397" s="46">
        <f t="shared" si="53"/>
        <v>120</v>
      </c>
      <c r="M397" s="42">
        <f t="shared" si="54"/>
        <v>13</v>
      </c>
      <c r="N397" s="24">
        <f t="shared" si="57"/>
        <v>164</v>
      </c>
      <c r="O397" s="26">
        <v>0</v>
      </c>
      <c r="P397" s="61">
        <v>0</v>
      </c>
      <c r="Q397" s="60">
        <v>-1932</v>
      </c>
      <c r="R397" s="60">
        <f t="shared" si="56"/>
        <v>-1932</v>
      </c>
      <c r="S397" s="83"/>
      <c r="T397" s="80"/>
      <c r="U397" s="79"/>
      <c r="V397" s="55">
        <f t="shared" si="58"/>
        <v>0</v>
      </c>
      <c r="W397" s="59" t="str">
        <f t="shared" si="55"/>
        <v>SIM</v>
      </c>
      <c r="X397" s="15"/>
    </row>
    <row r="398" spans="2:24" x14ac:dyDescent="0.2">
      <c r="B398" s="5" t="s">
        <v>581</v>
      </c>
      <c r="C398" s="5" t="s">
        <v>206</v>
      </c>
      <c r="D398" s="22">
        <f t="shared" si="51"/>
        <v>10</v>
      </c>
      <c r="E398" s="22"/>
      <c r="F398" s="5" t="s">
        <v>368</v>
      </c>
      <c r="G398" s="20">
        <v>39766</v>
      </c>
      <c r="H398" s="34">
        <v>1</v>
      </c>
      <c r="I398" s="39">
        <v>207</v>
      </c>
      <c r="J398" s="36">
        <f t="shared" si="52"/>
        <v>207</v>
      </c>
      <c r="K398" s="45">
        <v>10</v>
      </c>
      <c r="L398" s="46">
        <f t="shared" si="53"/>
        <v>120</v>
      </c>
      <c r="M398" s="42">
        <f t="shared" si="54"/>
        <v>13</v>
      </c>
      <c r="N398" s="24">
        <f t="shared" si="57"/>
        <v>164</v>
      </c>
      <c r="O398" s="26">
        <v>0</v>
      </c>
      <c r="P398" s="61">
        <v>0</v>
      </c>
      <c r="Q398" s="60">
        <v>-207</v>
      </c>
      <c r="R398" s="60">
        <f t="shared" si="56"/>
        <v>-207</v>
      </c>
      <c r="S398" s="83"/>
      <c r="T398" s="80"/>
      <c r="U398" s="79"/>
      <c r="V398" s="55">
        <f t="shared" si="58"/>
        <v>0</v>
      </c>
      <c r="W398" s="59" t="str">
        <f t="shared" si="55"/>
        <v>SIM</v>
      </c>
      <c r="X398" s="15"/>
    </row>
    <row r="399" spans="2:24" x14ac:dyDescent="0.2">
      <c r="B399" s="5" t="s">
        <v>581</v>
      </c>
      <c r="C399" s="5" t="s">
        <v>206</v>
      </c>
      <c r="D399" s="22">
        <f t="shared" si="51"/>
        <v>10</v>
      </c>
      <c r="E399" s="22"/>
      <c r="F399" s="5" t="s">
        <v>369</v>
      </c>
      <c r="G399" s="20">
        <v>39805</v>
      </c>
      <c r="H399" s="34">
        <v>1</v>
      </c>
      <c r="I399" s="39">
        <v>734.92</v>
      </c>
      <c r="J399" s="36">
        <f t="shared" si="52"/>
        <v>734.92</v>
      </c>
      <c r="K399" s="45">
        <v>10</v>
      </c>
      <c r="L399" s="46">
        <f t="shared" si="53"/>
        <v>120</v>
      </c>
      <c r="M399" s="42">
        <f t="shared" si="54"/>
        <v>13</v>
      </c>
      <c r="N399" s="24">
        <f t="shared" si="57"/>
        <v>163</v>
      </c>
      <c r="O399" s="26">
        <v>0</v>
      </c>
      <c r="P399" s="61">
        <v>0</v>
      </c>
      <c r="Q399" s="60">
        <v>-734.92</v>
      </c>
      <c r="R399" s="60">
        <f t="shared" si="56"/>
        <v>-734.92</v>
      </c>
      <c r="S399" s="83"/>
      <c r="T399" s="80"/>
      <c r="U399" s="79"/>
      <c r="V399" s="55">
        <f t="shared" si="58"/>
        <v>0</v>
      </c>
      <c r="W399" s="59" t="str">
        <f t="shared" si="55"/>
        <v>SIM</v>
      </c>
      <c r="X399" s="15"/>
    </row>
    <row r="400" spans="2:24" x14ac:dyDescent="0.2">
      <c r="B400" s="5" t="s">
        <v>581</v>
      </c>
      <c r="C400" s="5" t="s">
        <v>206</v>
      </c>
      <c r="D400" s="22">
        <f t="shared" si="51"/>
        <v>10</v>
      </c>
      <c r="E400" s="22"/>
      <c r="F400" s="5" t="s">
        <v>370</v>
      </c>
      <c r="G400" s="20">
        <v>39842</v>
      </c>
      <c r="H400" s="34">
        <v>1</v>
      </c>
      <c r="I400" s="39">
        <v>175</v>
      </c>
      <c r="J400" s="36">
        <f t="shared" si="52"/>
        <v>175</v>
      </c>
      <c r="K400" s="45">
        <v>10</v>
      </c>
      <c r="L400" s="46">
        <f t="shared" si="53"/>
        <v>120</v>
      </c>
      <c r="M400" s="42">
        <f t="shared" si="54"/>
        <v>13</v>
      </c>
      <c r="N400" s="24">
        <f t="shared" si="57"/>
        <v>162</v>
      </c>
      <c r="O400" s="26">
        <v>0</v>
      </c>
      <c r="P400" s="61">
        <v>0</v>
      </c>
      <c r="Q400" s="60">
        <v>-175</v>
      </c>
      <c r="R400" s="60">
        <f t="shared" si="56"/>
        <v>-175</v>
      </c>
      <c r="S400" s="83"/>
      <c r="T400" s="80"/>
      <c r="U400" s="79"/>
      <c r="V400" s="55">
        <f t="shared" si="58"/>
        <v>0</v>
      </c>
      <c r="W400" s="59" t="str">
        <f t="shared" si="55"/>
        <v>SIM</v>
      </c>
      <c r="X400" s="15"/>
    </row>
    <row r="401" spans="2:24" x14ac:dyDescent="0.2">
      <c r="B401" s="5" t="s">
        <v>581</v>
      </c>
      <c r="C401" s="5" t="s">
        <v>208</v>
      </c>
      <c r="D401" s="22">
        <f t="shared" si="51"/>
        <v>10</v>
      </c>
      <c r="E401" s="22"/>
      <c r="F401" s="5" t="s">
        <v>76</v>
      </c>
      <c r="G401" s="20">
        <v>39846</v>
      </c>
      <c r="H401" s="34">
        <v>1</v>
      </c>
      <c r="I401" s="39">
        <v>1134</v>
      </c>
      <c r="J401" s="36">
        <f t="shared" si="52"/>
        <v>1134</v>
      </c>
      <c r="K401" s="45">
        <v>10</v>
      </c>
      <c r="L401" s="46">
        <f t="shared" si="53"/>
        <v>120</v>
      </c>
      <c r="M401" s="42">
        <f t="shared" si="54"/>
        <v>13</v>
      </c>
      <c r="N401" s="24">
        <f t="shared" si="57"/>
        <v>161</v>
      </c>
      <c r="O401" s="26">
        <v>0</v>
      </c>
      <c r="P401" s="61">
        <v>0</v>
      </c>
      <c r="Q401" s="60">
        <v>-1134</v>
      </c>
      <c r="R401" s="60">
        <f t="shared" si="56"/>
        <v>-1134</v>
      </c>
      <c r="S401" s="83"/>
      <c r="T401" s="80"/>
      <c r="U401" s="79"/>
      <c r="V401" s="55">
        <f t="shared" si="58"/>
        <v>0</v>
      </c>
      <c r="W401" s="59" t="str">
        <f t="shared" si="55"/>
        <v>SIM</v>
      </c>
      <c r="X401" s="15"/>
    </row>
    <row r="402" spans="2:24" x14ac:dyDescent="0.2">
      <c r="B402" s="5" t="s">
        <v>581</v>
      </c>
      <c r="C402" s="5" t="s">
        <v>208</v>
      </c>
      <c r="D402" s="22">
        <f t="shared" si="51"/>
        <v>10</v>
      </c>
      <c r="E402" s="22"/>
      <c r="F402" s="5" t="s">
        <v>19</v>
      </c>
      <c r="G402" s="20">
        <v>39854</v>
      </c>
      <c r="H402" s="34">
        <v>1</v>
      </c>
      <c r="I402" s="39">
        <v>320</v>
      </c>
      <c r="J402" s="36">
        <f t="shared" si="52"/>
        <v>320</v>
      </c>
      <c r="K402" s="45">
        <v>10</v>
      </c>
      <c r="L402" s="46">
        <f t="shared" si="53"/>
        <v>120</v>
      </c>
      <c r="M402" s="42">
        <f t="shared" si="54"/>
        <v>13</v>
      </c>
      <c r="N402" s="24">
        <f t="shared" si="57"/>
        <v>161</v>
      </c>
      <c r="O402" s="26">
        <v>0</v>
      </c>
      <c r="P402" s="61">
        <v>0</v>
      </c>
      <c r="Q402" s="60">
        <v>-320</v>
      </c>
      <c r="R402" s="60">
        <f t="shared" si="56"/>
        <v>-320</v>
      </c>
      <c r="S402" s="83"/>
      <c r="T402" s="80"/>
      <c r="U402" s="79"/>
      <c r="V402" s="55">
        <f t="shared" si="58"/>
        <v>0</v>
      </c>
      <c r="W402" s="59" t="str">
        <f t="shared" si="55"/>
        <v>SIM</v>
      </c>
      <c r="X402" s="15"/>
    </row>
    <row r="403" spans="2:24" x14ac:dyDescent="0.2">
      <c r="B403" s="5" t="s">
        <v>581</v>
      </c>
      <c r="C403" s="5" t="s">
        <v>205</v>
      </c>
      <c r="D403" s="22">
        <f t="shared" si="51"/>
        <v>20</v>
      </c>
      <c r="E403" s="22"/>
      <c r="F403" s="5" t="s">
        <v>497</v>
      </c>
      <c r="G403" s="20">
        <v>39872</v>
      </c>
      <c r="H403" s="34">
        <v>2</v>
      </c>
      <c r="I403" s="39">
        <v>1122</v>
      </c>
      <c r="J403" s="36">
        <f t="shared" si="52"/>
        <v>2244</v>
      </c>
      <c r="K403" s="45">
        <v>5</v>
      </c>
      <c r="L403" s="46">
        <f t="shared" si="53"/>
        <v>60</v>
      </c>
      <c r="M403" s="42">
        <f t="shared" si="54"/>
        <v>13</v>
      </c>
      <c r="N403" s="24">
        <f t="shared" si="57"/>
        <v>161</v>
      </c>
      <c r="O403" s="26">
        <v>0</v>
      </c>
      <c r="P403" s="61">
        <v>0</v>
      </c>
      <c r="Q403" s="60">
        <v>-2244</v>
      </c>
      <c r="R403" s="60">
        <f t="shared" si="56"/>
        <v>-2244</v>
      </c>
      <c r="S403" s="83"/>
      <c r="T403" s="80"/>
      <c r="U403" s="79"/>
      <c r="V403" s="55">
        <f t="shared" si="58"/>
        <v>0</v>
      </c>
      <c r="W403" s="59" t="str">
        <f t="shared" si="55"/>
        <v>SIM</v>
      </c>
      <c r="X403" s="15"/>
    </row>
    <row r="404" spans="2:24" x14ac:dyDescent="0.2">
      <c r="B404" s="5" t="s">
        <v>581</v>
      </c>
      <c r="C404" s="5" t="s">
        <v>206</v>
      </c>
      <c r="D404" s="22">
        <f t="shared" si="51"/>
        <v>10</v>
      </c>
      <c r="E404" s="22"/>
      <c r="F404" s="5" t="s">
        <v>371</v>
      </c>
      <c r="G404" s="20">
        <v>39873</v>
      </c>
      <c r="H404" s="34">
        <v>2</v>
      </c>
      <c r="I404" s="39">
        <v>380.5</v>
      </c>
      <c r="J404" s="36">
        <f t="shared" si="52"/>
        <v>761</v>
      </c>
      <c r="K404" s="45">
        <v>10</v>
      </c>
      <c r="L404" s="46">
        <f t="shared" si="53"/>
        <v>120</v>
      </c>
      <c r="M404" s="42">
        <f t="shared" si="54"/>
        <v>13</v>
      </c>
      <c r="N404" s="24">
        <f t="shared" si="57"/>
        <v>160</v>
      </c>
      <c r="O404" s="26">
        <v>0</v>
      </c>
      <c r="P404" s="61">
        <v>0</v>
      </c>
      <c r="Q404" s="60">
        <v>-761</v>
      </c>
      <c r="R404" s="60">
        <f t="shared" si="56"/>
        <v>-761</v>
      </c>
      <c r="S404" s="83"/>
      <c r="T404" s="80"/>
      <c r="U404" s="79"/>
      <c r="V404" s="55">
        <f t="shared" si="58"/>
        <v>0</v>
      </c>
      <c r="W404" s="59" t="str">
        <f t="shared" si="55"/>
        <v>SIM</v>
      </c>
      <c r="X404" s="15"/>
    </row>
    <row r="405" spans="2:24" x14ac:dyDescent="0.2">
      <c r="B405" s="5" t="s">
        <v>581</v>
      </c>
      <c r="C405" s="5" t="s">
        <v>206</v>
      </c>
      <c r="D405" s="22">
        <f t="shared" si="51"/>
        <v>10</v>
      </c>
      <c r="E405" s="22"/>
      <c r="F405" s="5" t="s">
        <v>306</v>
      </c>
      <c r="G405" s="20">
        <v>39891</v>
      </c>
      <c r="H405" s="34">
        <v>2</v>
      </c>
      <c r="I405" s="39">
        <v>119</v>
      </c>
      <c r="J405" s="36">
        <f t="shared" si="52"/>
        <v>238</v>
      </c>
      <c r="K405" s="45">
        <v>10</v>
      </c>
      <c r="L405" s="46">
        <f t="shared" si="53"/>
        <v>120</v>
      </c>
      <c r="M405" s="42">
        <f t="shared" si="54"/>
        <v>13</v>
      </c>
      <c r="N405" s="24">
        <f t="shared" si="57"/>
        <v>160</v>
      </c>
      <c r="O405" s="26">
        <v>0</v>
      </c>
      <c r="P405" s="61">
        <v>0</v>
      </c>
      <c r="Q405" s="60">
        <v>-238</v>
      </c>
      <c r="R405" s="60">
        <f t="shared" si="56"/>
        <v>-238</v>
      </c>
      <c r="S405" s="83"/>
      <c r="T405" s="80"/>
      <c r="U405" s="79"/>
      <c r="V405" s="55">
        <f t="shared" si="58"/>
        <v>0</v>
      </c>
      <c r="W405" s="59" t="str">
        <f t="shared" si="55"/>
        <v>SIM</v>
      </c>
      <c r="X405" s="15"/>
    </row>
    <row r="406" spans="2:24" x14ac:dyDescent="0.2">
      <c r="B406" s="5" t="s">
        <v>581</v>
      </c>
      <c r="C406" s="5" t="s">
        <v>206</v>
      </c>
      <c r="D406" s="22">
        <f t="shared" si="51"/>
        <v>10</v>
      </c>
      <c r="E406" s="22"/>
      <c r="F406" s="5" t="s">
        <v>372</v>
      </c>
      <c r="G406" s="20">
        <v>39891</v>
      </c>
      <c r="H406" s="34">
        <v>1</v>
      </c>
      <c r="I406" s="39">
        <v>199</v>
      </c>
      <c r="J406" s="36">
        <f t="shared" si="52"/>
        <v>199</v>
      </c>
      <c r="K406" s="45">
        <v>10</v>
      </c>
      <c r="L406" s="46">
        <f t="shared" si="53"/>
        <v>120</v>
      </c>
      <c r="M406" s="42">
        <f t="shared" si="54"/>
        <v>13</v>
      </c>
      <c r="N406" s="24">
        <f t="shared" si="57"/>
        <v>160</v>
      </c>
      <c r="O406" s="26">
        <v>0</v>
      </c>
      <c r="P406" s="61">
        <v>0</v>
      </c>
      <c r="Q406" s="60">
        <v>-199</v>
      </c>
      <c r="R406" s="60">
        <f t="shared" si="56"/>
        <v>-199</v>
      </c>
      <c r="S406" s="83"/>
      <c r="T406" s="80"/>
      <c r="U406" s="79"/>
      <c r="V406" s="55">
        <f t="shared" si="58"/>
        <v>0</v>
      </c>
      <c r="W406" s="59" t="str">
        <f t="shared" si="55"/>
        <v>SIM</v>
      </c>
      <c r="X406" s="15"/>
    </row>
    <row r="407" spans="2:24" x14ac:dyDescent="0.2">
      <c r="B407" s="5" t="s">
        <v>581</v>
      </c>
      <c r="C407" s="5" t="s">
        <v>208</v>
      </c>
      <c r="D407" s="22">
        <f t="shared" si="51"/>
        <v>10</v>
      </c>
      <c r="E407" s="22"/>
      <c r="F407" s="5" t="s">
        <v>109</v>
      </c>
      <c r="G407" s="20">
        <v>39911</v>
      </c>
      <c r="H407" s="34">
        <v>1</v>
      </c>
      <c r="I407" s="39">
        <v>2580</v>
      </c>
      <c r="J407" s="36">
        <f t="shared" si="52"/>
        <v>2580</v>
      </c>
      <c r="K407" s="45">
        <v>10</v>
      </c>
      <c r="L407" s="46">
        <f t="shared" si="53"/>
        <v>120</v>
      </c>
      <c r="M407" s="42">
        <f t="shared" si="54"/>
        <v>13</v>
      </c>
      <c r="N407" s="24">
        <f t="shared" si="57"/>
        <v>159</v>
      </c>
      <c r="O407" s="26">
        <v>0</v>
      </c>
      <c r="P407" s="61">
        <v>0</v>
      </c>
      <c r="Q407" s="60">
        <v>-2580</v>
      </c>
      <c r="R407" s="60">
        <f t="shared" si="56"/>
        <v>-2580</v>
      </c>
      <c r="S407" s="83"/>
      <c r="T407" s="80"/>
      <c r="U407" s="79"/>
      <c r="V407" s="55">
        <f t="shared" si="58"/>
        <v>0</v>
      </c>
      <c r="W407" s="59" t="str">
        <f t="shared" si="55"/>
        <v>SIM</v>
      </c>
      <c r="X407" s="15"/>
    </row>
    <row r="408" spans="2:24" x14ac:dyDescent="0.2">
      <c r="B408" s="5" t="s">
        <v>581</v>
      </c>
      <c r="C408" s="5" t="s">
        <v>206</v>
      </c>
      <c r="D408" s="22">
        <f t="shared" si="51"/>
        <v>10</v>
      </c>
      <c r="E408" s="22"/>
      <c r="F408" s="5" t="s">
        <v>373</v>
      </c>
      <c r="G408" s="20">
        <v>39912</v>
      </c>
      <c r="H408" s="34">
        <v>1</v>
      </c>
      <c r="I408" s="39">
        <v>270</v>
      </c>
      <c r="J408" s="36">
        <f t="shared" si="52"/>
        <v>270</v>
      </c>
      <c r="K408" s="45">
        <v>10</v>
      </c>
      <c r="L408" s="46">
        <f t="shared" si="53"/>
        <v>120</v>
      </c>
      <c r="M408" s="42">
        <f t="shared" si="54"/>
        <v>13</v>
      </c>
      <c r="N408" s="24">
        <f t="shared" si="57"/>
        <v>159</v>
      </c>
      <c r="O408" s="26">
        <v>0</v>
      </c>
      <c r="P408" s="61">
        <v>0</v>
      </c>
      <c r="Q408" s="60">
        <v>-270</v>
      </c>
      <c r="R408" s="60">
        <f t="shared" si="56"/>
        <v>-270</v>
      </c>
      <c r="S408" s="83"/>
      <c r="T408" s="80"/>
      <c r="U408" s="79"/>
      <c r="V408" s="55">
        <f t="shared" si="58"/>
        <v>0</v>
      </c>
      <c r="W408" s="59" t="str">
        <f t="shared" si="55"/>
        <v>SIM</v>
      </c>
      <c r="X408" s="15"/>
    </row>
    <row r="409" spans="2:24" x14ac:dyDescent="0.2">
      <c r="B409" s="5" t="s">
        <v>581</v>
      </c>
      <c r="C409" s="5" t="s">
        <v>208</v>
      </c>
      <c r="D409" s="22">
        <f t="shared" si="51"/>
        <v>10</v>
      </c>
      <c r="E409" s="22"/>
      <c r="F409" s="5" t="s">
        <v>110</v>
      </c>
      <c r="G409" s="20">
        <v>39919</v>
      </c>
      <c r="H409" s="34">
        <v>1</v>
      </c>
      <c r="I409" s="39">
        <v>320</v>
      </c>
      <c r="J409" s="36">
        <f t="shared" si="52"/>
        <v>320</v>
      </c>
      <c r="K409" s="45">
        <v>10</v>
      </c>
      <c r="L409" s="46">
        <f t="shared" si="53"/>
        <v>120</v>
      </c>
      <c r="M409" s="42">
        <f t="shared" si="54"/>
        <v>13</v>
      </c>
      <c r="N409" s="24">
        <f t="shared" si="57"/>
        <v>159</v>
      </c>
      <c r="O409" s="26">
        <v>0</v>
      </c>
      <c r="P409" s="61">
        <v>0</v>
      </c>
      <c r="Q409" s="60">
        <v>-320</v>
      </c>
      <c r="R409" s="60">
        <f t="shared" si="56"/>
        <v>-320</v>
      </c>
      <c r="S409" s="83"/>
      <c r="T409" s="80"/>
      <c r="U409" s="79"/>
      <c r="V409" s="55">
        <f t="shared" si="58"/>
        <v>0</v>
      </c>
      <c r="W409" s="59" t="str">
        <f t="shared" si="55"/>
        <v>SIM</v>
      </c>
      <c r="X409" s="15"/>
    </row>
    <row r="410" spans="2:24" x14ac:dyDescent="0.2">
      <c r="B410" s="5" t="s">
        <v>581</v>
      </c>
      <c r="C410" s="5" t="s">
        <v>205</v>
      </c>
      <c r="D410" s="22">
        <f t="shared" si="51"/>
        <v>20</v>
      </c>
      <c r="E410" s="22"/>
      <c r="F410" s="5" t="s">
        <v>498</v>
      </c>
      <c r="G410" s="20">
        <v>39927</v>
      </c>
      <c r="H410" s="34">
        <v>1</v>
      </c>
      <c r="I410" s="39">
        <v>3454.3</v>
      </c>
      <c r="J410" s="36">
        <f t="shared" si="52"/>
        <v>3454.3</v>
      </c>
      <c r="K410" s="45">
        <v>5</v>
      </c>
      <c r="L410" s="46">
        <f t="shared" si="53"/>
        <v>60</v>
      </c>
      <c r="M410" s="42">
        <f t="shared" si="54"/>
        <v>13</v>
      </c>
      <c r="N410" s="24">
        <f t="shared" si="57"/>
        <v>159</v>
      </c>
      <c r="O410" s="26">
        <v>0</v>
      </c>
      <c r="P410" s="61">
        <v>0</v>
      </c>
      <c r="Q410" s="60">
        <v>-3454.3</v>
      </c>
      <c r="R410" s="60">
        <f t="shared" si="56"/>
        <v>-3454.3</v>
      </c>
      <c r="S410" s="83"/>
      <c r="T410" s="80"/>
      <c r="U410" s="79"/>
      <c r="V410" s="55">
        <f t="shared" si="58"/>
        <v>0</v>
      </c>
      <c r="W410" s="59" t="str">
        <f t="shared" si="55"/>
        <v>SIM</v>
      </c>
      <c r="X410" s="15"/>
    </row>
    <row r="411" spans="2:24" x14ac:dyDescent="0.2">
      <c r="B411" s="5" t="s">
        <v>581</v>
      </c>
      <c r="C411" s="5" t="s">
        <v>208</v>
      </c>
      <c r="D411" s="22">
        <f t="shared" si="51"/>
        <v>10</v>
      </c>
      <c r="E411" s="22"/>
      <c r="F411" s="5" t="s">
        <v>111</v>
      </c>
      <c r="G411" s="20">
        <v>39932</v>
      </c>
      <c r="H411" s="34">
        <v>1</v>
      </c>
      <c r="I411" s="39">
        <v>680</v>
      </c>
      <c r="J411" s="36">
        <f t="shared" si="52"/>
        <v>680</v>
      </c>
      <c r="K411" s="45">
        <v>10</v>
      </c>
      <c r="L411" s="46">
        <f t="shared" si="53"/>
        <v>120</v>
      </c>
      <c r="M411" s="42">
        <f t="shared" si="54"/>
        <v>13</v>
      </c>
      <c r="N411" s="24">
        <f t="shared" si="57"/>
        <v>159</v>
      </c>
      <c r="O411" s="26">
        <v>0</v>
      </c>
      <c r="P411" s="61">
        <v>0</v>
      </c>
      <c r="Q411" s="60">
        <v>-680</v>
      </c>
      <c r="R411" s="60">
        <f t="shared" si="56"/>
        <v>-680</v>
      </c>
      <c r="S411" s="83"/>
      <c r="T411" s="80"/>
      <c r="U411" s="79"/>
      <c r="V411" s="55">
        <f t="shared" si="58"/>
        <v>0</v>
      </c>
      <c r="W411" s="59" t="str">
        <f t="shared" si="55"/>
        <v>SIM</v>
      </c>
      <c r="X411" s="15"/>
    </row>
    <row r="412" spans="2:24" x14ac:dyDescent="0.2">
      <c r="B412" s="5" t="s">
        <v>581</v>
      </c>
      <c r="C412" s="5" t="s">
        <v>208</v>
      </c>
      <c r="D412" s="22">
        <f t="shared" si="51"/>
        <v>10</v>
      </c>
      <c r="E412" s="22"/>
      <c r="F412" s="5" t="s">
        <v>112</v>
      </c>
      <c r="G412" s="20">
        <v>39959</v>
      </c>
      <c r="H412" s="34">
        <v>1</v>
      </c>
      <c r="I412" s="39">
        <v>309</v>
      </c>
      <c r="J412" s="36">
        <f t="shared" si="52"/>
        <v>309</v>
      </c>
      <c r="K412" s="45">
        <v>10</v>
      </c>
      <c r="L412" s="46">
        <f t="shared" si="53"/>
        <v>120</v>
      </c>
      <c r="M412" s="42">
        <f t="shared" si="54"/>
        <v>13</v>
      </c>
      <c r="N412" s="24">
        <f t="shared" si="57"/>
        <v>158</v>
      </c>
      <c r="O412" s="26">
        <v>0</v>
      </c>
      <c r="P412" s="61">
        <v>0</v>
      </c>
      <c r="Q412" s="60">
        <v>-309</v>
      </c>
      <c r="R412" s="60">
        <f t="shared" si="56"/>
        <v>-309</v>
      </c>
      <c r="S412" s="83"/>
      <c r="T412" s="80"/>
      <c r="U412" s="79"/>
      <c r="V412" s="55">
        <f t="shared" si="58"/>
        <v>0</v>
      </c>
      <c r="W412" s="59" t="str">
        <f t="shared" si="55"/>
        <v>SIM</v>
      </c>
      <c r="X412" s="15"/>
    </row>
    <row r="413" spans="2:24" x14ac:dyDescent="0.2">
      <c r="B413" s="5" t="s">
        <v>581</v>
      </c>
      <c r="C413" s="5" t="s">
        <v>206</v>
      </c>
      <c r="D413" s="22">
        <f t="shared" si="51"/>
        <v>10</v>
      </c>
      <c r="E413" s="22"/>
      <c r="F413" s="5" t="s">
        <v>241</v>
      </c>
      <c r="G413" s="20">
        <v>39974</v>
      </c>
      <c r="H413" s="34">
        <v>1</v>
      </c>
      <c r="I413" s="39">
        <v>225</v>
      </c>
      <c r="J413" s="36">
        <f t="shared" si="52"/>
        <v>225</v>
      </c>
      <c r="K413" s="45">
        <v>10</v>
      </c>
      <c r="L413" s="46">
        <f t="shared" si="53"/>
        <v>120</v>
      </c>
      <c r="M413" s="42">
        <f t="shared" si="54"/>
        <v>13</v>
      </c>
      <c r="N413" s="24">
        <f t="shared" si="57"/>
        <v>157</v>
      </c>
      <c r="O413" s="26">
        <v>0</v>
      </c>
      <c r="P413" s="61">
        <v>0</v>
      </c>
      <c r="Q413" s="60">
        <v>-225</v>
      </c>
      <c r="R413" s="60">
        <f t="shared" si="56"/>
        <v>-225</v>
      </c>
      <c r="S413" s="83"/>
      <c r="T413" s="80"/>
      <c r="U413" s="79"/>
      <c r="V413" s="55">
        <f t="shared" si="58"/>
        <v>0</v>
      </c>
      <c r="W413" s="59" t="str">
        <f t="shared" si="55"/>
        <v>SIM</v>
      </c>
      <c r="X413" s="15"/>
    </row>
    <row r="414" spans="2:24" x14ac:dyDescent="0.2">
      <c r="B414" s="5" t="s">
        <v>581</v>
      </c>
      <c r="C414" s="5" t="s">
        <v>206</v>
      </c>
      <c r="D414" s="22">
        <f t="shared" si="51"/>
        <v>10</v>
      </c>
      <c r="E414" s="22"/>
      <c r="F414" s="5" t="s">
        <v>238</v>
      </c>
      <c r="G414" s="20">
        <v>39974</v>
      </c>
      <c r="H414" s="34">
        <v>2</v>
      </c>
      <c r="I414" s="39">
        <v>490</v>
      </c>
      <c r="J414" s="36">
        <f t="shared" si="52"/>
        <v>980</v>
      </c>
      <c r="K414" s="45">
        <v>10</v>
      </c>
      <c r="L414" s="46">
        <f t="shared" si="53"/>
        <v>120</v>
      </c>
      <c r="M414" s="42">
        <f t="shared" si="54"/>
        <v>13</v>
      </c>
      <c r="N414" s="24">
        <f t="shared" si="57"/>
        <v>157</v>
      </c>
      <c r="O414" s="26">
        <v>0</v>
      </c>
      <c r="P414" s="61">
        <v>0</v>
      </c>
      <c r="Q414" s="60">
        <v>-980</v>
      </c>
      <c r="R414" s="60">
        <f t="shared" si="56"/>
        <v>-980</v>
      </c>
      <c r="S414" s="83"/>
      <c r="T414" s="80"/>
      <c r="U414" s="79"/>
      <c r="V414" s="55">
        <f t="shared" si="58"/>
        <v>0</v>
      </c>
      <c r="W414" s="59" t="str">
        <f t="shared" si="55"/>
        <v>SIM</v>
      </c>
      <c r="X414" s="15"/>
    </row>
    <row r="415" spans="2:24" x14ac:dyDescent="0.2">
      <c r="B415" s="5" t="s">
        <v>581</v>
      </c>
      <c r="C415" s="5" t="s">
        <v>206</v>
      </c>
      <c r="D415" s="22">
        <f t="shared" si="51"/>
        <v>10</v>
      </c>
      <c r="E415" s="22"/>
      <c r="F415" s="5" t="s">
        <v>374</v>
      </c>
      <c r="G415" s="20">
        <v>39983</v>
      </c>
      <c r="H415" s="34">
        <v>12</v>
      </c>
      <c r="I415" s="39">
        <v>350.61</v>
      </c>
      <c r="J415" s="36">
        <f t="shared" si="52"/>
        <v>4207.32</v>
      </c>
      <c r="K415" s="45">
        <v>10</v>
      </c>
      <c r="L415" s="46">
        <f t="shared" si="53"/>
        <v>120</v>
      </c>
      <c r="M415" s="42">
        <f t="shared" si="54"/>
        <v>13</v>
      </c>
      <c r="N415" s="24">
        <f t="shared" si="57"/>
        <v>157</v>
      </c>
      <c r="O415" s="26">
        <v>0</v>
      </c>
      <c r="P415" s="61">
        <v>0</v>
      </c>
      <c r="Q415" s="60">
        <v>-4207.32</v>
      </c>
      <c r="R415" s="60">
        <f t="shared" si="56"/>
        <v>-4207.32</v>
      </c>
      <c r="S415" s="83"/>
      <c r="T415" s="80"/>
      <c r="U415" s="79"/>
      <c r="V415" s="55">
        <f t="shared" si="58"/>
        <v>0</v>
      </c>
      <c r="W415" s="59" t="str">
        <f t="shared" si="55"/>
        <v>SIM</v>
      </c>
      <c r="X415" s="15"/>
    </row>
    <row r="416" spans="2:24" x14ac:dyDescent="0.2">
      <c r="B416" s="5" t="s">
        <v>581</v>
      </c>
      <c r="C416" s="5" t="s">
        <v>205</v>
      </c>
      <c r="D416" s="22">
        <f t="shared" si="51"/>
        <v>20</v>
      </c>
      <c r="E416" s="22"/>
      <c r="F416" s="5" t="s">
        <v>499</v>
      </c>
      <c r="G416" s="20">
        <v>39983</v>
      </c>
      <c r="H416" s="34">
        <v>15</v>
      </c>
      <c r="I416" s="64">
        <v>2047.39</v>
      </c>
      <c r="J416" s="36">
        <f t="shared" si="52"/>
        <v>30710.850000000002</v>
      </c>
      <c r="K416" s="45">
        <v>5</v>
      </c>
      <c r="L416" s="46">
        <f t="shared" si="53"/>
        <v>60</v>
      </c>
      <c r="M416" s="42">
        <f t="shared" si="54"/>
        <v>13</v>
      </c>
      <c r="N416" s="24">
        <f t="shared" si="57"/>
        <v>157</v>
      </c>
      <c r="O416" s="26">
        <v>0</v>
      </c>
      <c r="P416" s="61">
        <v>0</v>
      </c>
      <c r="Q416" s="60">
        <v>-30710.850000000002</v>
      </c>
      <c r="R416" s="60">
        <f t="shared" si="56"/>
        <v>-30710.850000000002</v>
      </c>
      <c r="S416" s="83"/>
      <c r="T416" s="80"/>
      <c r="U416" s="79"/>
      <c r="V416" s="55">
        <f t="shared" si="58"/>
        <v>0</v>
      </c>
      <c r="W416" s="59" t="str">
        <f t="shared" si="55"/>
        <v>SIM</v>
      </c>
      <c r="X416" s="15"/>
    </row>
    <row r="417" spans="2:24" x14ac:dyDescent="0.2">
      <c r="B417" s="5" t="s">
        <v>581</v>
      </c>
      <c r="C417" s="5" t="s">
        <v>205</v>
      </c>
      <c r="D417" s="22">
        <f t="shared" si="51"/>
        <v>20</v>
      </c>
      <c r="E417" s="22"/>
      <c r="F417" s="5" t="s">
        <v>471</v>
      </c>
      <c r="G417" s="20">
        <v>39983</v>
      </c>
      <c r="H417" s="34">
        <v>2</v>
      </c>
      <c r="I417" s="39">
        <v>350.61</v>
      </c>
      <c r="J417" s="36">
        <f t="shared" si="52"/>
        <v>701.22</v>
      </c>
      <c r="K417" s="45">
        <v>5</v>
      </c>
      <c r="L417" s="46">
        <f t="shared" si="53"/>
        <v>60</v>
      </c>
      <c r="M417" s="42">
        <f t="shared" si="54"/>
        <v>13</v>
      </c>
      <c r="N417" s="24">
        <f t="shared" si="57"/>
        <v>157</v>
      </c>
      <c r="O417" s="26">
        <v>0</v>
      </c>
      <c r="P417" s="61">
        <v>0</v>
      </c>
      <c r="Q417" s="60">
        <v>-701.22</v>
      </c>
      <c r="R417" s="60">
        <f t="shared" si="56"/>
        <v>-701.22</v>
      </c>
      <c r="S417" s="83"/>
      <c r="T417" s="80"/>
      <c r="U417" s="79"/>
      <c r="V417" s="55">
        <f t="shared" si="58"/>
        <v>0</v>
      </c>
      <c r="W417" s="59" t="str">
        <f t="shared" si="55"/>
        <v>SIM</v>
      </c>
      <c r="X417" s="15"/>
    </row>
    <row r="418" spans="2:24" x14ac:dyDescent="0.2">
      <c r="B418" s="5" t="s">
        <v>581</v>
      </c>
      <c r="C418" s="5" t="s">
        <v>205</v>
      </c>
      <c r="D418" s="22">
        <f t="shared" si="51"/>
        <v>20</v>
      </c>
      <c r="E418" s="22"/>
      <c r="F418" s="5" t="s">
        <v>500</v>
      </c>
      <c r="G418" s="20">
        <v>39984</v>
      </c>
      <c r="H418" s="34">
        <v>1</v>
      </c>
      <c r="I418" s="39">
        <v>2999.77</v>
      </c>
      <c r="J418" s="36">
        <f t="shared" si="52"/>
        <v>2999.77</v>
      </c>
      <c r="K418" s="45">
        <v>5</v>
      </c>
      <c r="L418" s="46">
        <f t="shared" si="53"/>
        <v>60</v>
      </c>
      <c r="M418" s="42">
        <f t="shared" si="54"/>
        <v>13</v>
      </c>
      <c r="N418" s="24">
        <f t="shared" si="57"/>
        <v>157</v>
      </c>
      <c r="O418" s="26">
        <v>0</v>
      </c>
      <c r="P418" s="61">
        <v>0</v>
      </c>
      <c r="Q418" s="60">
        <v>-2999.77</v>
      </c>
      <c r="R418" s="60">
        <f t="shared" si="56"/>
        <v>-2999.77</v>
      </c>
      <c r="S418" s="83"/>
      <c r="T418" s="80"/>
      <c r="U418" s="79"/>
      <c r="V418" s="55">
        <f t="shared" si="58"/>
        <v>0</v>
      </c>
      <c r="W418" s="59" t="str">
        <f t="shared" si="55"/>
        <v>SIM</v>
      </c>
      <c r="X418" s="15"/>
    </row>
    <row r="419" spans="2:24" x14ac:dyDescent="0.2">
      <c r="B419" s="5" t="s">
        <v>581</v>
      </c>
      <c r="C419" s="5" t="s">
        <v>208</v>
      </c>
      <c r="D419" s="22">
        <f t="shared" si="51"/>
        <v>10</v>
      </c>
      <c r="E419" s="22"/>
      <c r="F419" s="5" t="s">
        <v>113</v>
      </c>
      <c r="G419" s="20">
        <v>40036</v>
      </c>
      <c r="H419" s="34">
        <v>1</v>
      </c>
      <c r="I419" s="39">
        <v>1990</v>
      </c>
      <c r="J419" s="36">
        <f t="shared" si="52"/>
        <v>1990</v>
      </c>
      <c r="K419" s="45">
        <v>10</v>
      </c>
      <c r="L419" s="46">
        <f t="shared" si="53"/>
        <v>120</v>
      </c>
      <c r="M419" s="42">
        <f t="shared" si="54"/>
        <v>12</v>
      </c>
      <c r="N419" s="24">
        <f t="shared" si="57"/>
        <v>155</v>
      </c>
      <c r="O419" s="26">
        <v>0</v>
      </c>
      <c r="P419" s="61">
        <v>0</v>
      </c>
      <c r="Q419" s="60">
        <v>-1990</v>
      </c>
      <c r="R419" s="60">
        <f t="shared" si="56"/>
        <v>-1990</v>
      </c>
      <c r="S419" s="83"/>
      <c r="T419" s="80"/>
      <c r="U419" s="79"/>
      <c r="V419" s="55">
        <f t="shared" si="58"/>
        <v>0</v>
      </c>
      <c r="W419" s="59" t="str">
        <f t="shared" si="55"/>
        <v>SIM</v>
      </c>
      <c r="X419" s="15"/>
    </row>
    <row r="420" spans="2:24" x14ac:dyDescent="0.2">
      <c r="B420" s="5" t="s">
        <v>581</v>
      </c>
      <c r="C420" s="5" t="s">
        <v>208</v>
      </c>
      <c r="D420" s="22">
        <f t="shared" si="51"/>
        <v>10</v>
      </c>
      <c r="E420" s="22"/>
      <c r="F420" s="5" t="s">
        <v>114</v>
      </c>
      <c r="G420" s="20">
        <v>40050</v>
      </c>
      <c r="H420" s="34">
        <v>1</v>
      </c>
      <c r="I420" s="39">
        <v>579</v>
      </c>
      <c r="J420" s="36">
        <f t="shared" si="52"/>
        <v>579</v>
      </c>
      <c r="K420" s="45">
        <v>10</v>
      </c>
      <c r="L420" s="46">
        <f t="shared" si="53"/>
        <v>120</v>
      </c>
      <c r="M420" s="42">
        <f t="shared" si="54"/>
        <v>12</v>
      </c>
      <c r="N420" s="24">
        <f t="shared" si="57"/>
        <v>155</v>
      </c>
      <c r="O420" s="26">
        <v>0</v>
      </c>
      <c r="P420" s="61">
        <v>0</v>
      </c>
      <c r="Q420" s="60">
        <v>-579</v>
      </c>
      <c r="R420" s="60">
        <f t="shared" si="56"/>
        <v>-579</v>
      </c>
      <c r="S420" s="83"/>
      <c r="T420" s="80"/>
      <c r="U420" s="79"/>
      <c r="V420" s="55">
        <f t="shared" si="58"/>
        <v>0</v>
      </c>
      <c r="W420" s="59" t="str">
        <f t="shared" si="55"/>
        <v>SIM</v>
      </c>
      <c r="X420" s="15"/>
    </row>
    <row r="421" spans="2:24" x14ac:dyDescent="0.2">
      <c r="B421" s="5" t="s">
        <v>581</v>
      </c>
      <c r="C421" s="5" t="s">
        <v>205</v>
      </c>
      <c r="D421" s="22">
        <f t="shared" si="51"/>
        <v>20</v>
      </c>
      <c r="E421" s="22"/>
      <c r="F421" s="5" t="s">
        <v>501</v>
      </c>
      <c r="G421" s="20">
        <v>40094</v>
      </c>
      <c r="H421" s="34">
        <v>5</v>
      </c>
      <c r="I421" s="64">
        <v>4800</v>
      </c>
      <c r="J421" s="36">
        <f t="shared" si="52"/>
        <v>24000</v>
      </c>
      <c r="K421" s="45">
        <v>5</v>
      </c>
      <c r="L421" s="46">
        <f t="shared" si="53"/>
        <v>60</v>
      </c>
      <c r="M421" s="42">
        <f t="shared" si="54"/>
        <v>12</v>
      </c>
      <c r="N421" s="24">
        <f t="shared" si="57"/>
        <v>153</v>
      </c>
      <c r="O421" s="26">
        <v>0</v>
      </c>
      <c r="P421" s="61">
        <v>0</v>
      </c>
      <c r="Q421" s="60">
        <v>-24000</v>
      </c>
      <c r="R421" s="60">
        <f t="shared" si="56"/>
        <v>-24000</v>
      </c>
      <c r="S421" s="83"/>
      <c r="T421" s="80"/>
      <c r="U421" s="79"/>
      <c r="V421" s="55">
        <f t="shared" si="58"/>
        <v>0</v>
      </c>
      <c r="W421" s="59" t="str">
        <f t="shared" si="55"/>
        <v>SIM</v>
      </c>
      <c r="X421" s="15"/>
    </row>
    <row r="422" spans="2:24" x14ac:dyDescent="0.2">
      <c r="B422" s="5" t="s">
        <v>581</v>
      </c>
      <c r="C422" s="5" t="s">
        <v>205</v>
      </c>
      <c r="D422" s="22">
        <f t="shared" si="51"/>
        <v>20</v>
      </c>
      <c r="E422" s="22"/>
      <c r="F422" s="5" t="s">
        <v>502</v>
      </c>
      <c r="G422" s="20">
        <v>40094</v>
      </c>
      <c r="H422" s="34">
        <v>2</v>
      </c>
      <c r="I422" s="64">
        <v>12500</v>
      </c>
      <c r="J422" s="36">
        <f t="shared" si="52"/>
        <v>25000</v>
      </c>
      <c r="K422" s="45">
        <v>5</v>
      </c>
      <c r="L422" s="46">
        <f t="shared" si="53"/>
        <v>60</v>
      </c>
      <c r="M422" s="42">
        <f t="shared" si="54"/>
        <v>12</v>
      </c>
      <c r="N422" s="24">
        <f t="shared" si="57"/>
        <v>153</v>
      </c>
      <c r="O422" s="26">
        <v>0</v>
      </c>
      <c r="P422" s="61">
        <v>0</v>
      </c>
      <c r="Q422" s="60">
        <v>-25000</v>
      </c>
      <c r="R422" s="60">
        <f t="shared" si="56"/>
        <v>-25000</v>
      </c>
      <c r="S422" s="83"/>
      <c r="T422" s="80"/>
      <c r="U422" s="79"/>
      <c r="V422" s="55">
        <f t="shared" si="58"/>
        <v>0</v>
      </c>
      <c r="W422" s="59" t="str">
        <f t="shared" si="55"/>
        <v>SIM</v>
      </c>
      <c r="X422" s="15"/>
    </row>
    <row r="423" spans="2:24" x14ac:dyDescent="0.2">
      <c r="B423" s="5" t="s">
        <v>581</v>
      </c>
      <c r="C423" s="5" t="s">
        <v>205</v>
      </c>
      <c r="D423" s="22">
        <f t="shared" si="51"/>
        <v>20</v>
      </c>
      <c r="E423" s="22"/>
      <c r="F423" s="5" t="s">
        <v>503</v>
      </c>
      <c r="G423" s="20">
        <v>40099</v>
      </c>
      <c r="H423" s="34">
        <v>1</v>
      </c>
      <c r="I423" s="39">
        <v>2419</v>
      </c>
      <c r="J423" s="36">
        <f t="shared" si="52"/>
        <v>2419</v>
      </c>
      <c r="K423" s="45">
        <v>5</v>
      </c>
      <c r="L423" s="46">
        <f t="shared" si="53"/>
        <v>60</v>
      </c>
      <c r="M423" s="42">
        <f t="shared" si="54"/>
        <v>12</v>
      </c>
      <c r="N423" s="24">
        <f t="shared" si="57"/>
        <v>153</v>
      </c>
      <c r="O423" s="26">
        <v>0</v>
      </c>
      <c r="P423" s="61">
        <v>0</v>
      </c>
      <c r="Q423" s="60">
        <v>-2419</v>
      </c>
      <c r="R423" s="60">
        <f t="shared" si="56"/>
        <v>-2419</v>
      </c>
      <c r="S423" s="83"/>
      <c r="T423" s="80"/>
      <c r="U423" s="79"/>
      <c r="V423" s="55">
        <f t="shared" si="58"/>
        <v>0</v>
      </c>
      <c r="W423" s="59" t="str">
        <f t="shared" si="55"/>
        <v>SIM</v>
      </c>
      <c r="X423" s="15"/>
    </row>
    <row r="424" spans="2:24" x14ac:dyDescent="0.2">
      <c r="B424" s="5" t="s">
        <v>581</v>
      </c>
      <c r="C424" s="5" t="s">
        <v>208</v>
      </c>
      <c r="D424" s="22">
        <f t="shared" si="51"/>
        <v>10</v>
      </c>
      <c r="E424" s="22"/>
      <c r="F424" s="5" t="s">
        <v>115</v>
      </c>
      <c r="G424" s="20">
        <v>40105</v>
      </c>
      <c r="H424" s="34">
        <v>1</v>
      </c>
      <c r="I424" s="39">
        <v>1782</v>
      </c>
      <c r="J424" s="36">
        <f t="shared" si="52"/>
        <v>1782</v>
      </c>
      <c r="K424" s="45">
        <v>10</v>
      </c>
      <c r="L424" s="46">
        <f t="shared" si="53"/>
        <v>120</v>
      </c>
      <c r="M424" s="42">
        <f t="shared" si="54"/>
        <v>12</v>
      </c>
      <c r="N424" s="24">
        <f t="shared" si="57"/>
        <v>153</v>
      </c>
      <c r="O424" s="26">
        <v>0</v>
      </c>
      <c r="P424" s="61">
        <v>0</v>
      </c>
      <c r="Q424" s="60">
        <v>-1782</v>
      </c>
      <c r="R424" s="60">
        <f t="shared" si="56"/>
        <v>-1782</v>
      </c>
      <c r="S424" s="83"/>
      <c r="T424" s="80"/>
      <c r="U424" s="79"/>
      <c r="V424" s="55">
        <f t="shared" si="58"/>
        <v>0</v>
      </c>
      <c r="W424" s="59" t="str">
        <f t="shared" si="55"/>
        <v>SIM</v>
      </c>
      <c r="X424" s="15"/>
    </row>
    <row r="425" spans="2:24" x14ac:dyDescent="0.2">
      <c r="B425" s="5" t="s">
        <v>582</v>
      </c>
      <c r="C425" s="5" t="s">
        <v>6</v>
      </c>
      <c r="D425" s="22">
        <f t="shared" si="51"/>
        <v>4</v>
      </c>
      <c r="E425" s="22"/>
      <c r="F425" s="5" t="s">
        <v>573</v>
      </c>
      <c r="G425" s="20">
        <v>40133</v>
      </c>
      <c r="H425" s="34">
        <v>1</v>
      </c>
      <c r="I425" s="39">
        <v>47196.9</v>
      </c>
      <c r="J425" s="36">
        <f t="shared" si="52"/>
        <v>47196.9</v>
      </c>
      <c r="K425" s="45">
        <v>25</v>
      </c>
      <c r="L425" s="46">
        <f t="shared" si="53"/>
        <v>300</v>
      </c>
      <c r="M425" s="42">
        <f t="shared" si="54"/>
        <v>12</v>
      </c>
      <c r="N425" s="24">
        <f t="shared" si="57"/>
        <v>152</v>
      </c>
      <c r="O425" s="26">
        <v>0</v>
      </c>
      <c r="P425" s="61">
        <f>(SLN(J425,O425,L425))*-1</f>
        <v>-157.32300000000001</v>
      </c>
      <c r="Q425" s="60">
        <v>-23755.773000000001</v>
      </c>
      <c r="R425" s="60">
        <f t="shared" si="56"/>
        <v>-23913.096000000001</v>
      </c>
      <c r="S425" s="83"/>
      <c r="T425" s="80"/>
      <c r="U425" s="79"/>
      <c r="V425" s="55">
        <f t="shared" si="58"/>
        <v>23126.481000000003</v>
      </c>
      <c r="W425" s="59" t="str">
        <f t="shared" si="55"/>
        <v>NÃO</v>
      </c>
      <c r="X425" s="15"/>
    </row>
    <row r="426" spans="2:24" x14ac:dyDescent="0.2">
      <c r="B426" s="5" t="s">
        <v>581</v>
      </c>
      <c r="C426" s="5" t="s">
        <v>208</v>
      </c>
      <c r="D426" s="22">
        <f t="shared" si="51"/>
        <v>10</v>
      </c>
      <c r="E426" s="22"/>
      <c r="F426" s="5" t="s">
        <v>116</v>
      </c>
      <c r="G426" s="20">
        <v>40135</v>
      </c>
      <c r="H426" s="34">
        <v>1</v>
      </c>
      <c r="I426" s="39">
        <v>3999</v>
      </c>
      <c r="J426" s="36">
        <f t="shared" si="52"/>
        <v>3999</v>
      </c>
      <c r="K426" s="45">
        <v>10</v>
      </c>
      <c r="L426" s="46">
        <f t="shared" si="53"/>
        <v>120</v>
      </c>
      <c r="M426" s="42">
        <f t="shared" si="54"/>
        <v>12</v>
      </c>
      <c r="N426" s="24">
        <f t="shared" si="57"/>
        <v>152</v>
      </c>
      <c r="O426" s="26">
        <v>0</v>
      </c>
      <c r="P426" s="61">
        <v>0</v>
      </c>
      <c r="Q426" s="60">
        <v>-3999</v>
      </c>
      <c r="R426" s="60">
        <f t="shared" si="56"/>
        <v>-3999</v>
      </c>
      <c r="S426" s="83"/>
      <c r="T426" s="80"/>
      <c r="U426" s="79"/>
      <c r="V426" s="55">
        <f t="shared" si="58"/>
        <v>0</v>
      </c>
      <c r="W426" s="59" t="str">
        <f t="shared" si="55"/>
        <v>SIM</v>
      </c>
      <c r="X426" s="15"/>
    </row>
    <row r="427" spans="2:24" x14ac:dyDescent="0.2">
      <c r="B427" s="5" t="s">
        <v>582</v>
      </c>
      <c r="C427" s="5" t="s">
        <v>6</v>
      </c>
      <c r="D427" s="22">
        <f t="shared" si="51"/>
        <v>4</v>
      </c>
      <c r="E427" s="22"/>
      <c r="F427" s="5" t="s">
        <v>574</v>
      </c>
      <c r="G427" s="20">
        <v>40155</v>
      </c>
      <c r="H427" s="34">
        <v>1</v>
      </c>
      <c r="I427" s="39">
        <v>574492.93999999994</v>
      </c>
      <c r="J427" s="36">
        <f t="shared" si="52"/>
        <v>574492.93999999994</v>
      </c>
      <c r="K427" s="45">
        <v>25</v>
      </c>
      <c r="L427" s="46">
        <f t="shared" si="53"/>
        <v>300</v>
      </c>
      <c r="M427" s="42">
        <f t="shared" si="54"/>
        <v>12</v>
      </c>
      <c r="N427" s="24">
        <f t="shared" si="57"/>
        <v>151</v>
      </c>
      <c r="O427" s="26">
        <v>0</v>
      </c>
      <c r="P427" s="61">
        <f>(SLN(J427,O427,L427))*-1</f>
        <v>-1914.9764666666665</v>
      </c>
      <c r="Q427" s="60">
        <v>-287246.47000000003</v>
      </c>
      <c r="R427" s="60">
        <f t="shared" si="56"/>
        <v>-289161.4464666667</v>
      </c>
      <c r="S427" s="83"/>
      <c r="T427" s="80"/>
      <c r="U427" s="79"/>
      <c r="V427" s="55">
        <f t="shared" si="58"/>
        <v>283416.51706666657</v>
      </c>
      <c r="W427" s="59" t="str">
        <f t="shared" si="55"/>
        <v>NÃO</v>
      </c>
      <c r="X427" s="15"/>
    </row>
    <row r="428" spans="2:24" x14ac:dyDescent="0.2">
      <c r="B428" s="5" t="s">
        <v>581</v>
      </c>
      <c r="C428" s="5" t="s">
        <v>208</v>
      </c>
      <c r="D428" s="22">
        <f t="shared" si="51"/>
        <v>10</v>
      </c>
      <c r="E428" s="22"/>
      <c r="F428" s="5" t="s">
        <v>117</v>
      </c>
      <c r="G428" s="20">
        <v>40180</v>
      </c>
      <c r="H428" s="34">
        <v>1</v>
      </c>
      <c r="I428" s="39">
        <v>504</v>
      </c>
      <c r="J428" s="36">
        <f t="shared" si="52"/>
        <v>504</v>
      </c>
      <c r="K428" s="45">
        <v>10</v>
      </c>
      <c r="L428" s="46">
        <f t="shared" si="53"/>
        <v>120</v>
      </c>
      <c r="M428" s="42">
        <f t="shared" si="54"/>
        <v>12</v>
      </c>
      <c r="N428" s="24">
        <f t="shared" si="57"/>
        <v>150</v>
      </c>
      <c r="O428" s="26">
        <v>0</v>
      </c>
      <c r="P428" s="61">
        <v>0</v>
      </c>
      <c r="Q428" s="60">
        <v>-504</v>
      </c>
      <c r="R428" s="60">
        <f t="shared" si="56"/>
        <v>-504</v>
      </c>
      <c r="S428" s="83"/>
      <c r="T428" s="80"/>
      <c r="U428" s="79"/>
      <c r="V428" s="55">
        <f t="shared" si="58"/>
        <v>0</v>
      </c>
      <c r="W428" s="59" t="str">
        <f t="shared" si="55"/>
        <v>SIM</v>
      </c>
      <c r="X428" s="15"/>
    </row>
    <row r="429" spans="2:24" x14ac:dyDescent="0.2">
      <c r="B429" s="5" t="s">
        <v>581</v>
      </c>
      <c r="C429" s="5" t="s">
        <v>208</v>
      </c>
      <c r="D429" s="22">
        <f t="shared" si="51"/>
        <v>10</v>
      </c>
      <c r="E429" s="22"/>
      <c r="F429" s="5" t="s">
        <v>118</v>
      </c>
      <c r="G429" s="20">
        <v>40183</v>
      </c>
      <c r="H429" s="34">
        <v>1</v>
      </c>
      <c r="I429" s="39">
        <v>903.02</v>
      </c>
      <c r="J429" s="36">
        <f t="shared" si="52"/>
        <v>903.02</v>
      </c>
      <c r="K429" s="45">
        <v>10</v>
      </c>
      <c r="L429" s="46">
        <f t="shared" si="53"/>
        <v>120</v>
      </c>
      <c r="M429" s="42">
        <f t="shared" si="54"/>
        <v>12</v>
      </c>
      <c r="N429" s="24">
        <f t="shared" si="57"/>
        <v>150</v>
      </c>
      <c r="O429" s="26">
        <v>0</v>
      </c>
      <c r="P429" s="61">
        <v>0</v>
      </c>
      <c r="Q429" s="60">
        <v>-903.02</v>
      </c>
      <c r="R429" s="60">
        <f t="shared" si="56"/>
        <v>-903.02</v>
      </c>
      <c r="S429" s="83"/>
      <c r="T429" s="80"/>
      <c r="U429" s="79"/>
      <c r="V429" s="55">
        <f t="shared" si="58"/>
        <v>0</v>
      </c>
      <c r="W429" s="59" t="str">
        <f t="shared" si="55"/>
        <v>SIM</v>
      </c>
      <c r="X429" s="15"/>
    </row>
    <row r="430" spans="2:24" x14ac:dyDescent="0.2">
      <c r="B430" s="5" t="s">
        <v>581</v>
      </c>
      <c r="C430" s="5" t="s">
        <v>208</v>
      </c>
      <c r="D430" s="22">
        <f t="shared" si="51"/>
        <v>10</v>
      </c>
      <c r="E430" s="22"/>
      <c r="F430" s="5" t="s">
        <v>119</v>
      </c>
      <c r="G430" s="20">
        <v>40186</v>
      </c>
      <c r="H430" s="34">
        <v>1</v>
      </c>
      <c r="I430" s="39">
        <v>358.49</v>
      </c>
      <c r="J430" s="36">
        <f t="shared" si="52"/>
        <v>358.49</v>
      </c>
      <c r="K430" s="45">
        <v>10</v>
      </c>
      <c r="L430" s="46">
        <f t="shared" si="53"/>
        <v>120</v>
      </c>
      <c r="M430" s="42">
        <f t="shared" si="54"/>
        <v>12</v>
      </c>
      <c r="N430" s="24">
        <f t="shared" si="57"/>
        <v>150</v>
      </c>
      <c r="O430" s="26">
        <v>0</v>
      </c>
      <c r="P430" s="61">
        <v>0</v>
      </c>
      <c r="Q430" s="60">
        <v>-358.49</v>
      </c>
      <c r="R430" s="60">
        <f t="shared" si="56"/>
        <v>-358.49</v>
      </c>
      <c r="S430" s="83"/>
      <c r="T430" s="80"/>
      <c r="U430" s="79"/>
      <c r="V430" s="55">
        <f t="shared" si="58"/>
        <v>0</v>
      </c>
      <c r="W430" s="59" t="str">
        <f t="shared" si="55"/>
        <v>SIM</v>
      </c>
      <c r="X430" s="15"/>
    </row>
    <row r="431" spans="2:24" x14ac:dyDescent="0.2">
      <c r="B431" s="5" t="s">
        <v>581</v>
      </c>
      <c r="C431" s="5" t="s">
        <v>208</v>
      </c>
      <c r="D431" s="22">
        <f t="shared" si="51"/>
        <v>10</v>
      </c>
      <c r="E431" s="22"/>
      <c r="F431" s="5" t="s">
        <v>120</v>
      </c>
      <c r="G431" s="20">
        <v>40186</v>
      </c>
      <c r="H431" s="34">
        <v>1</v>
      </c>
      <c r="I431" s="39">
        <v>394.51</v>
      </c>
      <c r="J431" s="36">
        <f t="shared" si="52"/>
        <v>394.51</v>
      </c>
      <c r="K431" s="45">
        <v>10</v>
      </c>
      <c r="L431" s="46">
        <f t="shared" si="53"/>
        <v>120</v>
      </c>
      <c r="M431" s="42">
        <f t="shared" si="54"/>
        <v>12</v>
      </c>
      <c r="N431" s="24">
        <f t="shared" si="57"/>
        <v>150</v>
      </c>
      <c r="O431" s="26">
        <v>0</v>
      </c>
      <c r="P431" s="61">
        <v>0</v>
      </c>
      <c r="Q431" s="60">
        <v>-394.51</v>
      </c>
      <c r="R431" s="60">
        <f t="shared" si="56"/>
        <v>-394.51</v>
      </c>
      <c r="S431" s="83"/>
      <c r="T431" s="80"/>
      <c r="U431" s="79"/>
      <c r="V431" s="55">
        <f t="shared" si="58"/>
        <v>0</v>
      </c>
      <c r="W431" s="59" t="str">
        <f t="shared" si="55"/>
        <v>SIM</v>
      </c>
      <c r="X431" s="15"/>
    </row>
    <row r="432" spans="2:24" x14ac:dyDescent="0.2">
      <c r="B432" s="5" t="s">
        <v>581</v>
      </c>
      <c r="C432" s="5" t="s">
        <v>208</v>
      </c>
      <c r="D432" s="22">
        <f t="shared" si="51"/>
        <v>10</v>
      </c>
      <c r="E432" s="22"/>
      <c r="F432" s="5" t="s">
        <v>121</v>
      </c>
      <c r="G432" s="20">
        <v>40192</v>
      </c>
      <c r="H432" s="34">
        <v>3</v>
      </c>
      <c r="I432" s="39">
        <v>783.33</v>
      </c>
      <c r="J432" s="36">
        <f t="shared" si="52"/>
        <v>2349.9900000000002</v>
      </c>
      <c r="K432" s="45">
        <v>10</v>
      </c>
      <c r="L432" s="46">
        <f t="shared" si="53"/>
        <v>120</v>
      </c>
      <c r="M432" s="42">
        <f t="shared" si="54"/>
        <v>12</v>
      </c>
      <c r="N432" s="24">
        <f t="shared" si="57"/>
        <v>150</v>
      </c>
      <c r="O432" s="26">
        <v>0</v>
      </c>
      <c r="P432" s="61">
        <v>0</v>
      </c>
      <c r="Q432" s="60">
        <v>-2349.9900000000002</v>
      </c>
      <c r="R432" s="60">
        <f t="shared" si="56"/>
        <v>-2349.9900000000002</v>
      </c>
      <c r="S432" s="83"/>
      <c r="T432" s="80"/>
      <c r="U432" s="79"/>
      <c r="V432" s="55">
        <f t="shared" si="58"/>
        <v>0</v>
      </c>
      <c r="W432" s="59" t="str">
        <f t="shared" si="55"/>
        <v>SIM</v>
      </c>
      <c r="X432" s="15"/>
    </row>
    <row r="433" spans="2:24" x14ac:dyDescent="0.2">
      <c r="B433" s="5" t="s">
        <v>581</v>
      </c>
      <c r="C433" s="5" t="s">
        <v>205</v>
      </c>
      <c r="D433" s="22">
        <f t="shared" si="51"/>
        <v>20</v>
      </c>
      <c r="E433" s="22"/>
      <c r="F433" s="5" t="s">
        <v>501</v>
      </c>
      <c r="G433" s="20">
        <v>40196</v>
      </c>
      <c r="H433" s="34">
        <v>1</v>
      </c>
      <c r="I433" s="39">
        <v>2639.59</v>
      </c>
      <c r="J433" s="36">
        <f t="shared" si="52"/>
        <v>2639.59</v>
      </c>
      <c r="K433" s="45">
        <v>5</v>
      </c>
      <c r="L433" s="46">
        <f t="shared" si="53"/>
        <v>60</v>
      </c>
      <c r="M433" s="42">
        <f t="shared" si="54"/>
        <v>12</v>
      </c>
      <c r="N433" s="24">
        <f t="shared" si="57"/>
        <v>150</v>
      </c>
      <c r="O433" s="26">
        <v>0</v>
      </c>
      <c r="P433" s="61">
        <v>0</v>
      </c>
      <c r="Q433" s="60">
        <v>-2639.59</v>
      </c>
      <c r="R433" s="60">
        <f t="shared" si="56"/>
        <v>-2639.59</v>
      </c>
      <c r="S433" s="83"/>
      <c r="T433" s="80"/>
      <c r="U433" s="79"/>
      <c r="V433" s="55">
        <f t="shared" si="58"/>
        <v>0</v>
      </c>
      <c r="W433" s="59" t="str">
        <f t="shared" si="55"/>
        <v>SIM</v>
      </c>
      <c r="X433" s="15"/>
    </row>
    <row r="434" spans="2:24" x14ac:dyDescent="0.2">
      <c r="B434" s="5" t="s">
        <v>581</v>
      </c>
      <c r="C434" s="5" t="s">
        <v>205</v>
      </c>
      <c r="D434" s="22">
        <f t="shared" si="51"/>
        <v>20</v>
      </c>
      <c r="E434" s="22"/>
      <c r="F434" s="5" t="s">
        <v>504</v>
      </c>
      <c r="G434" s="20">
        <v>40212</v>
      </c>
      <c r="H434" s="34">
        <v>1</v>
      </c>
      <c r="I434" s="39">
        <v>700</v>
      </c>
      <c r="J434" s="36">
        <f t="shared" si="52"/>
        <v>700</v>
      </c>
      <c r="K434" s="45">
        <v>5</v>
      </c>
      <c r="L434" s="46">
        <f t="shared" si="53"/>
        <v>60</v>
      </c>
      <c r="M434" s="42">
        <f t="shared" si="54"/>
        <v>12</v>
      </c>
      <c r="N434" s="24">
        <f t="shared" si="57"/>
        <v>149</v>
      </c>
      <c r="O434" s="26">
        <v>0</v>
      </c>
      <c r="P434" s="61">
        <v>0</v>
      </c>
      <c r="Q434" s="60">
        <v>-700</v>
      </c>
      <c r="R434" s="60">
        <f t="shared" si="56"/>
        <v>-700</v>
      </c>
      <c r="S434" s="83"/>
      <c r="T434" s="80"/>
      <c r="U434" s="79"/>
      <c r="V434" s="55">
        <f t="shared" si="58"/>
        <v>0</v>
      </c>
      <c r="W434" s="59" t="str">
        <f t="shared" si="55"/>
        <v>SIM</v>
      </c>
      <c r="X434" s="15"/>
    </row>
    <row r="435" spans="2:24" x14ac:dyDescent="0.2">
      <c r="B435" s="5" t="s">
        <v>581</v>
      </c>
      <c r="C435" s="5" t="s">
        <v>206</v>
      </c>
      <c r="D435" s="22">
        <f t="shared" si="51"/>
        <v>10</v>
      </c>
      <c r="E435" s="22"/>
      <c r="F435" s="5" t="s">
        <v>375</v>
      </c>
      <c r="G435" s="20">
        <v>40234</v>
      </c>
      <c r="H435" s="34">
        <v>1</v>
      </c>
      <c r="I435" s="39">
        <v>1000</v>
      </c>
      <c r="J435" s="36">
        <f t="shared" si="52"/>
        <v>1000</v>
      </c>
      <c r="K435" s="45">
        <v>10</v>
      </c>
      <c r="L435" s="46">
        <f t="shared" si="53"/>
        <v>120</v>
      </c>
      <c r="M435" s="42">
        <f t="shared" si="54"/>
        <v>12</v>
      </c>
      <c r="N435" s="24">
        <f t="shared" si="57"/>
        <v>149</v>
      </c>
      <c r="O435" s="26">
        <v>0</v>
      </c>
      <c r="P435" s="61">
        <v>0</v>
      </c>
      <c r="Q435" s="60">
        <v>-1000</v>
      </c>
      <c r="R435" s="60">
        <f t="shared" si="56"/>
        <v>-1000</v>
      </c>
      <c r="S435" s="83"/>
      <c r="T435" s="80"/>
      <c r="U435" s="79"/>
      <c r="V435" s="55">
        <f t="shared" si="58"/>
        <v>0</v>
      </c>
      <c r="W435" s="59" t="str">
        <f t="shared" si="55"/>
        <v>SIM</v>
      </c>
      <c r="X435" s="15"/>
    </row>
    <row r="436" spans="2:24" x14ac:dyDescent="0.2">
      <c r="B436" s="5" t="s">
        <v>581</v>
      </c>
      <c r="C436" s="5" t="s">
        <v>208</v>
      </c>
      <c r="D436" s="22">
        <f t="shared" si="51"/>
        <v>10</v>
      </c>
      <c r="E436" s="22"/>
      <c r="F436" s="5" t="s">
        <v>122</v>
      </c>
      <c r="G436" s="20">
        <v>40246</v>
      </c>
      <c r="H436" s="34">
        <v>2</v>
      </c>
      <c r="I436" s="39">
        <v>266.39999999999998</v>
      </c>
      <c r="J436" s="36">
        <f t="shared" si="52"/>
        <v>532.79999999999995</v>
      </c>
      <c r="K436" s="45">
        <v>10</v>
      </c>
      <c r="L436" s="46">
        <f t="shared" si="53"/>
        <v>120</v>
      </c>
      <c r="M436" s="42">
        <f t="shared" si="54"/>
        <v>12</v>
      </c>
      <c r="N436" s="24">
        <f t="shared" si="57"/>
        <v>148</v>
      </c>
      <c r="O436" s="26">
        <v>0</v>
      </c>
      <c r="P436" s="61">
        <v>0</v>
      </c>
      <c r="Q436" s="60">
        <v>-532.79999999999995</v>
      </c>
      <c r="R436" s="60">
        <f t="shared" si="56"/>
        <v>-532.79999999999995</v>
      </c>
      <c r="S436" s="83"/>
      <c r="T436" s="80"/>
      <c r="U436" s="79"/>
      <c r="V436" s="55">
        <f t="shared" si="58"/>
        <v>0</v>
      </c>
      <c r="W436" s="59" t="str">
        <f t="shared" si="55"/>
        <v>SIM</v>
      </c>
      <c r="X436" s="15"/>
    </row>
    <row r="437" spans="2:24" x14ac:dyDescent="0.2">
      <c r="B437" s="5" t="s">
        <v>581</v>
      </c>
      <c r="C437" s="5" t="s">
        <v>208</v>
      </c>
      <c r="D437" s="22">
        <f t="shared" si="51"/>
        <v>10</v>
      </c>
      <c r="E437" s="22"/>
      <c r="F437" s="5" t="s">
        <v>123</v>
      </c>
      <c r="G437" s="20">
        <v>40253</v>
      </c>
      <c r="H437" s="34">
        <v>1</v>
      </c>
      <c r="I437" s="39">
        <v>455</v>
      </c>
      <c r="J437" s="36">
        <f t="shared" si="52"/>
        <v>455</v>
      </c>
      <c r="K437" s="45">
        <v>10</v>
      </c>
      <c r="L437" s="46">
        <f t="shared" si="53"/>
        <v>120</v>
      </c>
      <c r="M437" s="42">
        <f t="shared" si="54"/>
        <v>12</v>
      </c>
      <c r="N437" s="24">
        <f t="shared" si="57"/>
        <v>148</v>
      </c>
      <c r="O437" s="26">
        <v>0</v>
      </c>
      <c r="P437" s="61">
        <v>0</v>
      </c>
      <c r="Q437" s="60">
        <v>-455</v>
      </c>
      <c r="R437" s="60">
        <f t="shared" si="56"/>
        <v>-455</v>
      </c>
      <c r="S437" s="83"/>
      <c r="T437" s="80"/>
      <c r="U437" s="79"/>
      <c r="V437" s="55">
        <f t="shared" si="58"/>
        <v>0</v>
      </c>
      <c r="W437" s="59" t="str">
        <f t="shared" si="55"/>
        <v>SIM</v>
      </c>
      <c r="X437" s="15"/>
    </row>
    <row r="438" spans="2:24" x14ac:dyDescent="0.2">
      <c r="B438" s="5" t="s">
        <v>581</v>
      </c>
      <c r="C438" s="5" t="s">
        <v>208</v>
      </c>
      <c r="D438" s="22">
        <f t="shared" si="51"/>
        <v>10</v>
      </c>
      <c r="E438" s="22"/>
      <c r="F438" s="5" t="s">
        <v>124</v>
      </c>
      <c r="G438" s="20">
        <v>40262</v>
      </c>
      <c r="H438" s="34">
        <v>1</v>
      </c>
      <c r="I438" s="39">
        <v>3400</v>
      </c>
      <c r="J438" s="36">
        <f t="shared" si="52"/>
        <v>3400</v>
      </c>
      <c r="K438" s="45">
        <v>10</v>
      </c>
      <c r="L438" s="46">
        <f t="shared" si="53"/>
        <v>120</v>
      </c>
      <c r="M438" s="42">
        <f t="shared" si="54"/>
        <v>12</v>
      </c>
      <c r="N438" s="24">
        <f t="shared" si="57"/>
        <v>148</v>
      </c>
      <c r="O438" s="26">
        <v>0</v>
      </c>
      <c r="P438" s="61">
        <v>0</v>
      </c>
      <c r="Q438" s="60">
        <v>-3400</v>
      </c>
      <c r="R438" s="60">
        <f t="shared" si="56"/>
        <v>-3400</v>
      </c>
      <c r="S438" s="83"/>
      <c r="T438" s="80"/>
      <c r="U438" s="79"/>
      <c r="V438" s="55">
        <f t="shared" si="58"/>
        <v>0</v>
      </c>
      <c r="W438" s="59" t="str">
        <f t="shared" si="55"/>
        <v>SIM</v>
      </c>
      <c r="X438" s="15"/>
    </row>
    <row r="439" spans="2:24" x14ac:dyDescent="0.2">
      <c r="B439" s="5" t="s">
        <v>581</v>
      </c>
      <c r="C439" s="5" t="s">
        <v>208</v>
      </c>
      <c r="D439" s="22">
        <f t="shared" si="51"/>
        <v>10</v>
      </c>
      <c r="E439" s="22"/>
      <c r="F439" s="5" t="s">
        <v>125</v>
      </c>
      <c r="G439" s="20">
        <v>40263</v>
      </c>
      <c r="H439" s="34">
        <v>1</v>
      </c>
      <c r="I439" s="39">
        <v>850</v>
      </c>
      <c r="J439" s="36">
        <f t="shared" si="52"/>
        <v>850</v>
      </c>
      <c r="K439" s="45">
        <v>10</v>
      </c>
      <c r="L439" s="46">
        <f t="shared" si="53"/>
        <v>120</v>
      </c>
      <c r="M439" s="42">
        <f t="shared" si="54"/>
        <v>12</v>
      </c>
      <c r="N439" s="24">
        <f t="shared" si="57"/>
        <v>148</v>
      </c>
      <c r="O439" s="26">
        <v>0</v>
      </c>
      <c r="P439" s="61">
        <v>0</v>
      </c>
      <c r="Q439" s="60">
        <v>-850</v>
      </c>
      <c r="R439" s="60">
        <f t="shared" si="56"/>
        <v>-850</v>
      </c>
      <c r="S439" s="83"/>
      <c r="T439" s="80"/>
      <c r="U439" s="79"/>
      <c r="V439" s="55">
        <f t="shared" si="58"/>
        <v>0</v>
      </c>
      <c r="W439" s="59" t="str">
        <f t="shared" si="55"/>
        <v>SIM</v>
      </c>
      <c r="X439" s="15"/>
    </row>
    <row r="440" spans="2:24" x14ac:dyDescent="0.2">
      <c r="B440" s="5" t="s">
        <v>581</v>
      </c>
      <c r="C440" s="5" t="s">
        <v>208</v>
      </c>
      <c r="D440" s="22">
        <f t="shared" si="51"/>
        <v>10</v>
      </c>
      <c r="E440" s="22"/>
      <c r="F440" s="5" t="s">
        <v>126</v>
      </c>
      <c r="G440" s="20">
        <v>40288</v>
      </c>
      <c r="H440" s="34">
        <v>1</v>
      </c>
      <c r="I440" s="39">
        <v>2400</v>
      </c>
      <c r="J440" s="36">
        <f t="shared" si="52"/>
        <v>2400</v>
      </c>
      <c r="K440" s="45">
        <v>10</v>
      </c>
      <c r="L440" s="46">
        <f t="shared" si="53"/>
        <v>120</v>
      </c>
      <c r="M440" s="42">
        <f t="shared" si="54"/>
        <v>12</v>
      </c>
      <c r="N440" s="24">
        <f t="shared" si="57"/>
        <v>147</v>
      </c>
      <c r="O440" s="26">
        <v>0</v>
      </c>
      <c r="P440" s="61">
        <v>0</v>
      </c>
      <c r="Q440" s="60">
        <v>-2400</v>
      </c>
      <c r="R440" s="60">
        <f t="shared" si="56"/>
        <v>-2400</v>
      </c>
      <c r="S440" s="83"/>
      <c r="T440" s="80"/>
      <c r="U440" s="79"/>
      <c r="V440" s="55">
        <f t="shared" si="58"/>
        <v>0</v>
      </c>
      <c r="W440" s="59" t="str">
        <f t="shared" si="55"/>
        <v>SIM</v>
      </c>
      <c r="X440" s="15"/>
    </row>
    <row r="441" spans="2:24" x14ac:dyDescent="0.2">
      <c r="B441" s="5" t="s">
        <v>581</v>
      </c>
      <c r="C441" s="5" t="s">
        <v>206</v>
      </c>
      <c r="D441" s="22">
        <f t="shared" si="51"/>
        <v>10</v>
      </c>
      <c r="E441" s="22"/>
      <c r="F441" s="5" t="s">
        <v>376</v>
      </c>
      <c r="G441" s="20">
        <v>40301</v>
      </c>
      <c r="H441" s="34">
        <v>1</v>
      </c>
      <c r="I441" s="39">
        <v>1220</v>
      </c>
      <c r="J441" s="36">
        <f t="shared" si="52"/>
        <v>1220</v>
      </c>
      <c r="K441" s="45">
        <v>10</v>
      </c>
      <c r="L441" s="46">
        <f t="shared" si="53"/>
        <v>120</v>
      </c>
      <c r="M441" s="42">
        <f t="shared" si="54"/>
        <v>12</v>
      </c>
      <c r="N441" s="24">
        <f t="shared" si="57"/>
        <v>146</v>
      </c>
      <c r="O441" s="26">
        <v>0</v>
      </c>
      <c r="P441" s="61">
        <v>0</v>
      </c>
      <c r="Q441" s="60">
        <v>-1220</v>
      </c>
      <c r="R441" s="60">
        <f t="shared" si="56"/>
        <v>-1220</v>
      </c>
      <c r="S441" s="83"/>
      <c r="T441" s="80"/>
      <c r="U441" s="79"/>
      <c r="V441" s="55">
        <f t="shared" si="58"/>
        <v>0</v>
      </c>
      <c r="W441" s="59" t="str">
        <f t="shared" si="55"/>
        <v>SIM</v>
      </c>
      <c r="X441" s="15"/>
    </row>
    <row r="442" spans="2:24" x14ac:dyDescent="0.2">
      <c r="B442" s="5" t="s">
        <v>581</v>
      </c>
      <c r="C442" s="5" t="s">
        <v>206</v>
      </c>
      <c r="D442" s="22">
        <f t="shared" si="51"/>
        <v>10</v>
      </c>
      <c r="E442" s="22"/>
      <c r="F442" s="5" t="s">
        <v>377</v>
      </c>
      <c r="G442" s="20">
        <v>40316</v>
      </c>
      <c r="H442" s="34">
        <v>32</v>
      </c>
      <c r="I442" s="66">
        <v>715.03</v>
      </c>
      <c r="J442" s="36">
        <f t="shared" si="52"/>
        <v>22880.959999999999</v>
      </c>
      <c r="K442" s="45">
        <v>10</v>
      </c>
      <c r="L442" s="46">
        <f t="shared" si="53"/>
        <v>120</v>
      </c>
      <c r="M442" s="42">
        <f t="shared" si="54"/>
        <v>12</v>
      </c>
      <c r="N442" s="24">
        <f t="shared" si="57"/>
        <v>146</v>
      </c>
      <c r="O442" s="26">
        <v>0</v>
      </c>
      <c r="P442" s="61">
        <v>0</v>
      </c>
      <c r="Q442" s="60">
        <v>-22880.959999999999</v>
      </c>
      <c r="R442" s="60">
        <f t="shared" si="56"/>
        <v>-22880.959999999999</v>
      </c>
      <c r="S442" s="83"/>
      <c r="T442" s="80"/>
      <c r="U442" s="79"/>
      <c r="V442" s="55">
        <f t="shared" si="58"/>
        <v>0</v>
      </c>
      <c r="W442" s="59" t="str">
        <f t="shared" si="55"/>
        <v>SIM</v>
      </c>
      <c r="X442" s="15"/>
    </row>
    <row r="443" spans="2:24" x14ac:dyDescent="0.2">
      <c r="B443" s="5" t="s">
        <v>581</v>
      </c>
      <c r="C443" s="5" t="s">
        <v>206</v>
      </c>
      <c r="D443" s="22">
        <f t="shared" si="51"/>
        <v>10</v>
      </c>
      <c r="E443" s="22"/>
      <c r="F443" s="5" t="s">
        <v>377</v>
      </c>
      <c r="G443" s="20">
        <v>40316</v>
      </c>
      <c r="H443" s="34">
        <v>26</v>
      </c>
      <c r="I443" s="66">
        <v>715.04</v>
      </c>
      <c r="J443" s="36">
        <f t="shared" si="52"/>
        <v>18591.04</v>
      </c>
      <c r="K443" s="45">
        <v>10</v>
      </c>
      <c r="L443" s="46">
        <f t="shared" si="53"/>
        <v>120</v>
      </c>
      <c r="M443" s="42">
        <f t="shared" si="54"/>
        <v>12</v>
      </c>
      <c r="N443" s="24">
        <f t="shared" si="57"/>
        <v>146</v>
      </c>
      <c r="O443" s="26">
        <v>0</v>
      </c>
      <c r="P443" s="61">
        <v>0</v>
      </c>
      <c r="Q443" s="60">
        <v>-18591.04</v>
      </c>
      <c r="R443" s="60">
        <f t="shared" si="56"/>
        <v>-18591.04</v>
      </c>
      <c r="S443" s="83"/>
      <c r="T443" s="80"/>
      <c r="U443" s="79"/>
      <c r="V443" s="55">
        <f t="shared" si="58"/>
        <v>0</v>
      </c>
      <c r="W443" s="59" t="str">
        <f t="shared" si="55"/>
        <v>SIM</v>
      </c>
      <c r="X443" s="15"/>
    </row>
    <row r="444" spans="2:24" x14ac:dyDescent="0.2">
      <c r="B444" s="5" t="s">
        <v>581</v>
      </c>
      <c r="C444" s="5" t="s">
        <v>206</v>
      </c>
      <c r="D444" s="22">
        <f t="shared" si="51"/>
        <v>10</v>
      </c>
      <c r="E444" s="22"/>
      <c r="F444" s="5" t="s">
        <v>378</v>
      </c>
      <c r="G444" s="20">
        <v>40316</v>
      </c>
      <c r="H444" s="34">
        <v>4</v>
      </c>
      <c r="I444" s="64">
        <v>472.5</v>
      </c>
      <c r="J444" s="36">
        <f t="shared" si="52"/>
        <v>1890</v>
      </c>
      <c r="K444" s="45">
        <v>10</v>
      </c>
      <c r="L444" s="46">
        <f t="shared" si="53"/>
        <v>120</v>
      </c>
      <c r="M444" s="42">
        <f t="shared" si="54"/>
        <v>12</v>
      </c>
      <c r="N444" s="24">
        <f t="shared" si="57"/>
        <v>146</v>
      </c>
      <c r="O444" s="26">
        <v>0</v>
      </c>
      <c r="P444" s="61">
        <v>0</v>
      </c>
      <c r="Q444" s="60">
        <v>-1890</v>
      </c>
      <c r="R444" s="60">
        <f t="shared" si="56"/>
        <v>-1890</v>
      </c>
      <c r="S444" s="83"/>
      <c r="T444" s="80"/>
      <c r="U444" s="79"/>
      <c r="V444" s="55">
        <f t="shared" si="58"/>
        <v>0</v>
      </c>
      <c r="W444" s="59" t="str">
        <f t="shared" si="55"/>
        <v>SIM</v>
      </c>
      <c r="X444" s="15"/>
    </row>
    <row r="445" spans="2:24" x14ac:dyDescent="0.2">
      <c r="B445" s="5" t="s">
        <v>581</v>
      </c>
      <c r="C445" s="5" t="s">
        <v>208</v>
      </c>
      <c r="D445" s="22">
        <f t="shared" si="51"/>
        <v>10</v>
      </c>
      <c r="E445" s="22"/>
      <c r="F445" s="5" t="s">
        <v>127</v>
      </c>
      <c r="G445" s="20">
        <v>40317</v>
      </c>
      <c r="H445" s="34">
        <v>1</v>
      </c>
      <c r="I445" s="39">
        <v>799.02</v>
      </c>
      <c r="J445" s="36">
        <f t="shared" si="52"/>
        <v>799.02</v>
      </c>
      <c r="K445" s="45">
        <v>10</v>
      </c>
      <c r="L445" s="46">
        <f t="shared" si="53"/>
        <v>120</v>
      </c>
      <c r="M445" s="42">
        <f t="shared" si="54"/>
        <v>12</v>
      </c>
      <c r="N445" s="24">
        <f t="shared" si="57"/>
        <v>146</v>
      </c>
      <c r="O445" s="26">
        <v>0</v>
      </c>
      <c r="P445" s="61">
        <v>0</v>
      </c>
      <c r="Q445" s="60">
        <v>-799.02</v>
      </c>
      <c r="R445" s="60">
        <f t="shared" si="56"/>
        <v>-799.02</v>
      </c>
      <c r="S445" s="83"/>
      <c r="T445" s="80"/>
      <c r="U445" s="79"/>
      <c r="V445" s="55">
        <f t="shared" si="58"/>
        <v>0</v>
      </c>
      <c r="W445" s="59" t="str">
        <f t="shared" si="55"/>
        <v>SIM</v>
      </c>
      <c r="X445" s="15"/>
    </row>
    <row r="446" spans="2:24" x14ac:dyDescent="0.2">
      <c r="B446" s="5" t="s">
        <v>581</v>
      </c>
      <c r="C446" s="5" t="s">
        <v>206</v>
      </c>
      <c r="D446" s="22">
        <f t="shared" si="51"/>
        <v>10</v>
      </c>
      <c r="E446" s="22"/>
      <c r="F446" s="5" t="s">
        <v>379</v>
      </c>
      <c r="G446" s="20">
        <v>40317</v>
      </c>
      <c r="H446" s="34">
        <v>1</v>
      </c>
      <c r="I446" s="39">
        <v>985</v>
      </c>
      <c r="J446" s="36">
        <f t="shared" si="52"/>
        <v>985</v>
      </c>
      <c r="K446" s="45">
        <v>10</v>
      </c>
      <c r="L446" s="46">
        <f t="shared" si="53"/>
        <v>120</v>
      </c>
      <c r="M446" s="42">
        <f t="shared" si="54"/>
        <v>12</v>
      </c>
      <c r="N446" s="24">
        <f t="shared" si="57"/>
        <v>146</v>
      </c>
      <c r="O446" s="26">
        <v>0</v>
      </c>
      <c r="P446" s="61">
        <v>0</v>
      </c>
      <c r="Q446" s="60">
        <v>-985</v>
      </c>
      <c r="R446" s="60">
        <f t="shared" si="56"/>
        <v>-985</v>
      </c>
      <c r="S446" s="83"/>
      <c r="T446" s="80"/>
      <c r="U446" s="79"/>
      <c r="V446" s="55">
        <f t="shared" si="58"/>
        <v>0</v>
      </c>
      <c r="W446" s="59" t="str">
        <f t="shared" si="55"/>
        <v>SIM</v>
      </c>
      <c r="X446" s="15"/>
    </row>
    <row r="447" spans="2:24" x14ac:dyDescent="0.2">
      <c r="B447" s="5" t="s">
        <v>581</v>
      </c>
      <c r="C447" s="5" t="s">
        <v>205</v>
      </c>
      <c r="D447" s="22">
        <f t="shared" si="51"/>
        <v>20</v>
      </c>
      <c r="E447" s="22"/>
      <c r="F447" s="5" t="s">
        <v>505</v>
      </c>
      <c r="G447" s="20">
        <v>40326</v>
      </c>
      <c r="H447" s="34">
        <v>1</v>
      </c>
      <c r="I447" s="39">
        <v>3703.61</v>
      </c>
      <c r="J447" s="36">
        <f t="shared" si="52"/>
        <v>3703.61</v>
      </c>
      <c r="K447" s="45">
        <v>5</v>
      </c>
      <c r="L447" s="46">
        <f t="shared" si="53"/>
        <v>60</v>
      </c>
      <c r="M447" s="42">
        <f t="shared" si="54"/>
        <v>12</v>
      </c>
      <c r="N447" s="24">
        <f t="shared" si="57"/>
        <v>146</v>
      </c>
      <c r="O447" s="26">
        <v>0</v>
      </c>
      <c r="P447" s="61">
        <v>0</v>
      </c>
      <c r="Q447" s="60">
        <v>-3703.61</v>
      </c>
      <c r="R447" s="60">
        <f t="shared" si="56"/>
        <v>-3703.61</v>
      </c>
      <c r="S447" s="83"/>
      <c r="T447" s="80"/>
      <c r="U447" s="79"/>
      <c r="V447" s="55">
        <f t="shared" si="58"/>
        <v>0</v>
      </c>
      <c r="W447" s="59" t="str">
        <f t="shared" si="55"/>
        <v>SIM</v>
      </c>
      <c r="X447" s="15"/>
    </row>
    <row r="448" spans="2:24" x14ac:dyDescent="0.2">
      <c r="B448" s="5" t="s">
        <v>581</v>
      </c>
      <c r="C448" s="5" t="s">
        <v>208</v>
      </c>
      <c r="D448" s="22">
        <f t="shared" si="51"/>
        <v>10</v>
      </c>
      <c r="E448" s="22"/>
      <c r="F448" s="5" t="s">
        <v>128</v>
      </c>
      <c r="G448" s="20">
        <v>40329</v>
      </c>
      <c r="H448" s="34">
        <v>1</v>
      </c>
      <c r="I448" s="39">
        <v>1450</v>
      </c>
      <c r="J448" s="36">
        <f t="shared" si="52"/>
        <v>1450</v>
      </c>
      <c r="K448" s="45">
        <v>10</v>
      </c>
      <c r="L448" s="46">
        <f t="shared" si="53"/>
        <v>120</v>
      </c>
      <c r="M448" s="42">
        <f t="shared" si="54"/>
        <v>12</v>
      </c>
      <c r="N448" s="24">
        <f t="shared" si="57"/>
        <v>146</v>
      </c>
      <c r="O448" s="26">
        <v>0</v>
      </c>
      <c r="P448" s="61">
        <v>0</v>
      </c>
      <c r="Q448" s="60">
        <v>-1450</v>
      </c>
      <c r="R448" s="60">
        <f t="shared" si="56"/>
        <v>-1450</v>
      </c>
      <c r="S448" s="83"/>
      <c r="T448" s="80"/>
      <c r="U448" s="79"/>
      <c r="V448" s="55">
        <f t="shared" si="58"/>
        <v>0</v>
      </c>
      <c r="W448" s="59" t="str">
        <f t="shared" si="55"/>
        <v>SIM</v>
      </c>
      <c r="X448" s="15"/>
    </row>
    <row r="449" spans="2:24" x14ac:dyDescent="0.2">
      <c r="B449" s="5" t="s">
        <v>581</v>
      </c>
      <c r="C449" s="5" t="s">
        <v>205</v>
      </c>
      <c r="D449" s="22">
        <f t="shared" si="51"/>
        <v>20</v>
      </c>
      <c r="E449" s="22"/>
      <c r="F449" s="5" t="s">
        <v>489</v>
      </c>
      <c r="G449" s="20">
        <v>40343</v>
      </c>
      <c r="H449" s="34">
        <v>24</v>
      </c>
      <c r="I449" s="64">
        <v>1810.26</v>
      </c>
      <c r="J449" s="36">
        <f t="shared" si="52"/>
        <v>43446.239999999998</v>
      </c>
      <c r="K449" s="45">
        <v>5</v>
      </c>
      <c r="L449" s="46">
        <f t="shared" si="53"/>
        <v>60</v>
      </c>
      <c r="M449" s="42">
        <f t="shared" si="54"/>
        <v>12</v>
      </c>
      <c r="N449" s="24">
        <f t="shared" si="57"/>
        <v>145</v>
      </c>
      <c r="O449" s="26">
        <v>0</v>
      </c>
      <c r="P449" s="61">
        <v>0</v>
      </c>
      <c r="Q449" s="60">
        <v>-43446.239999999998</v>
      </c>
      <c r="R449" s="60">
        <f t="shared" si="56"/>
        <v>-43446.239999999998</v>
      </c>
      <c r="S449" s="83"/>
      <c r="T449" s="80"/>
      <c r="U449" s="79"/>
      <c r="V449" s="55">
        <f t="shared" si="58"/>
        <v>0</v>
      </c>
      <c r="W449" s="59" t="str">
        <f t="shared" si="55"/>
        <v>SIM</v>
      </c>
      <c r="X449" s="15"/>
    </row>
    <row r="450" spans="2:24" x14ac:dyDescent="0.2">
      <c r="B450" s="5" t="s">
        <v>581</v>
      </c>
      <c r="C450" s="5" t="s">
        <v>205</v>
      </c>
      <c r="D450" s="22">
        <f t="shared" si="51"/>
        <v>20</v>
      </c>
      <c r="E450" s="22"/>
      <c r="F450" s="5" t="s">
        <v>506</v>
      </c>
      <c r="G450" s="20">
        <v>40343</v>
      </c>
      <c r="H450" s="34">
        <v>24</v>
      </c>
      <c r="I450" s="64">
        <v>406.74</v>
      </c>
      <c r="J450" s="36">
        <f t="shared" si="52"/>
        <v>9761.76</v>
      </c>
      <c r="K450" s="45">
        <v>5</v>
      </c>
      <c r="L450" s="46">
        <f t="shared" si="53"/>
        <v>60</v>
      </c>
      <c r="M450" s="42">
        <f t="shared" si="54"/>
        <v>12</v>
      </c>
      <c r="N450" s="24">
        <f t="shared" si="57"/>
        <v>145</v>
      </c>
      <c r="O450" s="26">
        <v>0</v>
      </c>
      <c r="P450" s="61">
        <v>0</v>
      </c>
      <c r="Q450" s="60">
        <v>-9761.76</v>
      </c>
      <c r="R450" s="60">
        <f t="shared" si="56"/>
        <v>-9761.76</v>
      </c>
      <c r="S450" s="83"/>
      <c r="T450" s="80"/>
      <c r="U450" s="79"/>
      <c r="V450" s="55">
        <f t="shared" si="58"/>
        <v>0</v>
      </c>
      <c r="W450" s="59" t="str">
        <f t="shared" si="55"/>
        <v>SIM</v>
      </c>
      <c r="X450" s="15"/>
    </row>
    <row r="451" spans="2:24" x14ac:dyDescent="0.2">
      <c r="B451" s="5" t="s">
        <v>581</v>
      </c>
      <c r="C451" s="5" t="s">
        <v>206</v>
      </c>
      <c r="D451" s="22">
        <f t="shared" si="51"/>
        <v>10</v>
      </c>
      <c r="E451" s="22"/>
      <c r="F451" s="5" t="s">
        <v>271</v>
      </c>
      <c r="G451" s="20">
        <v>40346</v>
      </c>
      <c r="H451" s="34">
        <v>1</v>
      </c>
      <c r="I451" s="39">
        <v>796</v>
      </c>
      <c r="J451" s="36">
        <f t="shared" si="52"/>
        <v>796</v>
      </c>
      <c r="K451" s="45">
        <v>10</v>
      </c>
      <c r="L451" s="46">
        <f t="shared" si="53"/>
        <v>120</v>
      </c>
      <c r="M451" s="42">
        <f t="shared" si="54"/>
        <v>12</v>
      </c>
      <c r="N451" s="24">
        <f t="shared" si="57"/>
        <v>145</v>
      </c>
      <c r="O451" s="26">
        <v>0</v>
      </c>
      <c r="P451" s="61">
        <v>0</v>
      </c>
      <c r="Q451" s="60">
        <v>-796</v>
      </c>
      <c r="R451" s="60">
        <f t="shared" si="56"/>
        <v>-796</v>
      </c>
      <c r="S451" s="83"/>
      <c r="T451" s="80"/>
      <c r="U451" s="79"/>
      <c r="V451" s="55">
        <f t="shared" si="58"/>
        <v>0</v>
      </c>
      <c r="W451" s="59" t="str">
        <f t="shared" si="55"/>
        <v>SIM</v>
      </c>
      <c r="X451" s="15"/>
    </row>
    <row r="452" spans="2:24" x14ac:dyDescent="0.2">
      <c r="B452" s="5" t="s">
        <v>581</v>
      </c>
      <c r="C452" s="5" t="s">
        <v>206</v>
      </c>
      <c r="D452" s="22">
        <f t="shared" ref="D452:D515" si="59">((12*100)/L452)</f>
        <v>10</v>
      </c>
      <c r="E452" s="22"/>
      <c r="F452" s="5" t="s">
        <v>380</v>
      </c>
      <c r="G452" s="20">
        <v>40346</v>
      </c>
      <c r="H452" s="34">
        <v>1</v>
      </c>
      <c r="I452" s="39">
        <v>1620</v>
      </c>
      <c r="J452" s="36">
        <f t="shared" ref="J452:J515" si="60">H452*I452</f>
        <v>1620</v>
      </c>
      <c r="K452" s="45">
        <v>10</v>
      </c>
      <c r="L452" s="46">
        <f t="shared" ref="L452:L515" si="61">K452*12</f>
        <v>120</v>
      </c>
      <c r="M452" s="42">
        <f t="shared" ref="M452:M515" si="62">DATEDIF(G452,$G$2,"Y")</f>
        <v>12</v>
      </c>
      <c r="N452" s="24">
        <f t="shared" si="57"/>
        <v>145</v>
      </c>
      <c r="O452" s="26">
        <v>0</v>
      </c>
      <c r="P452" s="61">
        <v>0</v>
      </c>
      <c r="Q452" s="60">
        <v>-1620</v>
      </c>
      <c r="R452" s="60">
        <f t="shared" si="56"/>
        <v>-1620</v>
      </c>
      <c r="S452" s="83"/>
      <c r="T452" s="80"/>
      <c r="U452" s="79"/>
      <c r="V452" s="55">
        <f t="shared" si="58"/>
        <v>0</v>
      </c>
      <c r="W452" s="59" t="str">
        <f t="shared" ref="W452:W515" si="63">IF(N452&gt;L452,"SIM","NÃO")</f>
        <v>SIM</v>
      </c>
      <c r="X452" s="15"/>
    </row>
    <row r="453" spans="2:24" x14ac:dyDescent="0.2">
      <c r="B453" s="5" t="s">
        <v>581</v>
      </c>
      <c r="C453" s="5" t="s">
        <v>206</v>
      </c>
      <c r="D453" s="22">
        <f t="shared" si="59"/>
        <v>10</v>
      </c>
      <c r="E453" s="22"/>
      <c r="F453" s="5" t="s">
        <v>381</v>
      </c>
      <c r="G453" s="20">
        <v>40346</v>
      </c>
      <c r="H453" s="34">
        <v>1</v>
      </c>
      <c r="I453" s="39">
        <v>2000</v>
      </c>
      <c r="J453" s="36">
        <f t="shared" si="60"/>
        <v>2000</v>
      </c>
      <c r="K453" s="45">
        <v>10</v>
      </c>
      <c r="L453" s="46">
        <f t="shared" si="61"/>
        <v>120</v>
      </c>
      <c r="M453" s="42">
        <f t="shared" si="62"/>
        <v>12</v>
      </c>
      <c r="N453" s="24">
        <f t="shared" si="57"/>
        <v>145</v>
      </c>
      <c r="O453" s="26">
        <v>0</v>
      </c>
      <c r="P453" s="61">
        <v>0</v>
      </c>
      <c r="Q453" s="60">
        <v>-2000</v>
      </c>
      <c r="R453" s="60">
        <f t="shared" ref="R453:R516" si="64">P453+Q453</f>
        <v>-2000</v>
      </c>
      <c r="S453" s="83"/>
      <c r="T453" s="80"/>
      <c r="U453" s="79"/>
      <c r="V453" s="55">
        <f t="shared" si="58"/>
        <v>0</v>
      </c>
      <c r="W453" s="59" t="str">
        <f t="shared" si="63"/>
        <v>SIM</v>
      </c>
      <c r="X453" s="15"/>
    </row>
    <row r="454" spans="2:24" x14ac:dyDescent="0.2">
      <c r="B454" s="5" t="s">
        <v>581</v>
      </c>
      <c r="C454" s="5" t="s">
        <v>208</v>
      </c>
      <c r="D454" s="22">
        <f t="shared" si="59"/>
        <v>10</v>
      </c>
      <c r="E454" s="22"/>
      <c r="F454" s="5" t="s">
        <v>129</v>
      </c>
      <c r="G454" s="20">
        <v>40367</v>
      </c>
      <c r="H454" s="34">
        <v>2</v>
      </c>
      <c r="I454" s="39">
        <v>2960</v>
      </c>
      <c r="J454" s="36">
        <f t="shared" si="60"/>
        <v>5920</v>
      </c>
      <c r="K454" s="45">
        <v>10</v>
      </c>
      <c r="L454" s="46">
        <f t="shared" si="61"/>
        <v>120</v>
      </c>
      <c r="M454" s="42">
        <f t="shared" si="62"/>
        <v>12</v>
      </c>
      <c r="N454" s="24">
        <f t="shared" si="57"/>
        <v>144</v>
      </c>
      <c r="O454" s="26">
        <v>0</v>
      </c>
      <c r="P454" s="61">
        <v>0</v>
      </c>
      <c r="Q454" s="60">
        <v>-5920</v>
      </c>
      <c r="R454" s="60">
        <f t="shared" si="64"/>
        <v>-5920</v>
      </c>
      <c r="S454" s="83"/>
      <c r="T454" s="80"/>
      <c r="U454" s="79"/>
      <c r="V454" s="55">
        <f t="shared" si="58"/>
        <v>0</v>
      </c>
      <c r="W454" s="59" t="str">
        <f t="shared" si="63"/>
        <v>SIM</v>
      </c>
      <c r="X454" s="15"/>
    </row>
    <row r="455" spans="2:24" x14ac:dyDescent="0.2">
      <c r="B455" s="5" t="s">
        <v>581</v>
      </c>
      <c r="C455" s="5" t="s">
        <v>208</v>
      </c>
      <c r="D455" s="22">
        <f t="shared" si="59"/>
        <v>10</v>
      </c>
      <c r="E455" s="22"/>
      <c r="F455" s="5" t="s">
        <v>130</v>
      </c>
      <c r="G455" s="20">
        <v>40399</v>
      </c>
      <c r="H455" s="34">
        <v>1</v>
      </c>
      <c r="I455" s="39">
        <v>905</v>
      </c>
      <c r="J455" s="36">
        <f t="shared" si="60"/>
        <v>905</v>
      </c>
      <c r="K455" s="45">
        <v>10</v>
      </c>
      <c r="L455" s="46">
        <f t="shared" si="61"/>
        <v>120</v>
      </c>
      <c r="M455" s="42">
        <f t="shared" si="62"/>
        <v>11</v>
      </c>
      <c r="N455" s="24">
        <f t="shared" si="57"/>
        <v>143</v>
      </c>
      <c r="O455" s="26">
        <v>0</v>
      </c>
      <c r="P455" s="61">
        <v>0</v>
      </c>
      <c r="Q455" s="60">
        <v>-905</v>
      </c>
      <c r="R455" s="60">
        <f t="shared" si="64"/>
        <v>-905</v>
      </c>
      <c r="S455" s="83"/>
      <c r="T455" s="80"/>
      <c r="U455" s="79"/>
      <c r="V455" s="55">
        <f t="shared" si="58"/>
        <v>0</v>
      </c>
      <c r="W455" s="59" t="str">
        <f t="shared" si="63"/>
        <v>SIM</v>
      </c>
      <c r="X455" s="15"/>
    </row>
    <row r="456" spans="2:24" x14ac:dyDescent="0.2">
      <c r="B456" s="5" t="s">
        <v>581</v>
      </c>
      <c r="C456" s="5" t="s">
        <v>205</v>
      </c>
      <c r="D456" s="22">
        <f t="shared" si="59"/>
        <v>20</v>
      </c>
      <c r="E456" s="22"/>
      <c r="F456" s="5" t="s">
        <v>507</v>
      </c>
      <c r="G456" s="20">
        <v>40400</v>
      </c>
      <c r="H456" s="34">
        <v>1</v>
      </c>
      <c r="I456" s="39">
        <v>793</v>
      </c>
      <c r="J456" s="36">
        <f t="shared" si="60"/>
        <v>793</v>
      </c>
      <c r="K456" s="45">
        <v>5</v>
      </c>
      <c r="L456" s="46">
        <f t="shared" si="61"/>
        <v>60</v>
      </c>
      <c r="M456" s="42">
        <f t="shared" si="62"/>
        <v>11</v>
      </c>
      <c r="N456" s="24">
        <f t="shared" si="57"/>
        <v>143</v>
      </c>
      <c r="O456" s="26">
        <v>0</v>
      </c>
      <c r="P456" s="61">
        <v>0</v>
      </c>
      <c r="Q456" s="60">
        <v>-793</v>
      </c>
      <c r="R456" s="60">
        <f t="shared" si="64"/>
        <v>-793</v>
      </c>
      <c r="S456" s="83"/>
      <c r="T456" s="80"/>
      <c r="U456" s="79"/>
      <c r="V456" s="55">
        <f t="shared" si="58"/>
        <v>0</v>
      </c>
      <c r="W456" s="59" t="str">
        <f t="shared" si="63"/>
        <v>SIM</v>
      </c>
      <c r="X456" s="15"/>
    </row>
    <row r="457" spans="2:24" x14ac:dyDescent="0.2">
      <c r="B457" s="5" t="s">
        <v>581</v>
      </c>
      <c r="C457" s="5" t="s">
        <v>208</v>
      </c>
      <c r="D457" s="22">
        <f t="shared" si="59"/>
        <v>10</v>
      </c>
      <c r="E457" s="22"/>
      <c r="F457" s="5" t="s">
        <v>131</v>
      </c>
      <c r="G457" s="20">
        <v>40401</v>
      </c>
      <c r="H457" s="34">
        <v>1</v>
      </c>
      <c r="I457" s="39">
        <v>229</v>
      </c>
      <c r="J457" s="36">
        <f t="shared" si="60"/>
        <v>229</v>
      </c>
      <c r="K457" s="45">
        <v>10</v>
      </c>
      <c r="L457" s="46">
        <f t="shared" si="61"/>
        <v>120</v>
      </c>
      <c r="M457" s="42">
        <f t="shared" si="62"/>
        <v>11</v>
      </c>
      <c r="N457" s="24">
        <f t="shared" si="57"/>
        <v>143</v>
      </c>
      <c r="O457" s="26">
        <v>0</v>
      </c>
      <c r="P457" s="61">
        <v>0</v>
      </c>
      <c r="Q457" s="60">
        <v>-229</v>
      </c>
      <c r="R457" s="60">
        <f t="shared" si="64"/>
        <v>-229</v>
      </c>
      <c r="S457" s="83"/>
      <c r="T457" s="80"/>
      <c r="U457" s="79"/>
      <c r="V457" s="55">
        <f t="shared" si="58"/>
        <v>0</v>
      </c>
      <c r="W457" s="59" t="str">
        <f t="shared" si="63"/>
        <v>SIM</v>
      </c>
      <c r="X457" s="15"/>
    </row>
    <row r="458" spans="2:24" x14ac:dyDescent="0.2">
      <c r="B458" s="5" t="s">
        <v>581</v>
      </c>
      <c r="C458" s="5" t="s">
        <v>208</v>
      </c>
      <c r="D458" s="22">
        <f t="shared" si="59"/>
        <v>10</v>
      </c>
      <c r="E458" s="22"/>
      <c r="F458" s="5" t="s">
        <v>132</v>
      </c>
      <c r="G458" s="20">
        <v>40401</v>
      </c>
      <c r="H458" s="34">
        <v>1</v>
      </c>
      <c r="I458" s="39">
        <v>399</v>
      </c>
      <c r="J458" s="36">
        <f t="shared" si="60"/>
        <v>399</v>
      </c>
      <c r="K458" s="45">
        <v>10</v>
      </c>
      <c r="L458" s="46">
        <f t="shared" si="61"/>
        <v>120</v>
      </c>
      <c r="M458" s="42">
        <f t="shared" si="62"/>
        <v>11</v>
      </c>
      <c r="N458" s="24">
        <f t="shared" si="57"/>
        <v>143</v>
      </c>
      <c r="O458" s="26">
        <v>0</v>
      </c>
      <c r="P458" s="61">
        <v>0</v>
      </c>
      <c r="Q458" s="60">
        <v>-399</v>
      </c>
      <c r="R458" s="60">
        <f t="shared" si="64"/>
        <v>-399</v>
      </c>
      <c r="S458" s="83"/>
      <c r="T458" s="80"/>
      <c r="U458" s="79"/>
      <c r="V458" s="55">
        <f t="shared" si="58"/>
        <v>0</v>
      </c>
      <c r="W458" s="59" t="str">
        <f t="shared" si="63"/>
        <v>SIM</v>
      </c>
      <c r="X458" s="15"/>
    </row>
    <row r="459" spans="2:24" x14ac:dyDescent="0.2">
      <c r="B459" s="5" t="s">
        <v>581</v>
      </c>
      <c r="C459" s="5" t="s">
        <v>208</v>
      </c>
      <c r="D459" s="22">
        <f t="shared" si="59"/>
        <v>10</v>
      </c>
      <c r="E459" s="22"/>
      <c r="F459" s="5" t="s">
        <v>133</v>
      </c>
      <c r="G459" s="20">
        <v>40401</v>
      </c>
      <c r="H459" s="34">
        <v>1</v>
      </c>
      <c r="I459" s="39">
        <v>298</v>
      </c>
      <c r="J459" s="36">
        <f t="shared" si="60"/>
        <v>298</v>
      </c>
      <c r="K459" s="45">
        <v>10</v>
      </c>
      <c r="L459" s="46">
        <f t="shared" si="61"/>
        <v>120</v>
      </c>
      <c r="M459" s="42">
        <f t="shared" si="62"/>
        <v>11</v>
      </c>
      <c r="N459" s="24">
        <f t="shared" ref="N459:N522" si="65">DATEDIF(G459,$G$2,"M")</f>
        <v>143</v>
      </c>
      <c r="O459" s="26">
        <v>0</v>
      </c>
      <c r="P459" s="61">
        <v>0</v>
      </c>
      <c r="Q459" s="60">
        <v>-298</v>
      </c>
      <c r="R459" s="60">
        <f t="shared" si="64"/>
        <v>-298</v>
      </c>
      <c r="S459" s="83"/>
      <c r="T459" s="80"/>
      <c r="U459" s="79"/>
      <c r="V459" s="55">
        <f t="shared" ref="V459:V522" si="66">J459+O459+P459+R459</f>
        <v>0</v>
      </c>
      <c r="W459" s="59" t="str">
        <f t="shared" si="63"/>
        <v>SIM</v>
      </c>
      <c r="X459" s="15"/>
    </row>
    <row r="460" spans="2:24" x14ac:dyDescent="0.2">
      <c r="B460" s="5" t="s">
        <v>581</v>
      </c>
      <c r="C460" s="5" t="s">
        <v>208</v>
      </c>
      <c r="D460" s="22">
        <f t="shared" si="59"/>
        <v>10</v>
      </c>
      <c r="E460" s="22"/>
      <c r="F460" s="5" t="s">
        <v>85</v>
      </c>
      <c r="G460" s="20">
        <v>40401</v>
      </c>
      <c r="H460" s="34">
        <v>1</v>
      </c>
      <c r="I460" s="39">
        <v>725</v>
      </c>
      <c r="J460" s="36">
        <f t="shared" si="60"/>
        <v>725</v>
      </c>
      <c r="K460" s="45">
        <v>10</v>
      </c>
      <c r="L460" s="46">
        <f t="shared" si="61"/>
        <v>120</v>
      </c>
      <c r="M460" s="42">
        <f t="shared" si="62"/>
        <v>11</v>
      </c>
      <c r="N460" s="24">
        <f t="shared" si="65"/>
        <v>143</v>
      </c>
      <c r="O460" s="26">
        <v>0</v>
      </c>
      <c r="P460" s="61">
        <v>0</v>
      </c>
      <c r="Q460" s="60">
        <v>-725</v>
      </c>
      <c r="R460" s="60">
        <f t="shared" si="64"/>
        <v>-725</v>
      </c>
      <c r="S460" s="83"/>
      <c r="T460" s="80"/>
      <c r="U460" s="79"/>
      <c r="V460" s="55">
        <f t="shared" si="66"/>
        <v>0</v>
      </c>
      <c r="W460" s="59" t="str">
        <f t="shared" si="63"/>
        <v>SIM</v>
      </c>
      <c r="X460" s="15"/>
    </row>
    <row r="461" spans="2:24" x14ac:dyDescent="0.2">
      <c r="B461" s="5" t="s">
        <v>581</v>
      </c>
      <c r="C461" s="5" t="s">
        <v>205</v>
      </c>
      <c r="D461" s="22">
        <f t="shared" si="59"/>
        <v>20</v>
      </c>
      <c r="E461" s="22"/>
      <c r="F461" s="5" t="s">
        <v>508</v>
      </c>
      <c r="G461" s="20">
        <v>40434</v>
      </c>
      <c r="H461" s="34">
        <v>1</v>
      </c>
      <c r="I461" s="39">
        <v>2693.24</v>
      </c>
      <c r="J461" s="36">
        <f t="shared" si="60"/>
        <v>2693.24</v>
      </c>
      <c r="K461" s="45">
        <v>5</v>
      </c>
      <c r="L461" s="46">
        <f t="shared" si="61"/>
        <v>60</v>
      </c>
      <c r="M461" s="42">
        <f t="shared" si="62"/>
        <v>11</v>
      </c>
      <c r="N461" s="24">
        <f t="shared" si="65"/>
        <v>142</v>
      </c>
      <c r="O461" s="26">
        <v>0</v>
      </c>
      <c r="P461" s="61">
        <v>0</v>
      </c>
      <c r="Q461" s="60">
        <v>-2693.24</v>
      </c>
      <c r="R461" s="60">
        <f t="shared" si="64"/>
        <v>-2693.24</v>
      </c>
      <c r="S461" s="83"/>
      <c r="T461" s="80"/>
      <c r="U461" s="79"/>
      <c r="V461" s="55">
        <f t="shared" si="66"/>
        <v>0</v>
      </c>
      <c r="W461" s="59" t="str">
        <f t="shared" si="63"/>
        <v>SIM</v>
      </c>
      <c r="X461" s="15"/>
    </row>
    <row r="462" spans="2:24" x14ac:dyDescent="0.2">
      <c r="B462" s="5" t="s">
        <v>581</v>
      </c>
      <c r="C462" s="5" t="s">
        <v>208</v>
      </c>
      <c r="D462" s="22">
        <f t="shared" si="59"/>
        <v>10</v>
      </c>
      <c r="E462" s="22"/>
      <c r="F462" s="5" t="s">
        <v>134</v>
      </c>
      <c r="G462" s="20">
        <v>40442</v>
      </c>
      <c r="H462" s="34">
        <v>2</v>
      </c>
      <c r="I462" s="39">
        <v>1150</v>
      </c>
      <c r="J462" s="36">
        <f t="shared" si="60"/>
        <v>2300</v>
      </c>
      <c r="K462" s="45">
        <v>10</v>
      </c>
      <c r="L462" s="46">
        <f t="shared" si="61"/>
        <v>120</v>
      </c>
      <c r="M462" s="42">
        <f t="shared" si="62"/>
        <v>11</v>
      </c>
      <c r="N462" s="24">
        <f t="shared" si="65"/>
        <v>142</v>
      </c>
      <c r="O462" s="26">
        <v>0</v>
      </c>
      <c r="P462" s="61">
        <v>0</v>
      </c>
      <c r="Q462" s="60">
        <v>-2300</v>
      </c>
      <c r="R462" s="60">
        <f t="shared" si="64"/>
        <v>-2300</v>
      </c>
      <c r="S462" s="83"/>
      <c r="T462" s="80"/>
      <c r="U462" s="79"/>
      <c r="V462" s="55">
        <f t="shared" si="66"/>
        <v>0</v>
      </c>
      <c r="W462" s="59" t="str">
        <f t="shared" si="63"/>
        <v>SIM</v>
      </c>
      <c r="X462" s="15"/>
    </row>
    <row r="463" spans="2:24" x14ac:dyDescent="0.2">
      <c r="B463" s="5" t="s">
        <v>581</v>
      </c>
      <c r="C463" s="5" t="s">
        <v>208</v>
      </c>
      <c r="D463" s="22">
        <f t="shared" si="59"/>
        <v>10</v>
      </c>
      <c r="E463" s="22"/>
      <c r="F463" s="5" t="s">
        <v>134</v>
      </c>
      <c r="G463" s="20">
        <v>40442</v>
      </c>
      <c r="H463" s="34">
        <v>2</v>
      </c>
      <c r="I463" s="39">
        <v>1640</v>
      </c>
      <c r="J463" s="36">
        <f t="shared" si="60"/>
        <v>3280</v>
      </c>
      <c r="K463" s="45">
        <v>10</v>
      </c>
      <c r="L463" s="46">
        <f t="shared" si="61"/>
        <v>120</v>
      </c>
      <c r="M463" s="42">
        <f t="shared" si="62"/>
        <v>11</v>
      </c>
      <c r="N463" s="24">
        <f t="shared" si="65"/>
        <v>142</v>
      </c>
      <c r="O463" s="26">
        <v>0</v>
      </c>
      <c r="P463" s="61">
        <v>0</v>
      </c>
      <c r="Q463" s="60">
        <v>-3280</v>
      </c>
      <c r="R463" s="60">
        <f t="shared" si="64"/>
        <v>-3280</v>
      </c>
      <c r="S463" s="83"/>
      <c r="T463" s="80"/>
      <c r="U463" s="79"/>
      <c r="V463" s="55">
        <f t="shared" si="66"/>
        <v>0</v>
      </c>
      <c r="W463" s="59" t="str">
        <f t="shared" si="63"/>
        <v>SIM</v>
      </c>
      <c r="X463" s="15"/>
    </row>
    <row r="464" spans="2:24" x14ac:dyDescent="0.2">
      <c r="B464" s="5" t="s">
        <v>581</v>
      </c>
      <c r="C464" s="5" t="s">
        <v>208</v>
      </c>
      <c r="D464" s="22">
        <f t="shared" si="59"/>
        <v>10</v>
      </c>
      <c r="E464" s="22"/>
      <c r="F464" s="5" t="s">
        <v>134</v>
      </c>
      <c r="G464" s="20">
        <v>40442</v>
      </c>
      <c r="H464" s="34">
        <v>1</v>
      </c>
      <c r="I464" s="39">
        <v>3350</v>
      </c>
      <c r="J464" s="36">
        <f t="shared" si="60"/>
        <v>3350</v>
      </c>
      <c r="K464" s="45">
        <v>10</v>
      </c>
      <c r="L464" s="46">
        <f t="shared" si="61"/>
        <v>120</v>
      </c>
      <c r="M464" s="42">
        <f t="shared" si="62"/>
        <v>11</v>
      </c>
      <c r="N464" s="24">
        <f t="shared" si="65"/>
        <v>142</v>
      </c>
      <c r="O464" s="26">
        <v>0</v>
      </c>
      <c r="P464" s="61">
        <v>0</v>
      </c>
      <c r="Q464" s="60">
        <v>-3350</v>
      </c>
      <c r="R464" s="60">
        <f t="shared" si="64"/>
        <v>-3350</v>
      </c>
      <c r="S464" s="83"/>
      <c r="T464" s="80"/>
      <c r="U464" s="79"/>
      <c r="V464" s="55">
        <f t="shared" si="66"/>
        <v>0</v>
      </c>
      <c r="W464" s="59" t="str">
        <f t="shared" si="63"/>
        <v>SIM</v>
      </c>
      <c r="X464" s="15"/>
    </row>
    <row r="465" spans="2:24" x14ac:dyDescent="0.2">
      <c r="B465" s="5" t="s">
        <v>581</v>
      </c>
      <c r="C465" s="5" t="s">
        <v>208</v>
      </c>
      <c r="D465" s="22">
        <f t="shared" si="59"/>
        <v>10</v>
      </c>
      <c r="E465" s="22"/>
      <c r="F465" s="5" t="s">
        <v>134</v>
      </c>
      <c r="G465" s="20">
        <v>40442</v>
      </c>
      <c r="H465" s="34">
        <v>1</v>
      </c>
      <c r="I465" s="39">
        <v>2670</v>
      </c>
      <c r="J465" s="36">
        <f t="shared" si="60"/>
        <v>2670</v>
      </c>
      <c r="K465" s="45">
        <v>10</v>
      </c>
      <c r="L465" s="46">
        <f t="shared" si="61"/>
        <v>120</v>
      </c>
      <c r="M465" s="42">
        <f t="shared" si="62"/>
        <v>11</v>
      </c>
      <c r="N465" s="24">
        <f t="shared" si="65"/>
        <v>142</v>
      </c>
      <c r="O465" s="26">
        <v>0</v>
      </c>
      <c r="P465" s="61">
        <v>0</v>
      </c>
      <c r="Q465" s="60">
        <v>-2670</v>
      </c>
      <c r="R465" s="60">
        <f t="shared" si="64"/>
        <v>-2670</v>
      </c>
      <c r="S465" s="83"/>
      <c r="T465" s="80"/>
      <c r="U465" s="79"/>
      <c r="V465" s="55">
        <f t="shared" si="66"/>
        <v>0</v>
      </c>
      <c r="W465" s="59" t="str">
        <f t="shared" si="63"/>
        <v>SIM</v>
      </c>
      <c r="X465" s="15"/>
    </row>
    <row r="466" spans="2:24" x14ac:dyDescent="0.2">
      <c r="B466" s="5" t="s">
        <v>581</v>
      </c>
      <c r="C466" s="5" t="s">
        <v>208</v>
      </c>
      <c r="D466" s="22">
        <f t="shared" si="59"/>
        <v>10</v>
      </c>
      <c r="E466" s="22"/>
      <c r="F466" s="5" t="s">
        <v>135</v>
      </c>
      <c r="G466" s="20">
        <v>40443</v>
      </c>
      <c r="H466" s="34">
        <v>1</v>
      </c>
      <c r="I466" s="39">
        <v>599</v>
      </c>
      <c r="J466" s="36">
        <f t="shared" si="60"/>
        <v>599</v>
      </c>
      <c r="K466" s="45">
        <v>10</v>
      </c>
      <c r="L466" s="46">
        <f t="shared" si="61"/>
        <v>120</v>
      </c>
      <c r="M466" s="42">
        <f t="shared" si="62"/>
        <v>11</v>
      </c>
      <c r="N466" s="24">
        <f t="shared" si="65"/>
        <v>142</v>
      </c>
      <c r="O466" s="26">
        <v>0</v>
      </c>
      <c r="P466" s="61">
        <v>0</v>
      </c>
      <c r="Q466" s="60">
        <v>-599</v>
      </c>
      <c r="R466" s="60">
        <f t="shared" si="64"/>
        <v>-599</v>
      </c>
      <c r="S466" s="83"/>
      <c r="T466" s="80"/>
      <c r="U466" s="79"/>
      <c r="V466" s="55">
        <f t="shared" si="66"/>
        <v>0</v>
      </c>
      <c r="W466" s="59" t="str">
        <f t="shared" si="63"/>
        <v>SIM</v>
      </c>
      <c r="X466" s="15"/>
    </row>
    <row r="467" spans="2:24" x14ac:dyDescent="0.2">
      <c r="B467" s="5" t="s">
        <v>581</v>
      </c>
      <c r="C467" s="5" t="s">
        <v>208</v>
      </c>
      <c r="D467" s="22">
        <f t="shared" si="59"/>
        <v>10</v>
      </c>
      <c r="E467" s="22"/>
      <c r="F467" s="5" t="s">
        <v>136</v>
      </c>
      <c r="G467" s="20">
        <v>40450</v>
      </c>
      <c r="H467" s="34">
        <v>1</v>
      </c>
      <c r="I467" s="39">
        <v>1150</v>
      </c>
      <c r="J467" s="36">
        <f t="shared" si="60"/>
        <v>1150</v>
      </c>
      <c r="K467" s="45">
        <v>10</v>
      </c>
      <c r="L467" s="46">
        <f t="shared" si="61"/>
        <v>120</v>
      </c>
      <c r="M467" s="42">
        <f t="shared" si="62"/>
        <v>11</v>
      </c>
      <c r="N467" s="24">
        <f t="shared" si="65"/>
        <v>142</v>
      </c>
      <c r="O467" s="26">
        <v>0</v>
      </c>
      <c r="P467" s="61">
        <v>0</v>
      </c>
      <c r="Q467" s="60">
        <v>-1150</v>
      </c>
      <c r="R467" s="60">
        <f t="shared" si="64"/>
        <v>-1150</v>
      </c>
      <c r="S467" s="83"/>
      <c r="T467" s="80"/>
      <c r="U467" s="79"/>
      <c r="V467" s="55">
        <f t="shared" si="66"/>
        <v>0</v>
      </c>
      <c r="W467" s="59" t="str">
        <f t="shared" si="63"/>
        <v>SIM</v>
      </c>
      <c r="X467" s="15"/>
    </row>
    <row r="468" spans="2:24" x14ac:dyDescent="0.2">
      <c r="B468" s="5" t="s">
        <v>581</v>
      </c>
      <c r="C468" s="5" t="s">
        <v>206</v>
      </c>
      <c r="D468" s="22">
        <f t="shared" si="59"/>
        <v>10</v>
      </c>
      <c r="E468" s="22"/>
      <c r="F468" s="5" t="s">
        <v>382</v>
      </c>
      <c r="G468" s="20">
        <v>40502</v>
      </c>
      <c r="H468" s="34">
        <v>23</v>
      </c>
      <c r="I468" s="64">
        <v>840.85</v>
      </c>
      <c r="J468" s="36">
        <f t="shared" si="60"/>
        <v>19339.55</v>
      </c>
      <c r="K468" s="45">
        <v>10</v>
      </c>
      <c r="L468" s="46">
        <f t="shared" si="61"/>
        <v>120</v>
      </c>
      <c r="M468" s="42">
        <f t="shared" si="62"/>
        <v>11</v>
      </c>
      <c r="N468" s="24">
        <f t="shared" si="65"/>
        <v>140</v>
      </c>
      <c r="O468" s="26">
        <v>0</v>
      </c>
      <c r="P468" s="61">
        <v>0</v>
      </c>
      <c r="Q468" s="60">
        <v>-19339.55</v>
      </c>
      <c r="R468" s="60">
        <f t="shared" si="64"/>
        <v>-19339.55</v>
      </c>
      <c r="S468" s="83"/>
      <c r="T468" s="80"/>
      <c r="U468" s="79"/>
      <c r="V468" s="55">
        <f t="shared" si="66"/>
        <v>0</v>
      </c>
      <c r="W468" s="59" t="str">
        <f t="shared" si="63"/>
        <v>SIM</v>
      </c>
      <c r="X468" s="15"/>
    </row>
    <row r="469" spans="2:24" x14ac:dyDescent="0.2">
      <c r="B469" s="5" t="s">
        <v>581</v>
      </c>
      <c r="C469" s="5" t="s">
        <v>206</v>
      </c>
      <c r="D469" s="22">
        <f t="shared" si="59"/>
        <v>10</v>
      </c>
      <c r="E469" s="22"/>
      <c r="F469" s="5" t="s">
        <v>383</v>
      </c>
      <c r="G469" s="20">
        <v>40502</v>
      </c>
      <c r="H469" s="34">
        <v>77</v>
      </c>
      <c r="I469" s="64">
        <v>677.1</v>
      </c>
      <c r="J469" s="36">
        <f t="shared" si="60"/>
        <v>52136.700000000004</v>
      </c>
      <c r="K469" s="45">
        <v>10</v>
      </c>
      <c r="L469" s="46">
        <f t="shared" si="61"/>
        <v>120</v>
      </c>
      <c r="M469" s="42">
        <f t="shared" si="62"/>
        <v>11</v>
      </c>
      <c r="N469" s="24">
        <f t="shared" si="65"/>
        <v>140</v>
      </c>
      <c r="O469" s="26">
        <v>0</v>
      </c>
      <c r="P469" s="61">
        <v>0</v>
      </c>
      <c r="Q469" s="60">
        <v>-52136.700000000004</v>
      </c>
      <c r="R469" s="60">
        <f t="shared" si="64"/>
        <v>-52136.700000000004</v>
      </c>
      <c r="S469" s="83"/>
      <c r="T469" s="80"/>
      <c r="U469" s="79"/>
      <c r="V469" s="55">
        <f t="shared" si="66"/>
        <v>0</v>
      </c>
      <c r="W469" s="59" t="str">
        <f t="shared" si="63"/>
        <v>SIM</v>
      </c>
      <c r="X469" s="15"/>
    </row>
    <row r="470" spans="2:24" x14ac:dyDescent="0.2">
      <c r="B470" s="5" t="s">
        <v>581</v>
      </c>
      <c r="C470" s="5" t="s">
        <v>206</v>
      </c>
      <c r="D470" s="22">
        <f t="shared" si="59"/>
        <v>10</v>
      </c>
      <c r="E470" s="22"/>
      <c r="F470" s="5" t="s">
        <v>384</v>
      </c>
      <c r="G470" s="20">
        <v>40502</v>
      </c>
      <c r="H470" s="34">
        <v>62</v>
      </c>
      <c r="I470" s="64">
        <v>331.7</v>
      </c>
      <c r="J470" s="36">
        <f t="shared" si="60"/>
        <v>20565.399999999998</v>
      </c>
      <c r="K470" s="45">
        <v>10</v>
      </c>
      <c r="L470" s="46">
        <f t="shared" si="61"/>
        <v>120</v>
      </c>
      <c r="M470" s="42">
        <f t="shared" si="62"/>
        <v>11</v>
      </c>
      <c r="N470" s="24">
        <f t="shared" si="65"/>
        <v>140</v>
      </c>
      <c r="O470" s="26">
        <v>0</v>
      </c>
      <c r="P470" s="61">
        <v>0</v>
      </c>
      <c r="Q470" s="60">
        <v>-20565.399999999998</v>
      </c>
      <c r="R470" s="60">
        <f t="shared" si="64"/>
        <v>-20565.399999999998</v>
      </c>
      <c r="S470" s="83"/>
      <c r="T470" s="80"/>
      <c r="U470" s="79"/>
      <c r="V470" s="55">
        <f t="shared" si="66"/>
        <v>0</v>
      </c>
      <c r="W470" s="59" t="str">
        <f t="shared" si="63"/>
        <v>SIM</v>
      </c>
      <c r="X470" s="15"/>
    </row>
    <row r="471" spans="2:24" x14ac:dyDescent="0.2">
      <c r="B471" s="5" t="s">
        <v>581</v>
      </c>
      <c r="C471" s="5" t="s">
        <v>206</v>
      </c>
      <c r="D471" s="22">
        <f t="shared" si="59"/>
        <v>10</v>
      </c>
      <c r="E471" s="22"/>
      <c r="F471" s="5" t="s">
        <v>386</v>
      </c>
      <c r="G471" s="20">
        <v>40502</v>
      </c>
      <c r="H471" s="34">
        <v>22</v>
      </c>
      <c r="I471" s="64">
        <v>1222.0999999999999</v>
      </c>
      <c r="J471" s="36">
        <f t="shared" si="60"/>
        <v>26886.199999999997</v>
      </c>
      <c r="K471" s="45">
        <v>10</v>
      </c>
      <c r="L471" s="46">
        <f t="shared" si="61"/>
        <v>120</v>
      </c>
      <c r="M471" s="42">
        <f t="shared" si="62"/>
        <v>11</v>
      </c>
      <c r="N471" s="24">
        <f t="shared" si="65"/>
        <v>140</v>
      </c>
      <c r="O471" s="26">
        <v>0</v>
      </c>
      <c r="P471" s="61">
        <v>0</v>
      </c>
      <c r="Q471" s="60">
        <v>-26886.199999999997</v>
      </c>
      <c r="R471" s="60">
        <f t="shared" si="64"/>
        <v>-26886.199999999997</v>
      </c>
      <c r="S471" s="83"/>
      <c r="T471" s="80"/>
      <c r="U471" s="79"/>
      <c r="V471" s="55">
        <f t="shared" si="66"/>
        <v>0</v>
      </c>
      <c r="W471" s="59" t="str">
        <f t="shared" si="63"/>
        <v>SIM</v>
      </c>
      <c r="X471" s="15"/>
    </row>
    <row r="472" spans="2:24" x14ac:dyDescent="0.2">
      <c r="B472" s="5" t="s">
        <v>581</v>
      </c>
      <c r="C472" s="5" t="s">
        <v>206</v>
      </c>
      <c r="D472" s="22">
        <f t="shared" si="59"/>
        <v>10</v>
      </c>
      <c r="E472" s="22"/>
      <c r="F472" s="5" t="s">
        <v>387</v>
      </c>
      <c r="G472" s="20">
        <v>40502</v>
      </c>
      <c r="H472" s="34">
        <v>31</v>
      </c>
      <c r="I472" s="64">
        <v>995.1</v>
      </c>
      <c r="J472" s="36">
        <f t="shared" si="60"/>
        <v>30848.100000000002</v>
      </c>
      <c r="K472" s="45">
        <v>10</v>
      </c>
      <c r="L472" s="46">
        <f t="shared" si="61"/>
        <v>120</v>
      </c>
      <c r="M472" s="42">
        <f t="shared" si="62"/>
        <v>11</v>
      </c>
      <c r="N472" s="24">
        <f t="shared" si="65"/>
        <v>140</v>
      </c>
      <c r="O472" s="26">
        <v>0</v>
      </c>
      <c r="P472" s="61">
        <v>0</v>
      </c>
      <c r="Q472" s="60">
        <v>-30848.100000000002</v>
      </c>
      <c r="R472" s="60">
        <f t="shared" si="64"/>
        <v>-30848.100000000002</v>
      </c>
      <c r="S472" s="83"/>
      <c r="T472" s="80"/>
      <c r="U472" s="79"/>
      <c r="V472" s="55">
        <f t="shared" si="66"/>
        <v>0</v>
      </c>
      <c r="W472" s="59" t="str">
        <f t="shared" si="63"/>
        <v>SIM</v>
      </c>
      <c r="X472" s="15"/>
    </row>
    <row r="473" spans="2:24" x14ac:dyDescent="0.2">
      <c r="B473" s="5" t="s">
        <v>581</v>
      </c>
      <c r="C473" s="5" t="s">
        <v>206</v>
      </c>
      <c r="D473" s="22">
        <f t="shared" si="59"/>
        <v>10</v>
      </c>
      <c r="E473" s="22"/>
      <c r="F473" s="5" t="s">
        <v>385</v>
      </c>
      <c r="G473" s="20">
        <v>40502</v>
      </c>
      <c r="H473" s="34">
        <v>120</v>
      </c>
      <c r="I473" s="64">
        <v>1146.8</v>
      </c>
      <c r="J473" s="36">
        <f t="shared" si="60"/>
        <v>137616</v>
      </c>
      <c r="K473" s="45">
        <v>10</v>
      </c>
      <c r="L473" s="46">
        <f t="shared" si="61"/>
        <v>120</v>
      </c>
      <c r="M473" s="42">
        <f t="shared" si="62"/>
        <v>11</v>
      </c>
      <c r="N473" s="24">
        <f t="shared" si="65"/>
        <v>140</v>
      </c>
      <c r="O473" s="26">
        <v>0</v>
      </c>
      <c r="P473" s="61">
        <v>0</v>
      </c>
      <c r="Q473" s="60">
        <v>-137616</v>
      </c>
      <c r="R473" s="60">
        <f t="shared" si="64"/>
        <v>-137616</v>
      </c>
      <c r="S473" s="83"/>
      <c r="T473" s="80"/>
      <c r="U473" s="79"/>
      <c r="V473" s="55">
        <f t="shared" si="66"/>
        <v>0</v>
      </c>
      <c r="W473" s="59" t="str">
        <f t="shared" si="63"/>
        <v>SIM</v>
      </c>
      <c r="X473" s="15"/>
    </row>
    <row r="474" spans="2:24" x14ac:dyDescent="0.2">
      <c r="B474" s="5" t="s">
        <v>581</v>
      </c>
      <c r="C474" s="5" t="s">
        <v>206</v>
      </c>
      <c r="D474" s="22">
        <f t="shared" si="59"/>
        <v>10</v>
      </c>
      <c r="E474" s="22"/>
      <c r="F474" s="5" t="s">
        <v>388</v>
      </c>
      <c r="G474" s="20">
        <v>40502</v>
      </c>
      <c r="H474" s="34">
        <v>3</v>
      </c>
      <c r="I474" s="64">
        <v>367</v>
      </c>
      <c r="J474" s="36">
        <f t="shared" si="60"/>
        <v>1101</v>
      </c>
      <c r="K474" s="45">
        <v>10</v>
      </c>
      <c r="L474" s="46">
        <f t="shared" si="61"/>
        <v>120</v>
      </c>
      <c r="M474" s="42">
        <f t="shared" si="62"/>
        <v>11</v>
      </c>
      <c r="N474" s="24">
        <f t="shared" si="65"/>
        <v>140</v>
      </c>
      <c r="O474" s="26">
        <v>0</v>
      </c>
      <c r="P474" s="61">
        <v>0</v>
      </c>
      <c r="Q474" s="60">
        <v>-1101</v>
      </c>
      <c r="R474" s="60">
        <f t="shared" si="64"/>
        <v>-1101</v>
      </c>
      <c r="S474" s="83"/>
      <c r="T474" s="80"/>
      <c r="U474" s="79"/>
      <c r="V474" s="55">
        <f t="shared" si="66"/>
        <v>0</v>
      </c>
      <c r="W474" s="59" t="str">
        <f t="shared" si="63"/>
        <v>SIM</v>
      </c>
      <c r="X474" s="15"/>
    </row>
    <row r="475" spans="2:24" x14ac:dyDescent="0.2">
      <c r="B475" s="5" t="s">
        <v>581</v>
      </c>
      <c r="C475" s="5" t="s">
        <v>206</v>
      </c>
      <c r="D475" s="22">
        <f t="shared" si="59"/>
        <v>10</v>
      </c>
      <c r="E475" s="22"/>
      <c r="F475" s="5" t="s">
        <v>389</v>
      </c>
      <c r="G475" s="20">
        <v>40502</v>
      </c>
      <c r="H475" s="34">
        <v>10</v>
      </c>
      <c r="I475" s="64">
        <v>448.85</v>
      </c>
      <c r="J475" s="36">
        <f t="shared" si="60"/>
        <v>4488.5</v>
      </c>
      <c r="K475" s="45">
        <v>10</v>
      </c>
      <c r="L475" s="46">
        <f t="shared" si="61"/>
        <v>120</v>
      </c>
      <c r="M475" s="42">
        <f t="shared" si="62"/>
        <v>11</v>
      </c>
      <c r="N475" s="24">
        <f t="shared" si="65"/>
        <v>140</v>
      </c>
      <c r="O475" s="26">
        <v>0</v>
      </c>
      <c r="P475" s="61">
        <v>0</v>
      </c>
      <c r="Q475" s="60">
        <v>-4488.5</v>
      </c>
      <c r="R475" s="60">
        <f t="shared" si="64"/>
        <v>-4488.5</v>
      </c>
      <c r="S475" s="83"/>
      <c r="T475" s="80"/>
      <c r="U475" s="79"/>
      <c r="V475" s="55">
        <f t="shared" si="66"/>
        <v>0</v>
      </c>
      <c r="W475" s="59" t="str">
        <f t="shared" si="63"/>
        <v>SIM</v>
      </c>
      <c r="X475" s="15"/>
    </row>
    <row r="476" spans="2:24" x14ac:dyDescent="0.2">
      <c r="B476" s="5" t="s">
        <v>581</v>
      </c>
      <c r="C476" s="5" t="s">
        <v>206</v>
      </c>
      <c r="D476" s="22">
        <f t="shared" si="59"/>
        <v>10</v>
      </c>
      <c r="E476" s="22"/>
      <c r="F476" s="5" t="s">
        <v>390</v>
      </c>
      <c r="G476" s="20">
        <v>40502</v>
      </c>
      <c r="H476" s="34">
        <v>9</v>
      </c>
      <c r="I476" s="64">
        <v>591.5</v>
      </c>
      <c r="J476" s="36">
        <f t="shared" si="60"/>
        <v>5323.5</v>
      </c>
      <c r="K476" s="45">
        <v>10</v>
      </c>
      <c r="L476" s="46">
        <f t="shared" si="61"/>
        <v>120</v>
      </c>
      <c r="M476" s="42">
        <f t="shared" si="62"/>
        <v>11</v>
      </c>
      <c r="N476" s="24">
        <f t="shared" si="65"/>
        <v>140</v>
      </c>
      <c r="O476" s="26">
        <v>0</v>
      </c>
      <c r="P476" s="61">
        <v>0</v>
      </c>
      <c r="Q476" s="60">
        <v>-5323.5</v>
      </c>
      <c r="R476" s="60">
        <f t="shared" si="64"/>
        <v>-5323.5</v>
      </c>
      <c r="S476" s="83"/>
      <c r="T476" s="80"/>
      <c r="U476" s="79"/>
      <c r="V476" s="55">
        <f t="shared" si="66"/>
        <v>0</v>
      </c>
      <c r="W476" s="59" t="str">
        <f t="shared" si="63"/>
        <v>SIM</v>
      </c>
      <c r="X476" s="15"/>
    </row>
    <row r="477" spans="2:24" x14ac:dyDescent="0.2">
      <c r="B477" s="5" t="s">
        <v>581</v>
      </c>
      <c r="C477" s="5" t="s">
        <v>206</v>
      </c>
      <c r="D477" s="22">
        <f t="shared" si="59"/>
        <v>10</v>
      </c>
      <c r="E477" s="22"/>
      <c r="F477" s="5" t="s">
        <v>391</v>
      </c>
      <c r="G477" s="20">
        <v>40502</v>
      </c>
      <c r="H477" s="34">
        <v>2</v>
      </c>
      <c r="I477" s="64">
        <v>1250.25</v>
      </c>
      <c r="J477" s="36">
        <f t="shared" si="60"/>
        <v>2500.5</v>
      </c>
      <c r="K477" s="45">
        <v>10</v>
      </c>
      <c r="L477" s="46">
        <f t="shared" si="61"/>
        <v>120</v>
      </c>
      <c r="M477" s="42">
        <f t="shared" si="62"/>
        <v>11</v>
      </c>
      <c r="N477" s="24">
        <f t="shared" si="65"/>
        <v>140</v>
      </c>
      <c r="O477" s="26">
        <v>0</v>
      </c>
      <c r="P477" s="61">
        <v>0</v>
      </c>
      <c r="Q477" s="60">
        <v>-2500.5</v>
      </c>
      <c r="R477" s="60">
        <f t="shared" si="64"/>
        <v>-2500.5</v>
      </c>
      <c r="S477" s="83"/>
      <c r="T477" s="80"/>
      <c r="U477" s="79"/>
      <c r="V477" s="55">
        <f t="shared" si="66"/>
        <v>0</v>
      </c>
      <c r="W477" s="59" t="str">
        <f t="shared" si="63"/>
        <v>SIM</v>
      </c>
      <c r="X477" s="15"/>
    </row>
    <row r="478" spans="2:24" x14ac:dyDescent="0.2">
      <c r="B478" s="5" t="s">
        <v>581</v>
      </c>
      <c r="C478" s="5" t="s">
        <v>206</v>
      </c>
      <c r="D478" s="22">
        <f t="shared" si="59"/>
        <v>10</v>
      </c>
      <c r="E478" s="22"/>
      <c r="F478" s="5" t="s">
        <v>388</v>
      </c>
      <c r="G478" s="20">
        <v>40502</v>
      </c>
      <c r="H478" s="34">
        <v>9</v>
      </c>
      <c r="I478" s="64">
        <v>390.85</v>
      </c>
      <c r="J478" s="36">
        <f t="shared" si="60"/>
        <v>3517.65</v>
      </c>
      <c r="K478" s="45">
        <v>10</v>
      </c>
      <c r="L478" s="46">
        <f t="shared" si="61"/>
        <v>120</v>
      </c>
      <c r="M478" s="42">
        <f t="shared" si="62"/>
        <v>11</v>
      </c>
      <c r="N478" s="24">
        <f t="shared" si="65"/>
        <v>140</v>
      </c>
      <c r="O478" s="26">
        <v>0</v>
      </c>
      <c r="P478" s="61">
        <v>0</v>
      </c>
      <c r="Q478" s="60">
        <v>-3517.65</v>
      </c>
      <c r="R478" s="60">
        <f t="shared" si="64"/>
        <v>-3517.65</v>
      </c>
      <c r="S478" s="83"/>
      <c r="T478" s="80"/>
      <c r="U478" s="79"/>
      <c r="V478" s="55">
        <f t="shared" si="66"/>
        <v>0</v>
      </c>
      <c r="W478" s="59" t="str">
        <f t="shared" si="63"/>
        <v>SIM</v>
      </c>
      <c r="X478" s="15"/>
    </row>
    <row r="479" spans="2:24" x14ac:dyDescent="0.2">
      <c r="B479" s="5" t="s">
        <v>581</v>
      </c>
      <c r="C479" s="5" t="s">
        <v>206</v>
      </c>
      <c r="D479" s="22">
        <f t="shared" si="59"/>
        <v>10</v>
      </c>
      <c r="E479" s="22"/>
      <c r="F479" s="5" t="s">
        <v>392</v>
      </c>
      <c r="G479" s="20">
        <v>40502</v>
      </c>
      <c r="H479" s="34">
        <v>1</v>
      </c>
      <c r="I479" s="64">
        <v>1591.1</v>
      </c>
      <c r="J479" s="36">
        <f t="shared" si="60"/>
        <v>1591.1</v>
      </c>
      <c r="K479" s="45">
        <v>10</v>
      </c>
      <c r="L479" s="46">
        <f t="shared" si="61"/>
        <v>120</v>
      </c>
      <c r="M479" s="42">
        <f t="shared" si="62"/>
        <v>11</v>
      </c>
      <c r="N479" s="24">
        <f t="shared" si="65"/>
        <v>140</v>
      </c>
      <c r="O479" s="26">
        <v>0</v>
      </c>
      <c r="P479" s="61">
        <v>0</v>
      </c>
      <c r="Q479" s="60">
        <v>-1591.1</v>
      </c>
      <c r="R479" s="60">
        <f t="shared" si="64"/>
        <v>-1591.1</v>
      </c>
      <c r="S479" s="83"/>
      <c r="T479" s="80"/>
      <c r="U479" s="79"/>
      <c r="V479" s="55">
        <f t="shared" si="66"/>
        <v>0</v>
      </c>
      <c r="W479" s="59" t="str">
        <f t="shared" si="63"/>
        <v>SIM</v>
      </c>
      <c r="X479" s="15"/>
    </row>
    <row r="480" spans="2:24" x14ac:dyDescent="0.2">
      <c r="B480" s="5" t="s">
        <v>581</v>
      </c>
      <c r="C480" s="5" t="s">
        <v>206</v>
      </c>
      <c r="D480" s="22">
        <f t="shared" si="59"/>
        <v>10</v>
      </c>
      <c r="E480" s="22"/>
      <c r="F480" s="5" t="s">
        <v>391</v>
      </c>
      <c r="G480" s="20">
        <v>40509</v>
      </c>
      <c r="H480" s="34">
        <v>1</v>
      </c>
      <c r="I480" s="39">
        <v>1250.25</v>
      </c>
      <c r="J480" s="36">
        <f t="shared" si="60"/>
        <v>1250.25</v>
      </c>
      <c r="K480" s="45">
        <v>10</v>
      </c>
      <c r="L480" s="46">
        <f t="shared" si="61"/>
        <v>120</v>
      </c>
      <c r="M480" s="42">
        <f t="shared" si="62"/>
        <v>11</v>
      </c>
      <c r="N480" s="24">
        <f t="shared" si="65"/>
        <v>140</v>
      </c>
      <c r="O480" s="26">
        <v>0</v>
      </c>
      <c r="P480" s="61">
        <v>0</v>
      </c>
      <c r="Q480" s="60">
        <v>-1250.25</v>
      </c>
      <c r="R480" s="60">
        <f t="shared" si="64"/>
        <v>-1250.25</v>
      </c>
      <c r="S480" s="83"/>
      <c r="T480" s="80"/>
      <c r="U480" s="79"/>
      <c r="V480" s="55">
        <f t="shared" si="66"/>
        <v>0</v>
      </c>
      <c r="W480" s="59" t="str">
        <f t="shared" si="63"/>
        <v>SIM</v>
      </c>
      <c r="X480" s="15"/>
    </row>
    <row r="481" spans="2:24" x14ac:dyDescent="0.2">
      <c r="B481" s="5" t="s">
        <v>581</v>
      </c>
      <c r="C481" s="5" t="s">
        <v>206</v>
      </c>
      <c r="D481" s="22">
        <f t="shared" si="59"/>
        <v>10</v>
      </c>
      <c r="E481" s="22"/>
      <c r="F481" s="5" t="s">
        <v>393</v>
      </c>
      <c r="G481" s="20">
        <v>40509</v>
      </c>
      <c r="H481" s="34">
        <v>1</v>
      </c>
      <c r="I481" s="39">
        <v>1415</v>
      </c>
      <c r="J481" s="36">
        <f t="shared" si="60"/>
        <v>1415</v>
      </c>
      <c r="K481" s="45">
        <v>10</v>
      </c>
      <c r="L481" s="46">
        <f t="shared" si="61"/>
        <v>120</v>
      </c>
      <c r="M481" s="42">
        <f t="shared" si="62"/>
        <v>11</v>
      </c>
      <c r="N481" s="24">
        <f t="shared" si="65"/>
        <v>140</v>
      </c>
      <c r="O481" s="26">
        <v>0</v>
      </c>
      <c r="P481" s="61">
        <v>0</v>
      </c>
      <c r="Q481" s="60">
        <v>-1415</v>
      </c>
      <c r="R481" s="60">
        <f t="shared" si="64"/>
        <v>-1415</v>
      </c>
      <c r="S481" s="83"/>
      <c r="T481" s="80"/>
      <c r="U481" s="79"/>
      <c r="V481" s="55">
        <f t="shared" si="66"/>
        <v>0</v>
      </c>
      <c r="W481" s="59" t="str">
        <f t="shared" si="63"/>
        <v>SIM</v>
      </c>
      <c r="X481" s="15"/>
    </row>
    <row r="482" spans="2:24" x14ac:dyDescent="0.2">
      <c r="B482" s="5" t="s">
        <v>581</v>
      </c>
      <c r="C482" s="5" t="s">
        <v>206</v>
      </c>
      <c r="D482" s="22">
        <f t="shared" si="59"/>
        <v>10</v>
      </c>
      <c r="E482" s="22"/>
      <c r="F482" s="5" t="s">
        <v>394</v>
      </c>
      <c r="G482" s="20">
        <v>40509</v>
      </c>
      <c r="H482" s="34">
        <v>1</v>
      </c>
      <c r="I482" s="39">
        <v>635.54999999999995</v>
      </c>
      <c r="J482" s="36">
        <f t="shared" si="60"/>
        <v>635.54999999999995</v>
      </c>
      <c r="K482" s="45">
        <v>10</v>
      </c>
      <c r="L482" s="46">
        <f t="shared" si="61"/>
        <v>120</v>
      </c>
      <c r="M482" s="42">
        <f t="shared" si="62"/>
        <v>11</v>
      </c>
      <c r="N482" s="24">
        <f t="shared" si="65"/>
        <v>140</v>
      </c>
      <c r="O482" s="26">
        <v>0</v>
      </c>
      <c r="P482" s="61">
        <v>0</v>
      </c>
      <c r="Q482" s="60">
        <v>-635.54999999999995</v>
      </c>
      <c r="R482" s="60">
        <f t="shared" si="64"/>
        <v>-635.54999999999995</v>
      </c>
      <c r="S482" s="83"/>
      <c r="T482" s="80"/>
      <c r="U482" s="79"/>
      <c r="V482" s="55">
        <f t="shared" si="66"/>
        <v>0</v>
      </c>
      <c r="W482" s="59" t="str">
        <f t="shared" si="63"/>
        <v>SIM</v>
      </c>
      <c r="X482" s="15"/>
    </row>
    <row r="483" spans="2:24" x14ac:dyDescent="0.2">
      <c r="B483" s="5" t="s">
        <v>581</v>
      </c>
      <c r="C483" s="5" t="s">
        <v>208</v>
      </c>
      <c r="D483" s="22">
        <f t="shared" si="59"/>
        <v>10</v>
      </c>
      <c r="E483" s="22"/>
      <c r="F483" s="5" t="s">
        <v>137</v>
      </c>
      <c r="G483" s="20">
        <v>40512</v>
      </c>
      <c r="H483" s="34">
        <v>1</v>
      </c>
      <c r="I483" s="39">
        <v>360</v>
      </c>
      <c r="J483" s="36">
        <f t="shared" si="60"/>
        <v>360</v>
      </c>
      <c r="K483" s="45">
        <v>10</v>
      </c>
      <c r="L483" s="46">
        <f t="shared" si="61"/>
        <v>120</v>
      </c>
      <c r="M483" s="42">
        <f t="shared" si="62"/>
        <v>11</v>
      </c>
      <c r="N483" s="24">
        <f t="shared" si="65"/>
        <v>140</v>
      </c>
      <c r="O483" s="26">
        <v>0</v>
      </c>
      <c r="P483" s="61">
        <v>0</v>
      </c>
      <c r="Q483" s="60">
        <v>-360</v>
      </c>
      <c r="R483" s="60">
        <f t="shared" si="64"/>
        <v>-360</v>
      </c>
      <c r="S483" s="83"/>
      <c r="T483" s="80"/>
      <c r="U483" s="79"/>
      <c r="V483" s="55">
        <f t="shared" si="66"/>
        <v>0</v>
      </c>
      <c r="W483" s="59" t="str">
        <f t="shared" si="63"/>
        <v>SIM</v>
      </c>
      <c r="X483" s="15"/>
    </row>
    <row r="484" spans="2:24" x14ac:dyDescent="0.2">
      <c r="B484" s="5" t="s">
        <v>581</v>
      </c>
      <c r="C484" s="5" t="s">
        <v>208</v>
      </c>
      <c r="D484" s="22">
        <f t="shared" si="59"/>
        <v>10</v>
      </c>
      <c r="E484" s="22"/>
      <c r="F484" s="5" t="s">
        <v>138</v>
      </c>
      <c r="G484" s="20">
        <v>40512</v>
      </c>
      <c r="H484" s="34">
        <v>1</v>
      </c>
      <c r="I484" s="39">
        <v>900</v>
      </c>
      <c r="J484" s="36">
        <f t="shared" si="60"/>
        <v>900</v>
      </c>
      <c r="K484" s="45">
        <v>10</v>
      </c>
      <c r="L484" s="46">
        <f t="shared" si="61"/>
        <v>120</v>
      </c>
      <c r="M484" s="42">
        <f t="shared" si="62"/>
        <v>11</v>
      </c>
      <c r="N484" s="24">
        <f t="shared" si="65"/>
        <v>140</v>
      </c>
      <c r="O484" s="26">
        <v>0</v>
      </c>
      <c r="P484" s="61">
        <v>0</v>
      </c>
      <c r="Q484" s="60">
        <v>-900</v>
      </c>
      <c r="R484" s="60">
        <f t="shared" si="64"/>
        <v>-900</v>
      </c>
      <c r="S484" s="83"/>
      <c r="T484" s="80"/>
      <c r="U484" s="79"/>
      <c r="V484" s="55">
        <f t="shared" si="66"/>
        <v>0</v>
      </c>
      <c r="W484" s="59" t="str">
        <f t="shared" si="63"/>
        <v>SIM</v>
      </c>
      <c r="X484" s="15"/>
    </row>
    <row r="485" spans="2:24" x14ac:dyDescent="0.2">
      <c r="B485" s="5" t="s">
        <v>581</v>
      </c>
      <c r="C485" s="5" t="s">
        <v>206</v>
      </c>
      <c r="D485" s="22">
        <f t="shared" si="59"/>
        <v>10</v>
      </c>
      <c r="E485" s="22"/>
      <c r="F485" s="5" t="s">
        <v>395</v>
      </c>
      <c r="G485" s="20">
        <v>40522</v>
      </c>
      <c r="H485" s="34">
        <v>48</v>
      </c>
      <c r="I485" s="64">
        <v>735.91</v>
      </c>
      <c r="J485" s="36">
        <f t="shared" si="60"/>
        <v>35323.68</v>
      </c>
      <c r="K485" s="45">
        <v>10</v>
      </c>
      <c r="L485" s="46">
        <f t="shared" si="61"/>
        <v>120</v>
      </c>
      <c r="M485" s="42">
        <f t="shared" si="62"/>
        <v>11</v>
      </c>
      <c r="N485" s="24">
        <f t="shared" si="65"/>
        <v>139</v>
      </c>
      <c r="O485" s="26">
        <v>0</v>
      </c>
      <c r="P485" s="61">
        <v>0</v>
      </c>
      <c r="Q485" s="60">
        <v>-35323.68</v>
      </c>
      <c r="R485" s="60">
        <f t="shared" si="64"/>
        <v>-35323.68</v>
      </c>
      <c r="S485" s="83"/>
      <c r="T485" s="80"/>
      <c r="U485" s="79"/>
      <c r="V485" s="55">
        <f t="shared" si="66"/>
        <v>0</v>
      </c>
      <c r="W485" s="59" t="str">
        <f t="shared" si="63"/>
        <v>SIM</v>
      </c>
      <c r="X485" s="15"/>
    </row>
    <row r="486" spans="2:24" x14ac:dyDescent="0.2">
      <c r="B486" s="5" t="s">
        <v>581</v>
      </c>
      <c r="C486" s="5" t="s">
        <v>206</v>
      </c>
      <c r="D486" s="22">
        <f t="shared" si="59"/>
        <v>10</v>
      </c>
      <c r="E486" s="22"/>
      <c r="F486" s="5" t="s">
        <v>396</v>
      </c>
      <c r="G486" s="20">
        <v>40522</v>
      </c>
      <c r="H486" s="34">
        <v>26</v>
      </c>
      <c r="I486" s="64">
        <v>501.63</v>
      </c>
      <c r="J486" s="36">
        <f t="shared" si="60"/>
        <v>13042.38</v>
      </c>
      <c r="K486" s="45">
        <v>10</v>
      </c>
      <c r="L486" s="46">
        <f t="shared" si="61"/>
        <v>120</v>
      </c>
      <c r="M486" s="42">
        <f t="shared" si="62"/>
        <v>11</v>
      </c>
      <c r="N486" s="24">
        <f t="shared" si="65"/>
        <v>139</v>
      </c>
      <c r="O486" s="26">
        <v>0</v>
      </c>
      <c r="P486" s="61">
        <v>0</v>
      </c>
      <c r="Q486" s="60">
        <v>-13042.38</v>
      </c>
      <c r="R486" s="60">
        <f t="shared" si="64"/>
        <v>-13042.38</v>
      </c>
      <c r="S486" s="83"/>
      <c r="T486" s="80"/>
      <c r="U486" s="79"/>
      <c r="V486" s="55">
        <f t="shared" si="66"/>
        <v>0</v>
      </c>
      <c r="W486" s="59" t="str">
        <f t="shared" si="63"/>
        <v>SIM</v>
      </c>
      <c r="X486" s="15"/>
    </row>
    <row r="487" spans="2:24" x14ac:dyDescent="0.2">
      <c r="B487" s="5" t="s">
        <v>581</v>
      </c>
      <c r="C487" s="5" t="s">
        <v>206</v>
      </c>
      <c r="D487" s="22">
        <f t="shared" si="59"/>
        <v>10</v>
      </c>
      <c r="E487" s="22"/>
      <c r="F487" s="5" t="s">
        <v>397</v>
      </c>
      <c r="G487" s="20">
        <v>40522</v>
      </c>
      <c r="H487" s="34">
        <v>34</v>
      </c>
      <c r="I487" s="64">
        <v>1001.08</v>
      </c>
      <c r="J487" s="36">
        <f t="shared" si="60"/>
        <v>34036.720000000001</v>
      </c>
      <c r="K487" s="45">
        <v>10</v>
      </c>
      <c r="L487" s="46">
        <f t="shared" si="61"/>
        <v>120</v>
      </c>
      <c r="M487" s="42">
        <f t="shared" si="62"/>
        <v>11</v>
      </c>
      <c r="N487" s="24">
        <f t="shared" si="65"/>
        <v>139</v>
      </c>
      <c r="O487" s="26">
        <v>0</v>
      </c>
      <c r="P487" s="61">
        <v>0</v>
      </c>
      <c r="Q487" s="60">
        <v>-34036.720000000001</v>
      </c>
      <c r="R487" s="60">
        <f t="shared" si="64"/>
        <v>-34036.720000000001</v>
      </c>
      <c r="S487" s="83"/>
      <c r="T487" s="80"/>
      <c r="U487" s="79"/>
      <c r="V487" s="55">
        <f t="shared" si="66"/>
        <v>0</v>
      </c>
      <c r="W487" s="59" t="str">
        <f t="shared" si="63"/>
        <v>SIM</v>
      </c>
      <c r="X487" s="15"/>
    </row>
    <row r="488" spans="2:24" x14ac:dyDescent="0.2">
      <c r="B488" s="5" t="s">
        <v>581</v>
      </c>
      <c r="C488" s="5" t="s">
        <v>206</v>
      </c>
      <c r="D488" s="22">
        <f t="shared" si="59"/>
        <v>10</v>
      </c>
      <c r="E488" s="22"/>
      <c r="F488" s="5" t="s">
        <v>398</v>
      </c>
      <c r="G488" s="20">
        <v>40522</v>
      </c>
      <c r="H488" s="34">
        <v>20</v>
      </c>
      <c r="I488" s="64">
        <v>239.03</v>
      </c>
      <c r="J488" s="36">
        <f t="shared" si="60"/>
        <v>4780.6000000000004</v>
      </c>
      <c r="K488" s="45">
        <v>10</v>
      </c>
      <c r="L488" s="46">
        <f t="shared" si="61"/>
        <v>120</v>
      </c>
      <c r="M488" s="42">
        <f t="shared" si="62"/>
        <v>11</v>
      </c>
      <c r="N488" s="24">
        <f t="shared" si="65"/>
        <v>139</v>
      </c>
      <c r="O488" s="26">
        <v>0</v>
      </c>
      <c r="P488" s="61">
        <v>0</v>
      </c>
      <c r="Q488" s="60">
        <v>-4780.6000000000004</v>
      </c>
      <c r="R488" s="60">
        <f t="shared" si="64"/>
        <v>-4780.6000000000004</v>
      </c>
      <c r="S488" s="83"/>
      <c r="T488" s="80"/>
      <c r="U488" s="79"/>
      <c r="V488" s="55">
        <f t="shared" si="66"/>
        <v>0</v>
      </c>
      <c r="W488" s="59" t="str">
        <f t="shared" si="63"/>
        <v>SIM</v>
      </c>
      <c r="X488" s="15"/>
    </row>
    <row r="489" spans="2:24" x14ac:dyDescent="0.2">
      <c r="B489" s="5" t="s">
        <v>581</v>
      </c>
      <c r="C489" s="5" t="s">
        <v>206</v>
      </c>
      <c r="D489" s="22">
        <f t="shared" si="59"/>
        <v>10</v>
      </c>
      <c r="E489" s="22"/>
      <c r="F489" s="5" t="s">
        <v>399</v>
      </c>
      <c r="G489" s="20">
        <v>40522</v>
      </c>
      <c r="H489" s="34">
        <v>46</v>
      </c>
      <c r="I489" s="64">
        <v>721.4</v>
      </c>
      <c r="J489" s="36">
        <f t="shared" si="60"/>
        <v>33184.400000000001</v>
      </c>
      <c r="K489" s="45">
        <v>10</v>
      </c>
      <c r="L489" s="46">
        <f t="shared" si="61"/>
        <v>120</v>
      </c>
      <c r="M489" s="42">
        <f t="shared" si="62"/>
        <v>11</v>
      </c>
      <c r="N489" s="24">
        <f t="shared" si="65"/>
        <v>139</v>
      </c>
      <c r="O489" s="26">
        <v>0</v>
      </c>
      <c r="P489" s="61">
        <v>0</v>
      </c>
      <c r="Q489" s="60">
        <v>-33184.400000000001</v>
      </c>
      <c r="R489" s="60">
        <f t="shared" si="64"/>
        <v>-33184.400000000001</v>
      </c>
      <c r="S489" s="83"/>
      <c r="T489" s="80"/>
      <c r="U489" s="79"/>
      <c r="V489" s="55">
        <f t="shared" si="66"/>
        <v>0</v>
      </c>
      <c r="W489" s="59" t="str">
        <f t="shared" si="63"/>
        <v>SIM</v>
      </c>
      <c r="X489" s="15"/>
    </row>
    <row r="490" spans="2:24" x14ac:dyDescent="0.2">
      <c r="B490" s="5" t="s">
        <v>581</v>
      </c>
      <c r="C490" s="5" t="s">
        <v>206</v>
      </c>
      <c r="D490" s="22">
        <f t="shared" si="59"/>
        <v>10</v>
      </c>
      <c r="E490" s="22"/>
      <c r="F490" s="5" t="s">
        <v>400</v>
      </c>
      <c r="G490" s="20">
        <v>40522</v>
      </c>
      <c r="H490" s="34">
        <v>16</v>
      </c>
      <c r="I490" s="64">
        <v>2889.65</v>
      </c>
      <c r="J490" s="36">
        <f t="shared" si="60"/>
        <v>46234.400000000001</v>
      </c>
      <c r="K490" s="45">
        <v>10</v>
      </c>
      <c r="L490" s="46">
        <f t="shared" si="61"/>
        <v>120</v>
      </c>
      <c r="M490" s="42">
        <f t="shared" si="62"/>
        <v>11</v>
      </c>
      <c r="N490" s="24">
        <f t="shared" si="65"/>
        <v>139</v>
      </c>
      <c r="O490" s="26">
        <v>0</v>
      </c>
      <c r="P490" s="61">
        <v>0</v>
      </c>
      <c r="Q490" s="60">
        <v>-46234.400000000001</v>
      </c>
      <c r="R490" s="60">
        <f t="shared" si="64"/>
        <v>-46234.400000000001</v>
      </c>
      <c r="S490" s="83"/>
      <c r="T490" s="80"/>
      <c r="U490" s="79"/>
      <c r="V490" s="55">
        <f t="shared" si="66"/>
        <v>0</v>
      </c>
      <c r="W490" s="59" t="str">
        <f t="shared" si="63"/>
        <v>SIM</v>
      </c>
      <c r="X490" s="15"/>
    </row>
    <row r="491" spans="2:24" x14ac:dyDescent="0.2">
      <c r="B491" s="5" t="s">
        <v>581</v>
      </c>
      <c r="C491" s="5" t="s">
        <v>206</v>
      </c>
      <c r="D491" s="22">
        <f t="shared" si="59"/>
        <v>10</v>
      </c>
      <c r="E491" s="22"/>
      <c r="F491" s="5" t="s">
        <v>397</v>
      </c>
      <c r="G491" s="20">
        <v>40522</v>
      </c>
      <c r="H491" s="34">
        <v>12</v>
      </c>
      <c r="I491" s="64">
        <v>831.74</v>
      </c>
      <c r="J491" s="36">
        <f t="shared" si="60"/>
        <v>9980.880000000001</v>
      </c>
      <c r="K491" s="45">
        <v>10</v>
      </c>
      <c r="L491" s="46">
        <f t="shared" si="61"/>
        <v>120</v>
      </c>
      <c r="M491" s="42">
        <f t="shared" si="62"/>
        <v>11</v>
      </c>
      <c r="N491" s="24">
        <f t="shared" si="65"/>
        <v>139</v>
      </c>
      <c r="O491" s="26">
        <v>0</v>
      </c>
      <c r="P491" s="61">
        <v>0</v>
      </c>
      <c r="Q491" s="60">
        <v>-9980.880000000001</v>
      </c>
      <c r="R491" s="60">
        <f t="shared" si="64"/>
        <v>-9980.880000000001</v>
      </c>
      <c r="S491" s="83"/>
      <c r="T491" s="80"/>
      <c r="U491" s="79"/>
      <c r="V491" s="55">
        <f t="shared" si="66"/>
        <v>0</v>
      </c>
      <c r="W491" s="59" t="str">
        <f t="shared" si="63"/>
        <v>SIM</v>
      </c>
      <c r="X491" s="15"/>
    </row>
    <row r="492" spans="2:24" x14ac:dyDescent="0.2">
      <c r="B492" s="5" t="s">
        <v>581</v>
      </c>
      <c r="C492" s="5" t="s">
        <v>206</v>
      </c>
      <c r="D492" s="22">
        <f t="shared" si="59"/>
        <v>10</v>
      </c>
      <c r="E492" s="22"/>
      <c r="F492" s="5" t="s">
        <v>395</v>
      </c>
      <c r="G492" s="20">
        <v>40522</v>
      </c>
      <c r="H492" s="34">
        <v>5</v>
      </c>
      <c r="I492" s="64">
        <v>546.59</v>
      </c>
      <c r="J492" s="36">
        <f t="shared" si="60"/>
        <v>2732.9500000000003</v>
      </c>
      <c r="K492" s="45">
        <v>10</v>
      </c>
      <c r="L492" s="46">
        <f t="shared" si="61"/>
        <v>120</v>
      </c>
      <c r="M492" s="42">
        <f t="shared" si="62"/>
        <v>11</v>
      </c>
      <c r="N492" s="24">
        <f t="shared" si="65"/>
        <v>139</v>
      </c>
      <c r="O492" s="26">
        <v>0</v>
      </c>
      <c r="P492" s="61">
        <v>0</v>
      </c>
      <c r="Q492" s="60">
        <v>-2732.9500000000003</v>
      </c>
      <c r="R492" s="60">
        <f t="shared" si="64"/>
        <v>-2732.9500000000003</v>
      </c>
      <c r="S492" s="83"/>
      <c r="T492" s="80"/>
      <c r="U492" s="79"/>
      <c r="V492" s="55">
        <f t="shared" si="66"/>
        <v>0</v>
      </c>
      <c r="W492" s="59" t="str">
        <f t="shared" si="63"/>
        <v>SIM</v>
      </c>
      <c r="X492" s="15"/>
    </row>
    <row r="493" spans="2:24" x14ac:dyDescent="0.2">
      <c r="B493" s="5" t="s">
        <v>581</v>
      </c>
      <c r="C493" s="5" t="s">
        <v>206</v>
      </c>
      <c r="D493" s="22">
        <f t="shared" si="59"/>
        <v>10</v>
      </c>
      <c r="E493" s="22"/>
      <c r="F493" s="5" t="s">
        <v>401</v>
      </c>
      <c r="G493" s="20">
        <v>40522</v>
      </c>
      <c r="H493" s="34">
        <v>5</v>
      </c>
      <c r="I493" s="64">
        <v>3515.43</v>
      </c>
      <c r="J493" s="36">
        <f t="shared" si="60"/>
        <v>17577.149999999998</v>
      </c>
      <c r="K493" s="45">
        <v>10</v>
      </c>
      <c r="L493" s="46">
        <f t="shared" si="61"/>
        <v>120</v>
      </c>
      <c r="M493" s="42">
        <f t="shared" si="62"/>
        <v>11</v>
      </c>
      <c r="N493" s="24">
        <f t="shared" si="65"/>
        <v>139</v>
      </c>
      <c r="O493" s="26">
        <v>0</v>
      </c>
      <c r="P493" s="61">
        <v>0</v>
      </c>
      <c r="Q493" s="60">
        <v>-17577.149999999998</v>
      </c>
      <c r="R493" s="60">
        <f t="shared" si="64"/>
        <v>-17577.149999999998</v>
      </c>
      <c r="S493" s="83"/>
      <c r="T493" s="80"/>
      <c r="U493" s="79"/>
      <c r="V493" s="55">
        <f t="shared" si="66"/>
        <v>0</v>
      </c>
      <c r="W493" s="59" t="str">
        <f t="shared" si="63"/>
        <v>SIM</v>
      </c>
      <c r="X493" s="15"/>
    </row>
    <row r="494" spans="2:24" x14ac:dyDescent="0.2">
      <c r="B494" s="5" t="s">
        <v>581</v>
      </c>
      <c r="C494" s="5" t="s">
        <v>206</v>
      </c>
      <c r="D494" s="22">
        <f t="shared" si="59"/>
        <v>10</v>
      </c>
      <c r="E494" s="22"/>
      <c r="F494" s="5" t="s">
        <v>402</v>
      </c>
      <c r="G494" s="20">
        <v>40522</v>
      </c>
      <c r="H494" s="34">
        <v>2</v>
      </c>
      <c r="I494" s="64">
        <v>2230</v>
      </c>
      <c r="J494" s="36">
        <f t="shared" si="60"/>
        <v>4460</v>
      </c>
      <c r="K494" s="45">
        <v>10</v>
      </c>
      <c r="L494" s="46">
        <f t="shared" si="61"/>
        <v>120</v>
      </c>
      <c r="M494" s="42">
        <f t="shared" si="62"/>
        <v>11</v>
      </c>
      <c r="N494" s="24">
        <f t="shared" si="65"/>
        <v>139</v>
      </c>
      <c r="O494" s="26">
        <v>0</v>
      </c>
      <c r="P494" s="61">
        <v>0</v>
      </c>
      <c r="Q494" s="60">
        <v>-4460</v>
      </c>
      <c r="R494" s="60">
        <f t="shared" si="64"/>
        <v>-4460</v>
      </c>
      <c r="S494" s="83"/>
      <c r="T494" s="80"/>
      <c r="U494" s="79"/>
      <c r="V494" s="55">
        <f t="shared" si="66"/>
        <v>0</v>
      </c>
      <c r="W494" s="59" t="str">
        <f t="shared" si="63"/>
        <v>SIM</v>
      </c>
      <c r="X494" s="15"/>
    </row>
    <row r="495" spans="2:24" x14ac:dyDescent="0.2">
      <c r="B495" s="5" t="s">
        <v>581</v>
      </c>
      <c r="C495" s="5" t="s">
        <v>206</v>
      </c>
      <c r="D495" s="22">
        <f t="shared" si="59"/>
        <v>10</v>
      </c>
      <c r="E495" s="22"/>
      <c r="F495" s="5" t="s">
        <v>403</v>
      </c>
      <c r="G495" s="20">
        <v>40522</v>
      </c>
      <c r="H495" s="34">
        <v>2</v>
      </c>
      <c r="I495" s="64">
        <v>2908.09</v>
      </c>
      <c r="J495" s="36">
        <f t="shared" si="60"/>
        <v>5816.18</v>
      </c>
      <c r="K495" s="45">
        <v>10</v>
      </c>
      <c r="L495" s="46">
        <f t="shared" si="61"/>
        <v>120</v>
      </c>
      <c r="M495" s="42">
        <f t="shared" si="62"/>
        <v>11</v>
      </c>
      <c r="N495" s="24">
        <f t="shared" si="65"/>
        <v>139</v>
      </c>
      <c r="O495" s="26">
        <v>0</v>
      </c>
      <c r="P495" s="61">
        <v>0</v>
      </c>
      <c r="Q495" s="60">
        <v>-5816.18</v>
      </c>
      <c r="R495" s="60">
        <f t="shared" si="64"/>
        <v>-5816.18</v>
      </c>
      <c r="S495" s="83"/>
      <c r="T495" s="80"/>
      <c r="U495" s="79"/>
      <c r="V495" s="55">
        <f t="shared" si="66"/>
        <v>0</v>
      </c>
      <c r="W495" s="59" t="str">
        <f t="shared" si="63"/>
        <v>SIM</v>
      </c>
      <c r="X495" s="15"/>
    </row>
    <row r="496" spans="2:24" x14ac:dyDescent="0.2">
      <c r="B496" s="5" t="s">
        <v>581</v>
      </c>
      <c r="C496" s="5" t="s">
        <v>206</v>
      </c>
      <c r="D496" s="22">
        <f t="shared" si="59"/>
        <v>10</v>
      </c>
      <c r="E496" s="22"/>
      <c r="F496" s="5" t="s">
        <v>397</v>
      </c>
      <c r="G496" s="20">
        <v>40522</v>
      </c>
      <c r="H496" s="34">
        <v>1</v>
      </c>
      <c r="I496" s="64">
        <v>2967.48</v>
      </c>
      <c r="J496" s="36">
        <f t="shared" si="60"/>
        <v>2967.48</v>
      </c>
      <c r="K496" s="45">
        <v>10</v>
      </c>
      <c r="L496" s="46">
        <f t="shared" si="61"/>
        <v>120</v>
      </c>
      <c r="M496" s="42">
        <f t="shared" si="62"/>
        <v>11</v>
      </c>
      <c r="N496" s="24">
        <f t="shared" si="65"/>
        <v>139</v>
      </c>
      <c r="O496" s="26">
        <v>0</v>
      </c>
      <c r="P496" s="61">
        <v>0</v>
      </c>
      <c r="Q496" s="60">
        <v>-2967.48</v>
      </c>
      <c r="R496" s="60">
        <f t="shared" si="64"/>
        <v>-2967.48</v>
      </c>
      <c r="S496" s="83"/>
      <c r="T496" s="80"/>
      <c r="U496" s="79"/>
      <c r="V496" s="55">
        <f t="shared" si="66"/>
        <v>0</v>
      </c>
      <c r="W496" s="59" t="str">
        <f t="shared" si="63"/>
        <v>SIM</v>
      </c>
      <c r="X496" s="15"/>
    </row>
    <row r="497" spans="2:24" x14ac:dyDescent="0.2">
      <c r="B497" s="5" t="s">
        <v>581</v>
      </c>
      <c r="C497" s="5" t="s">
        <v>206</v>
      </c>
      <c r="D497" s="22">
        <f t="shared" si="59"/>
        <v>10</v>
      </c>
      <c r="E497" s="22"/>
      <c r="F497" s="5" t="s">
        <v>404</v>
      </c>
      <c r="G497" s="20">
        <v>40543</v>
      </c>
      <c r="H497" s="34">
        <v>7</v>
      </c>
      <c r="I497" s="64">
        <v>158</v>
      </c>
      <c r="J497" s="36">
        <f t="shared" si="60"/>
        <v>1106</v>
      </c>
      <c r="K497" s="45">
        <v>10</v>
      </c>
      <c r="L497" s="46">
        <f t="shared" si="61"/>
        <v>120</v>
      </c>
      <c r="M497" s="42">
        <f t="shared" si="62"/>
        <v>11</v>
      </c>
      <c r="N497" s="24">
        <f t="shared" si="65"/>
        <v>139</v>
      </c>
      <c r="O497" s="26">
        <v>0</v>
      </c>
      <c r="P497" s="61">
        <v>0</v>
      </c>
      <c r="Q497" s="60">
        <v>-1106</v>
      </c>
      <c r="R497" s="60">
        <f t="shared" si="64"/>
        <v>-1106</v>
      </c>
      <c r="S497" s="83"/>
      <c r="T497" s="80"/>
      <c r="U497" s="79"/>
      <c r="V497" s="55">
        <f t="shared" si="66"/>
        <v>0</v>
      </c>
      <c r="W497" s="59" t="str">
        <f t="shared" si="63"/>
        <v>SIM</v>
      </c>
      <c r="X497" s="15"/>
    </row>
    <row r="498" spans="2:24" x14ac:dyDescent="0.2">
      <c r="B498" s="5" t="s">
        <v>581</v>
      </c>
      <c r="C498" s="5" t="s">
        <v>206</v>
      </c>
      <c r="D498" s="22">
        <f t="shared" si="59"/>
        <v>10</v>
      </c>
      <c r="E498" s="22"/>
      <c r="F498" s="5" t="s">
        <v>405</v>
      </c>
      <c r="G498" s="20">
        <v>40543</v>
      </c>
      <c r="H498" s="34">
        <v>2</v>
      </c>
      <c r="I498" s="39">
        <v>980</v>
      </c>
      <c r="J498" s="36">
        <f t="shared" si="60"/>
        <v>1960</v>
      </c>
      <c r="K498" s="45">
        <v>10</v>
      </c>
      <c r="L498" s="46">
        <f t="shared" si="61"/>
        <v>120</v>
      </c>
      <c r="M498" s="42">
        <f t="shared" si="62"/>
        <v>11</v>
      </c>
      <c r="N498" s="24">
        <f t="shared" si="65"/>
        <v>139</v>
      </c>
      <c r="O498" s="26">
        <v>0</v>
      </c>
      <c r="P498" s="61">
        <v>0</v>
      </c>
      <c r="Q498" s="60">
        <v>-1960</v>
      </c>
      <c r="R498" s="60">
        <f t="shared" si="64"/>
        <v>-1960</v>
      </c>
      <c r="S498" s="83"/>
      <c r="T498" s="80"/>
      <c r="U498" s="79"/>
      <c r="V498" s="55">
        <f t="shared" si="66"/>
        <v>0</v>
      </c>
      <c r="W498" s="59" t="str">
        <f t="shared" si="63"/>
        <v>SIM</v>
      </c>
      <c r="X498" s="15"/>
    </row>
    <row r="499" spans="2:24" x14ac:dyDescent="0.2">
      <c r="B499" s="5" t="s">
        <v>581</v>
      </c>
      <c r="C499" s="5" t="s">
        <v>206</v>
      </c>
      <c r="D499" s="22">
        <f t="shared" si="59"/>
        <v>10</v>
      </c>
      <c r="E499" s="22"/>
      <c r="F499" s="5" t="s">
        <v>406</v>
      </c>
      <c r="G499" s="20">
        <v>40543</v>
      </c>
      <c r="H499" s="34">
        <v>3</v>
      </c>
      <c r="I499" s="64">
        <v>529</v>
      </c>
      <c r="J499" s="36">
        <f t="shared" si="60"/>
        <v>1587</v>
      </c>
      <c r="K499" s="45">
        <v>10</v>
      </c>
      <c r="L499" s="46">
        <f t="shared" si="61"/>
        <v>120</v>
      </c>
      <c r="M499" s="42">
        <f t="shared" si="62"/>
        <v>11</v>
      </c>
      <c r="N499" s="24">
        <f t="shared" si="65"/>
        <v>139</v>
      </c>
      <c r="O499" s="26">
        <v>0</v>
      </c>
      <c r="P499" s="61">
        <v>0</v>
      </c>
      <c r="Q499" s="60">
        <v>-1587</v>
      </c>
      <c r="R499" s="60">
        <f t="shared" si="64"/>
        <v>-1587</v>
      </c>
      <c r="S499" s="83"/>
      <c r="T499" s="80"/>
      <c r="U499" s="79"/>
      <c r="V499" s="55">
        <f t="shared" si="66"/>
        <v>0</v>
      </c>
      <c r="W499" s="59" t="str">
        <f t="shared" si="63"/>
        <v>SIM</v>
      </c>
      <c r="X499" s="15"/>
    </row>
    <row r="500" spans="2:24" x14ac:dyDescent="0.2">
      <c r="B500" s="5" t="s">
        <v>581</v>
      </c>
      <c r="C500" s="5" t="s">
        <v>208</v>
      </c>
      <c r="D500" s="22">
        <f t="shared" si="59"/>
        <v>10</v>
      </c>
      <c r="E500" s="22"/>
      <c r="F500" s="5" t="s">
        <v>139</v>
      </c>
      <c r="G500" s="20">
        <v>40557</v>
      </c>
      <c r="H500" s="34">
        <v>1</v>
      </c>
      <c r="I500" s="39">
        <v>1099</v>
      </c>
      <c r="J500" s="36">
        <f t="shared" si="60"/>
        <v>1099</v>
      </c>
      <c r="K500" s="45">
        <v>10</v>
      </c>
      <c r="L500" s="46">
        <f t="shared" si="61"/>
        <v>120</v>
      </c>
      <c r="M500" s="42">
        <f t="shared" si="62"/>
        <v>11</v>
      </c>
      <c r="N500" s="24">
        <f t="shared" si="65"/>
        <v>138</v>
      </c>
      <c r="O500" s="26">
        <v>0</v>
      </c>
      <c r="P500" s="61">
        <v>0</v>
      </c>
      <c r="Q500" s="60">
        <v>-1099</v>
      </c>
      <c r="R500" s="60">
        <f t="shared" si="64"/>
        <v>-1099</v>
      </c>
      <c r="S500" s="83"/>
      <c r="T500" s="80"/>
      <c r="U500" s="79"/>
      <c r="V500" s="55">
        <f t="shared" si="66"/>
        <v>0</v>
      </c>
      <c r="W500" s="59" t="str">
        <f t="shared" si="63"/>
        <v>SIM</v>
      </c>
      <c r="X500" s="15"/>
    </row>
    <row r="501" spans="2:24" x14ac:dyDescent="0.2">
      <c r="B501" s="5" t="s">
        <v>581</v>
      </c>
      <c r="C501" s="5" t="s">
        <v>208</v>
      </c>
      <c r="D501" s="22">
        <f t="shared" si="59"/>
        <v>10</v>
      </c>
      <c r="E501" s="22"/>
      <c r="F501" s="5" t="s">
        <v>140</v>
      </c>
      <c r="G501" s="20">
        <v>40563</v>
      </c>
      <c r="H501" s="34">
        <v>1</v>
      </c>
      <c r="I501" s="39">
        <v>268.2</v>
      </c>
      <c r="J501" s="36">
        <f t="shared" si="60"/>
        <v>268.2</v>
      </c>
      <c r="K501" s="45">
        <v>10</v>
      </c>
      <c r="L501" s="46">
        <f t="shared" si="61"/>
        <v>120</v>
      </c>
      <c r="M501" s="42">
        <f t="shared" si="62"/>
        <v>11</v>
      </c>
      <c r="N501" s="24">
        <f t="shared" si="65"/>
        <v>138</v>
      </c>
      <c r="O501" s="26">
        <v>0</v>
      </c>
      <c r="P501" s="61">
        <v>0</v>
      </c>
      <c r="Q501" s="60">
        <v>-268.2</v>
      </c>
      <c r="R501" s="60">
        <f t="shared" si="64"/>
        <v>-268.2</v>
      </c>
      <c r="S501" s="83"/>
      <c r="T501" s="80"/>
      <c r="U501" s="79"/>
      <c r="V501" s="55">
        <f t="shared" si="66"/>
        <v>0</v>
      </c>
      <c r="W501" s="59" t="str">
        <f t="shared" si="63"/>
        <v>SIM</v>
      </c>
      <c r="X501" s="15"/>
    </row>
    <row r="502" spans="2:24" x14ac:dyDescent="0.2">
      <c r="B502" s="5" t="s">
        <v>581</v>
      </c>
      <c r="C502" s="5" t="s">
        <v>205</v>
      </c>
      <c r="D502" s="22">
        <f t="shared" si="59"/>
        <v>20</v>
      </c>
      <c r="E502" s="22"/>
      <c r="F502" s="5" t="s">
        <v>509</v>
      </c>
      <c r="G502" s="20">
        <v>40581</v>
      </c>
      <c r="H502" s="34">
        <v>1</v>
      </c>
      <c r="I502" s="39">
        <v>1980</v>
      </c>
      <c r="J502" s="36">
        <f t="shared" si="60"/>
        <v>1980</v>
      </c>
      <c r="K502" s="45">
        <v>5</v>
      </c>
      <c r="L502" s="46">
        <f t="shared" si="61"/>
        <v>60</v>
      </c>
      <c r="M502" s="42">
        <f t="shared" si="62"/>
        <v>11</v>
      </c>
      <c r="N502" s="24">
        <f t="shared" si="65"/>
        <v>137</v>
      </c>
      <c r="O502" s="26">
        <v>0</v>
      </c>
      <c r="P502" s="61">
        <v>0</v>
      </c>
      <c r="Q502" s="60">
        <v>-1980</v>
      </c>
      <c r="R502" s="60">
        <f t="shared" si="64"/>
        <v>-1980</v>
      </c>
      <c r="S502" s="83"/>
      <c r="T502" s="80"/>
      <c r="U502" s="79"/>
      <c r="V502" s="55">
        <f t="shared" si="66"/>
        <v>0</v>
      </c>
      <c r="W502" s="59" t="str">
        <f t="shared" si="63"/>
        <v>SIM</v>
      </c>
      <c r="X502" s="15"/>
    </row>
    <row r="503" spans="2:24" x14ac:dyDescent="0.2">
      <c r="B503" s="5" t="s">
        <v>581</v>
      </c>
      <c r="C503" s="5" t="s">
        <v>208</v>
      </c>
      <c r="D503" s="22">
        <f t="shared" si="59"/>
        <v>10</v>
      </c>
      <c r="E503" s="22"/>
      <c r="F503" s="5" t="s">
        <v>134</v>
      </c>
      <c r="G503" s="20">
        <v>40597</v>
      </c>
      <c r="H503" s="34">
        <v>1</v>
      </c>
      <c r="I503" s="39">
        <v>1002</v>
      </c>
      <c r="J503" s="36">
        <f t="shared" si="60"/>
        <v>1002</v>
      </c>
      <c r="K503" s="45">
        <v>10</v>
      </c>
      <c r="L503" s="46">
        <f t="shared" si="61"/>
        <v>120</v>
      </c>
      <c r="M503" s="42">
        <f t="shared" si="62"/>
        <v>11</v>
      </c>
      <c r="N503" s="24">
        <f t="shared" si="65"/>
        <v>137</v>
      </c>
      <c r="O503" s="26">
        <v>0</v>
      </c>
      <c r="P503" s="61">
        <v>0</v>
      </c>
      <c r="Q503" s="60">
        <v>-1002</v>
      </c>
      <c r="R503" s="60">
        <f t="shared" si="64"/>
        <v>-1002</v>
      </c>
      <c r="S503" s="83"/>
      <c r="T503" s="80"/>
      <c r="U503" s="79"/>
      <c r="V503" s="55">
        <f t="shared" si="66"/>
        <v>0</v>
      </c>
      <c r="W503" s="59" t="str">
        <f t="shared" si="63"/>
        <v>SIM</v>
      </c>
      <c r="X503" s="15"/>
    </row>
    <row r="504" spans="2:24" x14ac:dyDescent="0.2">
      <c r="B504" s="5" t="s">
        <v>581</v>
      </c>
      <c r="C504" s="5" t="s">
        <v>208</v>
      </c>
      <c r="D504" s="22">
        <f t="shared" si="59"/>
        <v>10</v>
      </c>
      <c r="E504" s="22"/>
      <c r="F504" s="5" t="s">
        <v>141</v>
      </c>
      <c r="G504" s="20">
        <v>40637</v>
      </c>
      <c r="H504" s="34">
        <v>1</v>
      </c>
      <c r="I504" s="39">
        <v>2115</v>
      </c>
      <c r="J504" s="36">
        <f t="shared" si="60"/>
        <v>2115</v>
      </c>
      <c r="K504" s="45">
        <v>10</v>
      </c>
      <c r="L504" s="46">
        <f t="shared" si="61"/>
        <v>120</v>
      </c>
      <c r="M504" s="42">
        <f t="shared" si="62"/>
        <v>11</v>
      </c>
      <c r="N504" s="24">
        <f t="shared" si="65"/>
        <v>135</v>
      </c>
      <c r="O504" s="26">
        <v>0</v>
      </c>
      <c r="P504" s="61">
        <v>0</v>
      </c>
      <c r="Q504" s="60">
        <v>-2115</v>
      </c>
      <c r="R504" s="60">
        <f t="shared" si="64"/>
        <v>-2115</v>
      </c>
      <c r="S504" s="83"/>
      <c r="T504" s="80"/>
      <c r="U504" s="79"/>
      <c r="V504" s="55">
        <f t="shared" si="66"/>
        <v>0</v>
      </c>
      <c r="W504" s="59" t="str">
        <f t="shared" si="63"/>
        <v>SIM</v>
      </c>
      <c r="X504" s="15"/>
    </row>
    <row r="505" spans="2:24" x14ac:dyDescent="0.2">
      <c r="B505" s="5" t="s">
        <v>581</v>
      </c>
      <c r="C505" s="5" t="s">
        <v>208</v>
      </c>
      <c r="D505" s="22">
        <f t="shared" si="59"/>
        <v>10</v>
      </c>
      <c r="E505" s="22"/>
      <c r="F505" s="5" t="s">
        <v>95</v>
      </c>
      <c r="G505" s="20">
        <v>40639</v>
      </c>
      <c r="H505" s="34">
        <v>1</v>
      </c>
      <c r="I505" s="39">
        <v>550</v>
      </c>
      <c r="J505" s="36">
        <f t="shared" si="60"/>
        <v>550</v>
      </c>
      <c r="K505" s="45">
        <v>10</v>
      </c>
      <c r="L505" s="46">
        <f t="shared" si="61"/>
        <v>120</v>
      </c>
      <c r="M505" s="42">
        <f t="shared" si="62"/>
        <v>11</v>
      </c>
      <c r="N505" s="24">
        <f t="shared" si="65"/>
        <v>135</v>
      </c>
      <c r="O505" s="26">
        <v>0</v>
      </c>
      <c r="P505" s="61">
        <v>0</v>
      </c>
      <c r="Q505" s="60">
        <v>-550</v>
      </c>
      <c r="R505" s="60">
        <f t="shared" si="64"/>
        <v>-550</v>
      </c>
      <c r="S505" s="83"/>
      <c r="T505" s="80"/>
      <c r="U505" s="79"/>
      <c r="V505" s="55">
        <f t="shared" si="66"/>
        <v>0</v>
      </c>
      <c r="W505" s="59" t="str">
        <f t="shared" si="63"/>
        <v>SIM</v>
      </c>
      <c r="X505" s="15"/>
    </row>
    <row r="506" spans="2:24" x14ac:dyDescent="0.2">
      <c r="B506" s="5" t="s">
        <v>581</v>
      </c>
      <c r="C506" s="5" t="s">
        <v>205</v>
      </c>
      <c r="D506" s="22">
        <f t="shared" si="59"/>
        <v>20</v>
      </c>
      <c r="E506" s="22"/>
      <c r="F506" s="5" t="s">
        <v>510</v>
      </c>
      <c r="G506" s="20">
        <v>40641</v>
      </c>
      <c r="H506" s="34">
        <v>1</v>
      </c>
      <c r="I506" s="39">
        <v>6411.45</v>
      </c>
      <c r="J506" s="36">
        <f t="shared" si="60"/>
        <v>6411.45</v>
      </c>
      <c r="K506" s="45">
        <v>5</v>
      </c>
      <c r="L506" s="46">
        <f t="shared" si="61"/>
        <v>60</v>
      </c>
      <c r="M506" s="42">
        <f t="shared" si="62"/>
        <v>11</v>
      </c>
      <c r="N506" s="24">
        <f t="shared" si="65"/>
        <v>135</v>
      </c>
      <c r="O506" s="26">
        <v>0</v>
      </c>
      <c r="P506" s="61">
        <v>0</v>
      </c>
      <c r="Q506" s="60">
        <v>-6411.45</v>
      </c>
      <c r="R506" s="60">
        <f t="shared" si="64"/>
        <v>-6411.45</v>
      </c>
      <c r="S506" s="83"/>
      <c r="T506" s="80"/>
      <c r="U506" s="79"/>
      <c r="V506" s="55">
        <f t="shared" si="66"/>
        <v>0</v>
      </c>
      <c r="W506" s="59" t="str">
        <f t="shared" si="63"/>
        <v>SIM</v>
      </c>
      <c r="X506" s="15"/>
    </row>
    <row r="507" spans="2:24" x14ac:dyDescent="0.2">
      <c r="B507" s="5" t="s">
        <v>581</v>
      </c>
      <c r="C507" s="5" t="s">
        <v>206</v>
      </c>
      <c r="D507" s="22">
        <f t="shared" si="59"/>
        <v>10</v>
      </c>
      <c r="E507" s="22"/>
      <c r="F507" s="5" t="s">
        <v>407</v>
      </c>
      <c r="G507" s="20">
        <v>40647</v>
      </c>
      <c r="H507" s="34">
        <v>1</v>
      </c>
      <c r="I507" s="39">
        <v>897.6</v>
      </c>
      <c r="J507" s="36">
        <f t="shared" si="60"/>
        <v>897.6</v>
      </c>
      <c r="K507" s="45">
        <v>10</v>
      </c>
      <c r="L507" s="46">
        <f t="shared" si="61"/>
        <v>120</v>
      </c>
      <c r="M507" s="42">
        <f t="shared" si="62"/>
        <v>11</v>
      </c>
      <c r="N507" s="24">
        <f t="shared" si="65"/>
        <v>135</v>
      </c>
      <c r="O507" s="26">
        <v>0</v>
      </c>
      <c r="P507" s="61">
        <v>0</v>
      </c>
      <c r="Q507" s="60">
        <v>-897.6</v>
      </c>
      <c r="R507" s="60">
        <f t="shared" si="64"/>
        <v>-897.6</v>
      </c>
      <c r="S507" s="83"/>
      <c r="T507" s="80"/>
      <c r="U507" s="79"/>
      <c r="V507" s="55">
        <f t="shared" si="66"/>
        <v>0</v>
      </c>
      <c r="W507" s="59" t="str">
        <f t="shared" si="63"/>
        <v>SIM</v>
      </c>
      <c r="X507" s="15"/>
    </row>
    <row r="508" spans="2:24" x14ac:dyDescent="0.2">
      <c r="B508" s="5" t="s">
        <v>581</v>
      </c>
      <c r="C508" s="5" t="s">
        <v>206</v>
      </c>
      <c r="D508" s="22">
        <f t="shared" si="59"/>
        <v>10</v>
      </c>
      <c r="E508" s="22"/>
      <c r="F508" s="5" t="s">
        <v>408</v>
      </c>
      <c r="G508" s="20">
        <v>40649</v>
      </c>
      <c r="H508" s="34">
        <v>2</v>
      </c>
      <c r="I508" s="64">
        <v>591.5</v>
      </c>
      <c r="J508" s="36">
        <f t="shared" si="60"/>
        <v>1183</v>
      </c>
      <c r="K508" s="45">
        <v>10</v>
      </c>
      <c r="L508" s="46">
        <f t="shared" si="61"/>
        <v>120</v>
      </c>
      <c r="M508" s="42">
        <f t="shared" si="62"/>
        <v>11</v>
      </c>
      <c r="N508" s="24">
        <f t="shared" si="65"/>
        <v>135</v>
      </c>
      <c r="O508" s="26">
        <v>0</v>
      </c>
      <c r="P508" s="61">
        <v>0</v>
      </c>
      <c r="Q508" s="60">
        <v>-1183</v>
      </c>
      <c r="R508" s="60">
        <f t="shared" si="64"/>
        <v>-1183</v>
      </c>
      <c r="S508" s="83"/>
      <c r="T508" s="80"/>
      <c r="U508" s="79"/>
      <c r="V508" s="55">
        <f t="shared" si="66"/>
        <v>0</v>
      </c>
      <c r="W508" s="59" t="str">
        <f t="shared" si="63"/>
        <v>SIM</v>
      </c>
      <c r="X508" s="15"/>
    </row>
    <row r="509" spans="2:24" x14ac:dyDescent="0.2">
      <c r="B509" s="5" t="s">
        <v>581</v>
      </c>
      <c r="C509" s="5" t="s">
        <v>206</v>
      </c>
      <c r="D509" s="22">
        <f t="shared" si="59"/>
        <v>10</v>
      </c>
      <c r="E509" s="22"/>
      <c r="F509" s="5" t="s">
        <v>409</v>
      </c>
      <c r="G509" s="20">
        <v>40649</v>
      </c>
      <c r="H509" s="34">
        <v>9</v>
      </c>
      <c r="I509" s="64">
        <v>457</v>
      </c>
      <c r="J509" s="36">
        <f t="shared" si="60"/>
        <v>4113</v>
      </c>
      <c r="K509" s="45">
        <v>10</v>
      </c>
      <c r="L509" s="46">
        <f t="shared" si="61"/>
        <v>120</v>
      </c>
      <c r="M509" s="42">
        <f t="shared" si="62"/>
        <v>11</v>
      </c>
      <c r="N509" s="24">
        <f t="shared" si="65"/>
        <v>135</v>
      </c>
      <c r="O509" s="26">
        <v>0</v>
      </c>
      <c r="P509" s="61">
        <v>0</v>
      </c>
      <c r="Q509" s="60">
        <v>-4113</v>
      </c>
      <c r="R509" s="60">
        <f t="shared" si="64"/>
        <v>-4113</v>
      </c>
      <c r="S509" s="83"/>
      <c r="T509" s="80"/>
      <c r="U509" s="79"/>
      <c r="V509" s="55">
        <f t="shared" si="66"/>
        <v>0</v>
      </c>
      <c r="W509" s="59" t="str">
        <f t="shared" si="63"/>
        <v>SIM</v>
      </c>
      <c r="X509" s="15"/>
    </row>
    <row r="510" spans="2:24" x14ac:dyDescent="0.2">
      <c r="B510" s="5" t="s">
        <v>581</v>
      </c>
      <c r="C510" s="5" t="s">
        <v>206</v>
      </c>
      <c r="D510" s="22">
        <f t="shared" si="59"/>
        <v>10</v>
      </c>
      <c r="E510" s="22"/>
      <c r="F510" s="5" t="s">
        <v>410</v>
      </c>
      <c r="G510" s="20">
        <v>40649</v>
      </c>
      <c r="H510" s="34">
        <v>4</v>
      </c>
      <c r="I510" s="64">
        <v>257.45</v>
      </c>
      <c r="J510" s="36">
        <f t="shared" si="60"/>
        <v>1029.8</v>
      </c>
      <c r="K510" s="45">
        <v>10</v>
      </c>
      <c r="L510" s="46">
        <f t="shared" si="61"/>
        <v>120</v>
      </c>
      <c r="M510" s="42">
        <f t="shared" si="62"/>
        <v>11</v>
      </c>
      <c r="N510" s="24">
        <f t="shared" si="65"/>
        <v>135</v>
      </c>
      <c r="O510" s="26">
        <v>0</v>
      </c>
      <c r="P510" s="61">
        <v>0</v>
      </c>
      <c r="Q510" s="60">
        <v>-1029.8</v>
      </c>
      <c r="R510" s="60">
        <f t="shared" si="64"/>
        <v>-1029.8</v>
      </c>
      <c r="S510" s="83"/>
      <c r="T510" s="80"/>
      <c r="U510" s="79"/>
      <c r="V510" s="55">
        <f t="shared" si="66"/>
        <v>0</v>
      </c>
      <c r="W510" s="59" t="str">
        <f t="shared" si="63"/>
        <v>SIM</v>
      </c>
      <c r="X510" s="15"/>
    </row>
    <row r="511" spans="2:24" x14ac:dyDescent="0.2">
      <c r="B511" s="5" t="s">
        <v>581</v>
      </c>
      <c r="C511" s="5" t="s">
        <v>206</v>
      </c>
      <c r="D511" s="22">
        <f t="shared" si="59"/>
        <v>10</v>
      </c>
      <c r="E511" s="22"/>
      <c r="F511" s="5" t="s">
        <v>411</v>
      </c>
      <c r="G511" s="20">
        <v>40649</v>
      </c>
      <c r="H511" s="34">
        <v>4</v>
      </c>
      <c r="I511" s="64">
        <v>1090.95</v>
      </c>
      <c r="J511" s="36">
        <f t="shared" si="60"/>
        <v>4363.8</v>
      </c>
      <c r="K511" s="45">
        <v>10</v>
      </c>
      <c r="L511" s="46">
        <f t="shared" si="61"/>
        <v>120</v>
      </c>
      <c r="M511" s="42">
        <f t="shared" si="62"/>
        <v>11</v>
      </c>
      <c r="N511" s="24">
        <f t="shared" si="65"/>
        <v>135</v>
      </c>
      <c r="O511" s="26">
        <v>0</v>
      </c>
      <c r="P511" s="61">
        <v>0</v>
      </c>
      <c r="Q511" s="60">
        <v>-4363.8</v>
      </c>
      <c r="R511" s="60">
        <f t="shared" si="64"/>
        <v>-4363.8</v>
      </c>
      <c r="S511" s="83"/>
      <c r="T511" s="80"/>
      <c r="U511" s="79"/>
      <c r="V511" s="55">
        <f t="shared" si="66"/>
        <v>0</v>
      </c>
      <c r="W511" s="59" t="str">
        <f t="shared" si="63"/>
        <v>SIM</v>
      </c>
      <c r="X511" s="15"/>
    </row>
    <row r="512" spans="2:24" x14ac:dyDescent="0.2">
      <c r="B512" s="5" t="s">
        <v>581</v>
      </c>
      <c r="C512" s="5" t="s">
        <v>206</v>
      </c>
      <c r="D512" s="22">
        <f t="shared" si="59"/>
        <v>10</v>
      </c>
      <c r="E512" s="22"/>
      <c r="F512" s="5" t="s">
        <v>412</v>
      </c>
      <c r="G512" s="20">
        <v>40649</v>
      </c>
      <c r="H512" s="34">
        <v>5</v>
      </c>
      <c r="I512" s="64">
        <v>1222.04</v>
      </c>
      <c r="J512" s="36">
        <f t="shared" si="60"/>
        <v>6110.2</v>
      </c>
      <c r="K512" s="45">
        <v>10</v>
      </c>
      <c r="L512" s="46">
        <f t="shared" si="61"/>
        <v>120</v>
      </c>
      <c r="M512" s="42">
        <f t="shared" si="62"/>
        <v>11</v>
      </c>
      <c r="N512" s="24">
        <f t="shared" si="65"/>
        <v>135</v>
      </c>
      <c r="O512" s="26">
        <v>0</v>
      </c>
      <c r="P512" s="61">
        <v>0</v>
      </c>
      <c r="Q512" s="60">
        <v>-6110.2</v>
      </c>
      <c r="R512" s="60">
        <f t="shared" si="64"/>
        <v>-6110.2</v>
      </c>
      <c r="S512" s="83"/>
      <c r="T512" s="80"/>
      <c r="U512" s="79"/>
      <c r="V512" s="55">
        <f t="shared" si="66"/>
        <v>0</v>
      </c>
      <c r="W512" s="59" t="str">
        <f t="shared" si="63"/>
        <v>SIM</v>
      </c>
      <c r="X512" s="15"/>
    </row>
    <row r="513" spans="2:24" x14ac:dyDescent="0.2">
      <c r="B513" s="5" t="s">
        <v>581</v>
      </c>
      <c r="C513" s="5" t="s">
        <v>206</v>
      </c>
      <c r="D513" s="22">
        <f t="shared" si="59"/>
        <v>10</v>
      </c>
      <c r="E513" s="22"/>
      <c r="F513" s="5" t="s">
        <v>413</v>
      </c>
      <c r="G513" s="20">
        <v>40649</v>
      </c>
      <c r="H513" s="34">
        <v>7</v>
      </c>
      <c r="I513" s="64">
        <v>180.85</v>
      </c>
      <c r="J513" s="36">
        <f t="shared" si="60"/>
        <v>1265.95</v>
      </c>
      <c r="K513" s="45">
        <v>10</v>
      </c>
      <c r="L513" s="46">
        <f t="shared" si="61"/>
        <v>120</v>
      </c>
      <c r="M513" s="42">
        <f t="shared" si="62"/>
        <v>11</v>
      </c>
      <c r="N513" s="24">
        <f t="shared" si="65"/>
        <v>135</v>
      </c>
      <c r="O513" s="26">
        <v>0</v>
      </c>
      <c r="P513" s="61">
        <v>0</v>
      </c>
      <c r="Q513" s="60">
        <v>-1265.95</v>
      </c>
      <c r="R513" s="60">
        <f t="shared" si="64"/>
        <v>-1265.95</v>
      </c>
      <c r="S513" s="83"/>
      <c r="T513" s="80"/>
      <c r="U513" s="79"/>
      <c r="V513" s="55">
        <f t="shared" si="66"/>
        <v>0</v>
      </c>
      <c r="W513" s="59" t="str">
        <f t="shared" si="63"/>
        <v>SIM</v>
      </c>
      <c r="X513" s="15"/>
    </row>
    <row r="514" spans="2:24" x14ac:dyDescent="0.2">
      <c r="B514" s="5" t="s">
        <v>581</v>
      </c>
      <c r="C514" s="5" t="s">
        <v>206</v>
      </c>
      <c r="D514" s="22">
        <f t="shared" si="59"/>
        <v>10</v>
      </c>
      <c r="E514" s="22"/>
      <c r="F514" s="5" t="s">
        <v>414</v>
      </c>
      <c r="G514" s="20">
        <v>40649</v>
      </c>
      <c r="H514" s="34">
        <v>5</v>
      </c>
      <c r="I514" s="64">
        <v>1146.8</v>
      </c>
      <c r="J514" s="36">
        <f t="shared" si="60"/>
        <v>5734</v>
      </c>
      <c r="K514" s="45">
        <v>10</v>
      </c>
      <c r="L514" s="46">
        <f t="shared" si="61"/>
        <v>120</v>
      </c>
      <c r="M514" s="42">
        <f t="shared" si="62"/>
        <v>11</v>
      </c>
      <c r="N514" s="24">
        <f t="shared" si="65"/>
        <v>135</v>
      </c>
      <c r="O514" s="26">
        <v>0</v>
      </c>
      <c r="P514" s="61">
        <v>0</v>
      </c>
      <c r="Q514" s="60">
        <v>-5734</v>
      </c>
      <c r="R514" s="60">
        <f t="shared" si="64"/>
        <v>-5734</v>
      </c>
      <c r="S514" s="83"/>
      <c r="T514" s="80"/>
      <c r="U514" s="79"/>
      <c r="V514" s="55">
        <f t="shared" si="66"/>
        <v>0</v>
      </c>
      <c r="W514" s="59" t="str">
        <f t="shared" si="63"/>
        <v>SIM</v>
      </c>
      <c r="X514" s="15"/>
    </row>
    <row r="515" spans="2:24" x14ac:dyDescent="0.2">
      <c r="B515" s="5" t="s">
        <v>581</v>
      </c>
      <c r="C515" s="5" t="s">
        <v>206</v>
      </c>
      <c r="D515" s="22">
        <f t="shared" si="59"/>
        <v>10</v>
      </c>
      <c r="E515" s="22"/>
      <c r="F515" s="5" t="s">
        <v>415</v>
      </c>
      <c r="G515" s="20">
        <v>40649</v>
      </c>
      <c r="H515" s="34">
        <v>2</v>
      </c>
      <c r="I515" s="64">
        <v>743</v>
      </c>
      <c r="J515" s="36">
        <f t="shared" si="60"/>
        <v>1486</v>
      </c>
      <c r="K515" s="45">
        <v>10</v>
      </c>
      <c r="L515" s="46">
        <f t="shared" si="61"/>
        <v>120</v>
      </c>
      <c r="M515" s="42">
        <f t="shared" si="62"/>
        <v>11</v>
      </c>
      <c r="N515" s="24">
        <f t="shared" si="65"/>
        <v>135</v>
      </c>
      <c r="O515" s="26">
        <v>0</v>
      </c>
      <c r="P515" s="61">
        <v>0</v>
      </c>
      <c r="Q515" s="60">
        <v>-1486</v>
      </c>
      <c r="R515" s="60">
        <f t="shared" si="64"/>
        <v>-1486</v>
      </c>
      <c r="S515" s="83"/>
      <c r="T515" s="80"/>
      <c r="U515" s="79"/>
      <c r="V515" s="55">
        <f t="shared" si="66"/>
        <v>0</v>
      </c>
      <c r="W515" s="59" t="str">
        <f t="shared" si="63"/>
        <v>SIM</v>
      </c>
      <c r="X515" s="15"/>
    </row>
    <row r="516" spans="2:24" x14ac:dyDescent="0.2">
      <c r="B516" s="5" t="s">
        <v>581</v>
      </c>
      <c r="C516" s="5" t="s">
        <v>206</v>
      </c>
      <c r="D516" s="22">
        <f t="shared" ref="D516:D579" si="67">((12*100)/L516)</f>
        <v>10</v>
      </c>
      <c r="E516" s="22"/>
      <c r="F516" s="5" t="s">
        <v>416</v>
      </c>
      <c r="G516" s="20">
        <v>40649</v>
      </c>
      <c r="H516" s="34">
        <v>2</v>
      </c>
      <c r="I516" s="64">
        <v>390.85</v>
      </c>
      <c r="J516" s="36">
        <f t="shared" ref="J516:J579" si="68">H516*I516</f>
        <v>781.7</v>
      </c>
      <c r="K516" s="45">
        <v>10</v>
      </c>
      <c r="L516" s="46">
        <f t="shared" ref="L516:L579" si="69">K516*12</f>
        <v>120</v>
      </c>
      <c r="M516" s="42">
        <f t="shared" ref="M516:M579" si="70">DATEDIF(G516,$G$2,"Y")</f>
        <v>11</v>
      </c>
      <c r="N516" s="24">
        <f t="shared" si="65"/>
        <v>135</v>
      </c>
      <c r="O516" s="26">
        <v>0</v>
      </c>
      <c r="P516" s="61">
        <v>0</v>
      </c>
      <c r="Q516" s="60">
        <v>-781.7</v>
      </c>
      <c r="R516" s="60">
        <f t="shared" si="64"/>
        <v>-781.7</v>
      </c>
      <c r="S516" s="83"/>
      <c r="T516" s="80"/>
      <c r="U516" s="79"/>
      <c r="V516" s="55">
        <f t="shared" si="66"/>
        <v>0</v>
      </c>
      <c r="W516" s="59" t="str">
        <f t="shared" ref="W516:W579" si="71">IF(N516&gt;L516,"SIM","NÃO")</f>
        <v>SIM</v>
      </c>
      <c r="X516" s="15"/>
    </row>
    <row r="517" spans="2:24" x14ac:dyDescent="0.2">
      <c r="B517" s="5" t="s">
        <v>581</v>
      </c>
      <c r="C517" s="5" t="s">
        <v>206</v>
      </c>
      <c r="D517" s="22">
        <f t="shared" si="67"/>
        <v>10</v>
      </c>
      <c r="E517" s="22"/>
      <c r="F517" s="5" t="s">
        <v>417</v>
      </c>
      <c r="G517" s="20">
        <v>40649</v>
      </c>
      <c r="H517" s="34">
        <v>1</v>
      </c>
      <c r="I517" s="64">
        <v>680.8</v>
      </c>
      <c r="J517" s="36">
        <f t="shared" si="68"/>
        <v>680.8</v>
      </c>
      <c r="K517" s="45">
        <v>10</v>
      </c>
      <c r="L517" s="46">
        <f t="shared" si="69"/>
        <v>120</v>
      </c>
      <c r="M517" s="42">
        <f t="shared" si="70"/>
        <v>11</v>
      </c>
      <c r="N517" s="24">
        <f t="shared" si="65"/>
        <v>135</v>
      </c>
      <c r="O517" s="26">
        <v>0</v>
      </c>
      <c r="P517" s="61">
        <v>0</v>
      </c>
      <c r="Q517" s="60">
        <v>-680.8</v>
      </c>
      <c r="R517" s="60">
        <f t="shared" ref="R517:R580" si="72">P517+Q517</f>
        <v>-680.8</v>
      </c>
      <c r="S517" s="83"/>
      <c r="T517" s="80"/>
      <c r="U517" s="79"/>
      <c r="V517" s="55">
        <f t="shared" si="66"/>
        <v>0</v>
      </c>
      <c r="W517" s="59" t="str">
        <f t="shared" si="71"/>
        <v>SIM</v>
      </c>
      <c r="X517" s="15"/>
    </row>
    <row r="518" spans="2:24" x14ac:dyDescent="0.2">
      <c r="B518" s="5" t="s">
        <v>581</v>
      </c>
      <c r="C518" s="5" t="s">
        <v>206</v>
      </c>
      <c r="D518" s="22">
        <f t="shared" si="67"/>
        <v>10</v>
      </c>
      <c r="E518" s="22"/>
      <c r="F518" s="5" t="s">
        <v>407</v>
      </c>
      <c r="G518" s="20">
        <v>40649</v>
      </c>
      <c r="H518" s="34">
        <v>1</v>
      </c>
      <c r="I518" s="64">
        <v>897.6</v>
      </c>
      <c r="J518" s="36">
        <f t="shared" si="68"/>
        <v>897.6</v>
      </c>
      <c r="K518" s="45">
        <v>10</v>
      </c>
      <c r="L518" s="46">
        <f t="shared" si="69"/>
        <v>120</v>
      </c>
      <c r="M518" s="42">
        <f t="shared" si="70"/>
        <v>11</v>
      </c>
      <c r="N518" s="24">
        <f t="shared" si="65"/>
        <v>135</v>
      </c>
      <c r="O518" s="26">
        <v>0</v>
      </c>
      <c r="P518" s="61">
        <v>0</v>
      </c>
      <c r="Q518" s="60">
        <v>-897.6</v>
      </c>
      <c r="R518" s="60">
        <f t="shared" si="72"/>
        <v>-897.6</v>
      </c>
      <c r="S518" s="83"/>
      <c r="T518" s="80"/>
      <c r="U518" s="79"/>
      <c r="V518" s="55">
        <f t="shared" si="66"/>
        <v>0</v>
      </c>
      <c r="W518" s="59" t="str">
        <f t="shared" si="71"/>
        <v>SIM</v>
      </c>
      <c r="X518" s="15"/>
    </row>
    <row r="519" spans="2:24" x14ac:dyDescent="0.2">
      <c r="B519" s="5" t="s">
        <v>581</v>
      </c>
      <c r="C519" s="5" t="s">
        <v>206</v>
      </c>
      <c r="D519" s="22">
        <f t="shared" si="67"/>
        <v>10</v>
      </c>
      <c r="E519" s="22"/>
      <c r="F519" s="5" t="s">
        <v>418</v>
      </c>
      <c r="G519" s="20">
        <v>40649</v>
      </c>
      <c r="H519" s="34">
        <v>1</v>
      </c>
      <c r="I519" s="64">
        <v>1250.25</v>
      </c>
      <c r="J519" s="36">
        <f t="shared" si="68"/>
        <v>1250.25</v>
      </c>
      <c r="K519" s="45">
        <v>10</v>
      </c>
      <c r="L519" s="46">
        <f t="shared" si="69"/>
        <v>120</v>
      </c>
      <c r="M519" s="42">
        <f t="shared" si="70"/>
        <v>11</v>
      </c>
      <c r="N519" s="24">
        <f t="shared" si="65"/>
        <v>135</v>
      </c>
      <c r="O519" s="26">
        <v>0</v>
      </c>
      <c r="P519" s="61">
        <v>0</v>
      </c>
      <c r="Q519" s="60">
        <v>-1250.25</v>
      </c>
      <c r="R519" s="60">
        <f t="shared" si="72"/>
        <v>-1250.25</v>
      </c>
      <c r="S519" s="83"/>
      <c r="T519" s="80"/>
      <c r="U519" s="79"/>
      <c r="V519" s="55">
        <f t="shared" si="66"/>
        <v>0</v>
      </c>
      <c r="W519" s="59" t="str">
        <f t="shared" si="71"/>
        <v>SIM</v>
      </c>
      <c r="X519" s="15"/>
    </row>
    <row r="520" spans="2:24" x14ac:dyDescent="0.2">
      <c r="B520" s="5" t="s">
        <v>581</v>
      </c>
      <c r="C520" s="5" t="s">
        <v>205</v>
      </c>
      <c r="D520" s="22">
        <f t="shared" si="67"/>
        <v>20</v>
      </c>
      <c r="E520" s="22"/>
      <c r="F520" s="5" t="s">
        <v>511</v>
      </c>
      <c r="G520" s="20">
        <v>40652</v>
      </c>
      <c r="H520" s="34">
        <v>2</v>
      </c>
      <c r="I520" s="64">
        <v>1940</v>
      </c>
      <c r="J520" s="36">
        <f t="shared" si="68"/>
        <v>3880</v>
      </c>
      <c r="K520" s="45">
        <v>5</v>
      </c>
      <c r="L520" s="46">
        <f t="shared" si="69"/>
        <v>60</v>
      </c>
      <c r="M520" s="42">
        <f t="shared" si="70"/>
        <v>11</v>
      </c>
      <c r="N520" s="24">
        <f t="shared" si="65"/>
        <v>135</v>
      </c>
      <c r="O520" s="26">
        <v>0</v>
      </c>
      <c r="P520" s="61">
        <v>0</v>
      </c>
      <c r="Q520" s="60">
        <v>-3880</v>
      </c>
      <c r="R520" s="60">
        <f t="shared" si="72"/>
        <v>-3880</v>
      </c>
      <c r="S520" s="83"/>
      <c r="T520" s="80"/>
      <c r="U520" s="79"/>
      <c r="V520" s="55">
        <f t="shared" si="66"/>
        <v>0</v>
      </c>
      <c r="W520" s="59" t="str">
        <f t="shared" si="71"/>
        <v>SIM</v>
      </c>
      <c r="X520" s="15"/>
    </row>
    <row r="521" spans="2:24" x14ac:dyDescent="0.2">
      <c r="B521" s="5" t="s">
        <v>581</v>
      </c>
      <c r="C521" s="5" t="s">
        <v>206</v>
      </c>
      <c r="D521" s="22">
        <f t="shared" si="67"/>
        <v>10</v>
      </c>
      <c r="E521" s="22"/>
      <c r="F521" s="5" t="s">
        <v>419</v>
      </c>
      <c r="G521" s="20">
        <v>40657</v>
      </c>
      <c r="H521" s="34">
        <v>1</v>
      </c>
      <c r="I521" s="39">
        <v>470.53</v>
      </c>
      <c r="J521" s="36">
        <f t="shared" si="68"/>
        <v>470.53</v>
      </c>
      <c r="K521" s="45">
        <v>10</v>
      </c>
      <c r="L521" s="46">
        <f t="shared" si="69"/>
        <v>120</v>
      </c>
      <c r="M521" s="42">
        <f t="shared" si="70"/>
        <v>11</v>
      </c>
      <c r="N521" s="24">
        <f t="shared" si="65"/>
        <v>135</v>
      </c>
      <c r="O521" s="26">
        <v>0</v>
      </c>
      <c r="P521" s="61">
        <v>0</v>
      </c>
      <c r="Q521" s="60">
        <v>-470.53</v>
      </c>
      <c r="R521" s="60">
        <f t="shared" si="72"/>
        <v>-470.53</v>
      </c>
      <c r="S521" s="83"/>
      <c r="T521" s="80"/>
      <c r="U521" s="79"/>
      <c r="V521" s="55">
        <f t="shared" si="66"/>
        <v>0</v>
      </c>
      <c r="W521" s="59" t="str">
        <f t="shared" si="71"/>
        <v>SIM</v>
      </c>
      <c r="X521" s="15"/>
    </row>
    <row r="522" spans="2:24" x14ac:dyDescent="0.2">
      <c r="B522" s="5" t="s">
        <v>581</v>
      </c>
      <c r="C522" s="5" t="s">
        <v>206</v>
      </c>
      <c r="D522" s="22">
        <f t="shared" si="67"/>
        <v>10</v>
      </c>
      <c r="E522" s="22"/>
      <c r="F522" s="5" t="s">
        <v>420</v>
      </c>
      <c r="G522" s="20">
        <v>40660</v>
      </c>
      <c r="H522" s="34">
        <v>11</v>
      </c>
      <c r="I522" s="64">
        <v>881.74</v>
      </c>
      <c r="J522" s="36">
        <f t="shared" si="68"/>
        <v>9699.14</v>
      </c>
      <c r="K522" s="45">
        <v>10</v>
      </c>
      <c r="L522" s="46">
        <f t="shared" si="69"/>
        <v>120</v>
      </c>
      <c r="M522" s="42">
        <f t="shared" si="70"/>
        <v>11</v>
      </c>
      <c r="N522" s="24">
        <f t="shared" si="65"/>
        <v>135</v>
      </c>
      <c r="O522" s="26">
        <v>0</v>
      </c>
      <c r="P522" s="61">
        <v>0</v>
      </c>
      <c r="Q522" s="60">
        <v>-9699.14</v>
      </c>
      <c r="R522" s="60">
        <f t="shared" si="72"/>
        <v>-9699.14</v>
      </c>
      <c r="S522" s="83"/>
      <c r="T522" s="80"/>
      <c r="U522" s="79"/>
      <c r="V522" s="55">
        <f t="shared" si="66"/>
        <v>0</v>
      </c>
      <c r="W522" s="59" t="str">
        <f t="shared" si="71"/>
        <v>SIM</v>
      </c>
      <c r="X522" s="15"/>
    </row>
    <row r="523" spans="2:24" x14ac:dyDescent="0.2">
      <c r="B523" s="5" t="s">
        <v>581</v>
      </c>
      <c r="C523" s="5" t="s">
        <v>206</v>
      </c>
      <c r="D523" s="22">
        <f t="shared" si="67"/>
        <v>10</v>
      </c>
      <c r="E523" s="22"/>
      <c r="F523" s="5" t="s">
        <v>421</v>
      </c>
      <c r="G523" s="20">
        <v>40660</v>
      </c>
      <c r="H523" s="34">
        <v>26</v>
      </c>
      <c r="I523" s="64">
        <v>501.63</v>
      </c>
      <c r="J523" s="36">
        <f t="shared" si="68"/>
        <v>13042.38</v>
      </c>
      <c r="K523" s="45">
        <v>10</v>
      </c>
      <c r="L523" s="46">
        <f t="shared" si="69"/>
        <v>120</v>
      </c>
      <c r="M523" s="42">
        <f t="shared" si="70"/>
        <v>11</v>
      </c>
      <c r="N523" s="24">
        <f t="shared" ref="N523:N586" si="73">DATEDIF(G523,$G$2,"M")</f>
        <v>135</v>
      </c>
      <c r="O523" s="26">
        <v>0</v>
      </c>
      <c r="P523" s="61">
        <v>0</v>
      </c>
      <c r="Q523" s="60">
        <v>-13042.38</v>
      </c>
      <c r="R523" s="60">
        <f t="shared" si="72"/>
        <v>-13042.38</v>
      </c>
      <c r="S523" s="83"/>
      <c r="T523" s="80"/>
      <c r="U523" s="79"/>
      <c r="V523" s="55">
        <f t="shared" ref="V523:V586" si="74">J523+O523+P523+R523</f>
        <v>0</v>
      </c>
      <c r="W523" s="59" t="str">
        <f t="shared" si="71"/>
        <v>SIM</v>
      </c>
      <c r="X523" s="15"/>
    </row>
    <row r="524" spans="2:24" x14ac:dyDescent="0.2">
      <c r="B524" s="5" t="s">
        <v>581</v>
      </c>
      <c r="C524" s="5" t="s">
        <v>206</v>
      </c>
      <c r="D524" s="22">
        <f t="shared" si="67"/>
        <v>10</v>
      </c>
      <c r="E524" s="22"/>
      <c r="F524" s="5" t="s">
        <v>419</v>
      </c>
      <c r="G524" s="20">
        <v>40660</v>
      </c>
      <c r="H524" s="34">
        <v>17</v>
      </c>
      <c r="I524" s="64">
        <v>470.53</v>
      </c>
      <c r="J524" s="36">
        <f t="shared" si="68"/>
        <v>7999.0099999999993</v>
      </c>
      <c r="K524" s="45">
        <v>10</v>
      </c>
      <c r="L524" s="46">
        <f t="shared" si="69"/>
        <v>120</v>
      </c>
      <c r="M524" s="42">
        <f t="shared" si="70"/>
        <v>11</v>
      </c>
      <c r="N524" s="24">
        <f t="shared" si="73"/>
        <v>135</v>
      </c>
      <c r="O524" s="26">
        <v>0</v>
      </c>
      <c r="P524" s="61">
        <v>0</v>
      </c>
      <c r="Q524" s="60">
        <v>-7999.0099999999993</v>
      </c>
      <c r="R524" s="60">
        <f t="shared" si="72"/>
        <v>-7999.0099999999993</v>
      </c>
      <c r="S524" s="83"/>
      <c r="T524" s="80"/>
      <c r="U524" s="79"/>
      <c r="V524" s="55">
        <f t="shared" si="74"/>
        <v>0</v>
      </c>
      <c r="W524" s="59" t="str">
        <f t="shared" si="71"/>
        <v>SIM</v>
      </c>
      <c r="X524" s="15"/>
    </row>
    <row r="525" spans="2:24" x14ac:dyDescent="0.2">
      <c r="B525" s="5" t="s">
        <v>581</v>
      </c>
      <c r="C525" s="5" t="s">
        <v>206</v>
      </c>
      <c r="D525" s="22">
        <f t="shared" si="67"/>
        <v>10</v>
      </c>
      <c r="E525" s="22"/>
      <c r="F525" s="5" t="s">
        <v>422</v>
      </c>
      <c r="G525" s="20">
        <v>40660</v>
      </c>
      <c r="H525" s="34">
        <v>6</v>
      </c>
      <c r="I525" s="64">
        <v>280.75</v>
      </c>
      <c r="J525" s="36">
        <f t="shared" si="68"/>
        <v>1684.5</v>
      </c>
      <c r="K525" s="45">
        <v>10</v>
      </c>
      <c r="L525" s="46">
        <f t="shared" si="69"/>
        <v>120</v>
      </c>
      <c r="M525" s="42">
        <f t="shared" si="70"/>
        <v>11</v>
      </c>
      <c r="N525" s="24">
        <f t="shared" si="73"/>
        <v>135</v>
      </c>
      <c r="O525" s="26">
        <v>0</v>
      </c>
      <c r="P525" s="61">
        <v>0</v>
      </c>
      <c r="Q525" s="60">
        <v>-1684.5</v>
      </c>
      <c r="R525" s="60">
        <f t="shared" si="72"/>
        <v>-1684.5</v>
      </c>
      <c r="S525" s="83"/>
      <c r="T525" s="80"/>
      <c r="U525" s="79"/>
      <c r="V525" s="55">
        <f t="shared" si="74"/>
        <v>0</v>
      </c>
      <c r="W525" s="59" t="str">
        <f t="shared" si="71"/>
        <v>SIM</v>
      </c>
      <c r="X525" s="15"/>
    </row>
    <row r="526" spans="2:24" x14ac:dyDescent="0.2">
      <c r="B526" s="5" t="s">
        <v>581</v>
      </c>
      <c r="C526" s="5" t="s">
        <v>205</v>
      </c>
      <c r="D526" s="22">
        <f t="shared" si="67"/>
        <v>20</v>
      </c>
      <c r="E526" s="22"/>
      <c r="F526" s="5" t="s">
        <v>512</v>
      </c>
      <c r="G526" s="20">
        <v>40666</v>
      </c>
      <c r="H526" s="34">
        <v>1</v>
      </c>
      <c r="I526" s="39">
        <v>2511</v>
      </c>
      <c r="J526" s="36">
        <f t="shared" si="68"/>
        <v>2511</v>
      </c>
      <c r="K526" s="45">
        <v>5</v>
      </c>
      <c r="L526" s="46">
        <f t="shared" si="69"/>
        <v>60</v>
      </c>
      <c r="M526" s="42">
        <f t="shared" si="70"/>
        <v>11</v>
      </c>
      <c r="N526" s="24">
        <f t="shared" si="73"/>
        <v>134</v>
      </c>
      <c r="O526" s="26">
        <v>0</v>
      </c>
      <c r="P526" s="61">
        <v>0</v>
      </c>
      <c r="Q526" s="60">
        <v>-2511</v>
      </c>
      <c r="R526" s="60">
        <f t="shared" si="72"/>
        <v>-2511</v>
      </c>
      <c r="S526" s="83"/>
      <c r="T526" s="80"/>
      <c r="U526" s="79"/>
      <c r="V526" s="55">
        <f t="shared" si="74"/>
        <v>0</v>
      </c>
      <c r="W526" s="59" t="str">
        <f t="shared" si="71"/>
        <v>SIM</v>
      </c>
      <c r="X526" s="15"/>
    </row>
    <row r="527" spans="2:24" x14ac:dyDescent="0.2">
      <c r="B527" s="5" t="s">
        <v>581</v>
      </c>
      <c r="C527" s="5" t="s">
        <v>206</v>
      </c>
      <c r="D527" s="22">
        <f t="shared" si="67"/>
        <v>10</v>
      </c>
      <c r="E527" s="22"/>
      <c r="F527" s="5" t="s">
        <v>423</v>
      </c>
      <c r="G527" s="20">
        <v>40676</v>
      </c>
      <c r="H527" s="34">
        <v>2</v>
      </c>
      <c r="I527" s="39">
        <v>3515.43</v>
      </c>
      <c r="J527" s="36">
        <f t="shared" si="68"/>
        <v>7030.86</v>
      </c>
      <c r="K527" s="45">
        <v>10</v>
      </c>
      <c r="L527" s="46">
        <f t="shared" si="69"/>
        <v>120</v>
      </c>
      <c r="M527" s="42">
        <f t="shared" si="70"/>
        <v>11</v>
      </c>
      <c r="N527" s="24">
        <f t="shared" si="73"/>
        <v>134</v>
      </c>
      <c r="O527" s="26">
        <v>0</v>
      </c>
      <c r="P527" s="61">
        <v>0</v>
      </c>
      <c r="Q527" s="60">
        <v>-7030.86</v>
      </c>
      <c r="R527" s="60">
        <f t="shared" si="72"/>
        <v>-7030.86</v>
      </c>
      <c r="S527" s="83"/>
      <c r="T527" s="80"/>
      <c r="U527" s="79"/>
      <c r="V527" s="55">
        <f t="shared" si="74"/>
        <v>0</v>
      </c>
      <c r="W527" s="59" t="str">
        <f t="shared" si="71"/>
        <v>SIM</v>
      </c>
      <c r="X527" s="15"/>
    </row>
    <row r="528" spans="2:24" x14ac:dyDescent="0.2">
      <c r="B528" s="5" t="s">
        <v>581</v>
      </c>
      <c r="C528" s="5" t="s">
        <v>208</v>
      </c>
      <c r="D528" s="22">
        <f t="shared" si="67"/>
        <v>10</v>
      </c>
      <c r="E528" s="22"/>
      <c r="F528" s="5" t="s">
        <v>142</v>
      </c>
      <c r="G528" s="20">
        <v>40690</v>
      </c>
      <c r="H528" s="34">
        <v>2</v>
      </c>
      <c r="I528" s="39">
        <v>1671</v>
      </c>
      <c r="J528" s="36">
        <f t="shared" si="68"/>
        <v>3342</v>
      </c>
      <c r="K528" s="45">
        <v>10</v>
      </c>
      <c r="L528" s="46">
        <f t="shared" si="69"/>
        <v>120</v>
      </c>
      <c r="M528" s="42">
        <f t="shared" si="70"/>
        <v>11</v>
      </c>
      <c r="N528" s="24">
        <f t="shared" si="73"/>
        <v>134</v>
      </c>
      <c r="O528" s="26">
        <v>0</v>
      </c>
      <c r="P528" s="61">
        <v>0</v>
      </c>
      <c r="Q528" s="60">
        <v>-3342</v>
      </c>
      <c r="R528" s="60">
        <f t="shared" si="72"/>
        <v>-3342</v>
      </c>
      <c r="S528" s="83"/>
      <c r="T528" s="80"/>
      <c r="U528" s="79"/>
      <c r="V528" s="55">
        <f t="shared" si="74"/>
        <v>0</v>
      </c>
      <c r="W528" s="59" t="str">
        <f t="shared" si="71"/>
        <v>SIM</v>
      </c>
      <c r="X528" s="15"/>
    </row>
    <row r="529" spans="2:24" x14ac:dyDescent="0.2">
      <c r="B529" s="5" t="s">
        <v>581</v>
      </c>
      <c r="C529" s="5" t="s">
        <v>208</v>
      </c>
      <c r="D529" s="22">
        <f t="shared" si="67"/>
        <v>10</v>
      </c>
      <c r="E529" s="22"/>
      <c r="F529" s="5" t="s">
        <v>143</v>
      </c>
      <c r="G529" s="20">
        <v>40704</v>
      </c>
      <c r="H529" s="34">
        <v>1</v>
      </c>
      <c r="I529" s="39">
        <v>390</v>
      </c>
      <c r="J529" s="36">
        <f t="shared" si="68"/>
        <v>390</v>
      </c>
      <c r="K529" s="45">
        <v>10</v>
      </c>
      <c r="L529" s="46">
        <f t="shared" si="69"/>
        <v>120</v>
      </c>
      <c r="M529" s="42">
        <f t="shared" si="70"/>
        <v>11</v>
      </c>
      <c r="N529" s="24">
        <f t="shared" si="73"/>
        <v>133</v>
      </c>
      <c r="O529" s="26">
        <v>0</v>
      </c>
      <c r="P529" s="61">
        <v>0</v>
      </c>
      <c r="Q529" s="60">
        <v>-390</v>
      </c>
      <c r="R529" s="60">
        <f t="shared" si="72"/>
        <v>-390</v>
      </c>
      <c r="S529" s="83"/>
      <c r="T529" s="80"/>
      <c r="U529" s="79"/>
      <c r="V529" s="55">
        <f t="shared" si="74"/>
        <v>0</v>
      </c>
      <c r="W529" s="59" t="str">
        <f t="shared" si="71"/>
        <v>SIM</v>
      </c>
      <c r="X529" s="15"/>
    </row>
    <row r="530" spans="2:24" x14ac:dyDescent="0.2">
      <c r="B530" s="5" t="s">
        <v>582</v>
      </c>
      <c r="C530" s="5" t="s">
        <v>6</v>
      </c>
      <c r="D530" s="22">
        <f t="shared" si="67"/>
        <v>4</v>
      </c>
      <c r="E530" s="22"/>
      <c r="F530" s="5" t="s">
        <v>575</v>
      </c>
      <c r="G530" s="20">
        <v>40722</v>
      </c>
      <c r="H530" s="34">
        <v>1</v>
      </c>
      <c r="I530" s="39">
        <v>379777.03</v>
      </c>
      <c r="J530" s="36">
        <f t="shared" si="68"/>
        <v>379777.03</v>
      </c>
      <c r="K530" s="45">
        <v>25</v>
      </c>
      <c r="L530" s="46">
        <f t="shared" si="69"/>
        <v>300</v>
      </c>
      <c r="M530" s="42">
        <f t="shared" si="70"/>
        <v>11</v>
      </c>
      <c r="N530" s="24">
        <f t="shared" si="73"/>
        <v>133</v>
      </c>
      <c r="O530" s="26">
        <v>0</v>
      </c>
      <c r="P530" s="61">
        <f>(SLN(J530,O530,L530))*-1</f>
        <v>-1265.9234333333334</v>
      </c>
      <c r="Q530" s="60">
        <v>-167101.89320000005</v>
      </c>
      <c r="R530" s="60">
        <f t="shared" si="72"/>
        <v>-168367.81663333339</v>
      </c>
      <c r="S530" s="83"/>
      <c r="T530" s="80"/>
      <c r="U530" s="79"/>
      <c r="V530" s="55">
        <f t="shared" si="74"/>
        <v>210143.28993333329</v>
      </c>
      <c r="W530" s="59" t="str">
        <f t="shared" si="71"/>
        <v>NÃO</v>
      </c>
      <c r="X530" s="15"/>
    </row>
    <row r="531" spans="2:24" x14ac:dyDescent="0.2">
      <c r="B531" s="5" t="s">
        <v>581</v>
      </c>
      <c r="C531" s="5" t="s">
        <v>208</v>
      </c>
      <c r="D531" s="22">
        <f t="shared" si="67"/>
        <v>10</v>
      </c>
      <c r="E531" s="22"/>
      <c r="F531" s="5" t="s">
        <v>144</v>
      </c>
      <c r="G531" s="20">
        <v>40798</v>
      </c>
      <c r="H531" s="34">
        <v>2</v>
      </c>
      <c r="I531" s="39">
        <v>1830</v>
      </c>
      <c r="J531" s="36">
        <f t="shared" si="68"/>
        <v>3660</v>
      </c>
      <c r="K531" s="45">
        <v>10</v>
      </c>
      <c r="L531" s="46">
        <f t="shared" si="69"/>
        <v>120</v>
      </c>
      <c r="M531" s="42">
        <f t="shared" si="70"/>
        <v>10</v>
      </c>
      <c r="N531" s="24">
        <f t="shared" si="73"/>
        <v>130</v>
      </c>
      <c r="O531" s="26">
        <v>0</v>
      </c>
      <c r="P531" s="61">
        <v>0</v>
      </c>
      <c r="Q531" s="60">
        <v>-3660</v>
      </c>
      <c r="R531" s="60">
        <f t="shared" si="72"/>
        <v>-3660</v>
      </c>
      <c r="S531" s="83"/>
      <c r="T531" s="80"/>
      <c r="U531" s="79"/>
      <c r="V531" s="55">
        <f t="shared" si="74"/>
        <v>0</v>
      </c>
      <c r="W531" s="59" t="str">
        <f t="shared" si="71"/>
        <v>SIM</v>
      </c>
      <c r="X531" s="15"/>
    </row>
    <row r="532" spans="2:24" x14ac:dyDescent="0.2">
      <c r="B532" s="5" t="s">
        <v>581</v>
      </c>
      <c r="C532" s="5" t="s">
        <v>205</v>
      </c>
      <c r="D532" s="22">
        <f t="shared" si="67"/>
        <v>20</v>
      </c>
      <c r="E532" s="22"/>
      <c r="F532" s="5" t="s">
        <v>513</v>
      </c>
      <c r="G532" s="20">
        <v>40833</v>
      </c>
      <c r="H532" s="34">
        <v>1</v>
      </c>
      <c r="I532" s="39">
        <v>2203</v>
      </c>
      <c r="J532" s="36">
        <f t="shared" si="68"/>
        <v>2203</v>
      </c>
      <c r="K532" s="45">
        <v>5</v>
      </c>
      <c r="L532" s="46">
        <f t="shared" si="69"/>
        <v>60</v>
      </c>
      <c r="M532" s="42">
        <f t="shared" si="70"/>
        <v>10</v>
      </c>
      <c r="N532" s="24">
        <f t="shared" si="73"/>
        <v>129</v>
      </c>
      <c r="O532" s="26">
        <v>0</v>
      </c>
      <c r="P532" s="61">
        <v>0</v>
      </c>
      <c r="Q532" s="60">
        <v>-2203</v>
      </c>
      <c r="R532" s="60">
        <f t="shared" si="72"/>
        <v>-2203</v>
      </c>
      <c r="S532" s="83"/>
      <c r="T532" s="80"/>
      <c r="U532" s="79"/>
      <c r="V532" s="55">
        <f t="shared" si="74"/>
        <v>0</v>
      </c>
      <c r="W532" s="59" t="str">
        <f t="shared" si="71"/>
        <v>SIM</v>
      </c>
      <c r="X532" s="15"/>
    </row>
    <row r="533" spans="2:24" x14ac:dyDescent="0.2">
      <c r="B533" s="5" t="s">
        <v>581</v>
      </c>
      <c r="C533" s="5" t="s">
        <v>208</v>
      </c>
      <c r="D533" s="22">
        <f t="shared" si="67"/>
        <v>10</v>
      </c>
      <c r="E533" s="22"/>
      <c r="F533" s="5" t="s">
        <v>145</v>
      </c>
      <c r="G533" s="20">
        <v>40858</v>
      </c>
      <c r="H533" s="34">
        <v>1</v>
      </c>
      <c r="I533" s="39">
        <v>390</v>
      </c>
      <c r="J533" s="36">
        <f t="shared" si="68"/>
        <v>390</v>
      </c>
      <c r="K533" s="45">
        <v>10</v>
      </c>
      <c r="L533" s="46">
        <f t="shared" si="69"/>
        <v>120</v>
      </c>
      <c r="M533" s="42">
        <f t="shared" si="70"/>
        <v>10</v>
      </c>
      <c r="N533" s="24">
        <f t="shared" si="73"/>
        <v>128</v>
      </c>
      <c r="O533" s="26">
        <v>0</v>
      </c>
      <c r="P533" s="61">
        <v>0</v>
      </c>
      <c r="Q533" s="60">
        <v>-390</v>
      </c>
      <c r="R533" s="60">
        <f t="shared" si="72"/>
        <v>-390</v>
      </c>
      <c r="S533" s="83"/>
      <c r="T533" s="80"/>
      <c r="U533" s="79"/>
      <c r="V533" s="55">
        <f t="shared" si="74"/>
        <v>0</v>
      </c>
      <c r="W533" s="59" t="str">
        <f t="shared" si="71"/>
        <v>SIM</v>
      </c>
      <c r="X533" s="15"/>
    </row>
    <row r="534" spans="2:24" x14ac:dyDescent="0.2">
      <c r="B534" s="5" t="s">
        <v>581</v>
      </c>
      <c r="C534" s="5" t="s">
        <v>205</v>
      </c>
      <c r="D534" s="22">
        <f t="shared" si="67"/>
        <v>20</v>
      </c>
      <c r="E534" s="22"/>
      <c r="F534" s="5" t="s">
        <v>506</v>
      </c>
      <c r="G534" s="20">
        <v>40873</v>
      </c>
      <c r="H534" s="34">
        <v>1</v>
      </c>
      <c r="I534" s="39">
        <v>420.91</v>
      </c>
      <c r="J534" s="36">
        <f t="shared" si="68"/>
        <v>420.91</v>
      </c>
      <c r="K534" s="45">
        <v>5</v>
      </c>
      <c r="L534" s="46">
        <f t="shared" si="69"/>
        <v>60</v>
      </c>
      <c r="M534" s="42">
        <f t="shared" si="70"/>
        <v>10</v>
      </c>
      <c r="N534" s="24">
        <f t="shared" si="73"/>
        <v>128</v>
      </c>
      <c r="O534" s="26">
        <v>0</v>
      </c>
      <c r="P534" s="61">
        <v>0</v>
      </c>
      <c r="Q534" s="60">
        <v>-420.91</v>
      </c>
      <c r="R534" s="60">
        <f t="shared" si="72"/>
        <v>-420.91</v>
      </c>
      <c r="S534" s="83"/>
      <c r="T534" s="80"/>
      <c r="U534" s="79"/>
      <c r="V534" s="55">
        <f t="shared" si="74"/>
        <v>0</v>
      </c>
      <c r="W534" s="59" t="str">
        <f t="shared" si="71"/>
        <v>SIM</v>
      </c>
      <c r="X534" s="15"/>
    </row>
    <row r="535" spans="2:24" x14ac:dyDescent="0.2">
      <c r="B535" s="5" t="s">
        <v>581</v>
      </c>
      <c r="C535" s="5" t="s">
        <v>205</v>
      </c>
      <c r="D535" s="22">
        <f t="shared" si="67"/>
        <v>20</v>
      </c>
      <c r="E535" s="22"/>
      <c r="F535" s="5" t="s">
        <v>514</v>
      </c>
      <c r="G535" s="20">
        <v>40873</v>
      </c>
      <c r="H535" s="34">
        <v>1</v>
      </c>
      <c r="I535" s="39">
        <v>2912.06</v>
      </c>
      <c r="J535" s="36">
        <f t="shared" si="68"/>
        <v>2912.06</v>
      </c>
      <c r="K535" s="45">
        <v>5</v>
      </c>
      <c r="L535" s="46">
        <f t="shared" si="69"/>
        <v>60</v>
      </c>
      <c r="M535" s="42">
        <f t="shared" si="70"/>
        <v>10</v>
      </c>
      <c r="N535" s="24">
        <f t="shared" si="73"/>
        <v>128</v>
      </c>
      <c r="O535" s="26">
        <v>0</v>
      </c>
      <c r="P535" s="61">
        <v>0</v>
      </c>
      <c r="Q535" s="60">
        <v>-2912.06</v>
      </c>
      <c r="R535" s="60">
        <f t="shared" si="72"/>
        <v>-2912.06</v>
      </c>
      <c r="S535" s="83"/>
      <c r="T535" s="80"/>
      <c r="U535" s="79"/>
      <c r="V535" s="55">
        <f t="shared" si="74"/>
        <v>0</v>
      </c>
      <c r="W535" s="59" t="str">
        <f t="shared" si="71"/>
        <v>SIM</v>
      </c>
      <c r="X535" s="15"/>
    </row>
    <row r="536" spans="2:24" x14ac:dyDescent="0.2">
      <c r="B536" s="5" t="s">
        <v>581</v>
      </c>
      <c r="C536" s="5" t="s">
        <v>208</v>
      </c>
      <c r="D536" s="22">
        <f t="shared" si="67"/>
        <v>10</v>
      </c>
      <c r="E536" s="22"/>
      <c r="F536" s="5" t="s">
        <v>114</v>
      </c>
      <c r="G536" s="20">
        <v>40883</v>
      </c>
      <c r="H536" s="34">
        <v>1</v>
      </c>
      <c r="I536" s="39">
        <v>560</v>
      </c>
      <c r="J536" s="36">
        <f t="shared" si="68"/>
        <v>560</v>
      </c>
      <c r="K536" s="45">
        <v>10</v>
      </c>
      <c r="L536" s="46">
        <f t="shared" si="69"/>
        <v>120</v>
      </c>
      <c r="M536" s="42">
        <f t="shared" si="70"/>
        <v>10</v>
      </c>
      <c r="N536" s="24">
        <f t="shared" si="73"/>
        <v>127</v>
      </c>
      <c r="O536" s="26">
        <v>0</v>
      </c>
      <c r="P536" s="61">
        <v>0</v>
      </c>
      <c r="Q536" s="60">
        <v>-560</v>
      </c>
      <c r="R536" s="60">
        <f t="shared" si="72"/>
        <v>-560</v>
      </c>
      <c r="S536" s="83">
        <v>44609</v>
      </c>
      <c r="T536" s="80">
        <v>1</v>
      </c>
      <c r="U536" s="79">
        <f>T536*I536</f>
        <v>560</v>
      </c>
      <c r="V536" s="55">
        <f t="shared" si="74"/>
        <v>0</v>
      </c>
      <c r="W536" s="59" t="str">
        <f t="shared" si="71"/>
        <v>SIM</v>
      </c>
      <c r="X536" s="15"/>
    </row>
    <row r="537" spans="2:24" x14ac:dyDescent="0.2">
      <c r="B537" s="5" t="s">
        <v>581</v>
      </c>
      <c r="C537" s="5" t="s">
        <v>205</v>
      </c>
      <c r="D537" s="22">
        <f t="shared" si="67"/>
        <v>20</v>
      </c>
      <c r="E537" s="22"/>
      <c r="F537" s="5" t="s">
        <v>515</v>
      </c>
      <c r="G537" s="20">
        <v>40976</v>
      </c>
      <c r="H537" s="34">
        <v>1</v>
      </c>
      <c r="I537" s="39">
        <v>3990</v>
      </c>
      <c r="J537" s="36">
        <f t="shared" si="68"/>
        <v>3990</v>
      </c>
      <c r="K537" s="45">
        <v>5</v>
      </c>
      <c r="L537" s="46">
        <f t="shared" si="69"/>
        <v>60</v>
      </c>
      <c r="M537" s="42">
        <f t="shared" si="70"/>
        <v>10</v>
      </c>
      <c r="N537" s="24">
        <f t="shared" si="73"/>
        <v>124</v>
      </c>
      <c r="O537" s="26">
        <v>0</v>
      </c>
      <c r="P537" s="61">
        <v>0</v>
      </c>
      <c r="Q537" s="60">
        <v>-3990</v>
      </c>
      <c r="R537" s="60">
        <f t="shared" si="72"/>
        <v>-3990</v>
      </c>
      <c r="S537" s="83"/>
      <c r="T537" s="80"/>
      <c r="U537" s="79"/>
      <c r="V537" s="55">
        <f t="shared" si="74"/>
        <v>0</v>
      </c>
      <c r="W537" s="59" t="str">
        <f t="shared" si="71"/>
        <v>SIM</v>
      </c>
      <c r="X537" s="15"/>
    </row>
    <row r="538" spans="2:24" x14ac:dyDescent="0.2">
      <c r="B538" s="5" t="s">
        <v>581</v>
      </c>
      <c r="C538" s="5" t="s">
        <v>205</v>
      </c>
      <c r="D538" s="22">
        <f t="shared" si="67"/>
        <v>20</v>
      </c>
      <c r="E538" s="22"/>
      <c r="F538" s="5" t="s">
        <v>516</v>
      </c>
      <c r="G538" s="20">
        <v>41044</v>
      </c>
      <c r="H538" s="34">
        <v>2</v>
      </c>
      <c r="I538" s="39">
        <v>2230</v>
      </c>
      <c r="J538" s="36">
        <f t="shared" si="68"/>
        <v>4460</v>
      </c>
      <c r="K538" s="45">
        <v>5</v>
      </c>
      <c r="L538" s="46">
        <f t="shared" si="69"/>
        <v>60</v>
      </c>
      <c r="M538" s="42">
        <f t="shared" si="70"/>
        <v>10</v>
      </c>
      <c r="N538" s="24">
        <f t="shared" si="73"/>
        <v>122</v>
      </c>
      <c r="O538" s="26">
        <v>0</v>
      </c>
      <c r="P538" s="61">
        <v>0</v>
      </c>
      <c r="Q538" s="60">
        <v>-4460</v>
      </c>
      <c r="R538" s="60">
        <f t="shared" si="72"/>
        <v>-4460</v>
      </c>
      <c r="S538" s="83"/>
      <c r="T538" s="80"/>
      <c r="U538" s="79"/>
      <c r="V538" s="55">
        <f t="shared" si="74"/>
        <v>0</v>
      </c>
      <c r="W538" s="59" t="str">
        <f t="shared" si="71"/>
        <v>SIM</v>
      </c>
      <c r="X538" s="15"/>
    </row>
    <row r="539" spans="2:24" x14ac:dyDescent="0.2">
      <c r="B539" s="5" t="s">
        <v>581</v>
      </c>
      <c r="C539" s="5" t="s">
        <v>208</v>
      </c>
      <c r="D539" s="22">
        <f t="shared" si="67"/>
        <v>10</v>
      </c>
      <c r="E539" s="22"/>
      <c r="F539" s="5" t="s">
        <v>146</v>
      </c>
      <c r="G539" s="20">
        <v>41092</v>
      </c>
      <c r="H539" s="34">
        <v>1</v>
      </c>
      <c r="I539" s="39">
        <v>1180</v>
      </c>
      <c r="J539" s="36">
        <f t="shared" si="68"/>
        <v>1180</v>
      </c>
      <c r="K539" s="45">
        <v>10</v>
      </c>
      <c r="L539" s="46">
        <f t="shared" si="69"/>
        <v>120</v>
      </c>
      <c r="M539" s="42">
        <f t="shared" si="70"/>
        <v>10</v>
      </c>
      <c r="N539" s="24">
        <f t="shared" si="73"/>
        <v>120</v>
      </c>
      <c r="O539" s="26">
        <v>0</v>
      </c>
      <c r="P539" s="61">
        <v>0</v>
      </c>
      <c r="Q539" s="60">
        <v>-1170.1666666666663</v>
      </c>
      <c r="R539" s="60">
        <v>-1180</v>
      </c>
      <c r="S539" s="83"/>
      <c r="T539" s="80"/>
      <c r="U539" s="79"/>
      <c r="V539" s="55">
        <f t="shared" si="74"/>
        <v>0</v>
      </c>
      <c r="W539" s="59" t="s">
        <v>665</v>
      </c>
      <c r="X539" s="15"/>
    </row>
    <row r="540" spans="2:24" x14ac:dyDescent="0.2">
      <c r="B540" s="5" t="s">
        <v>581</v>
      </c>
      <c r="C540" s="5" t="s">
        <v>206</v>
      </c>
      <c r="D540" s="22">
        <f t="shared" si="67"/>
        <v>10</v>
      </c>
      <c r="E540" s="22"/>
      <c r="F540" s="5" t="s">
        <v>424</v>
      </c>
      <c r="G540" s="20">
        <v>41096</v>
      </c>
      <c r="H540" s="34">
        <v>4</v>
      </c>
      <c r="I540" s="39">
        <v>797.63</v>
      </c>
      <c r="J540" s="36">
        <f t="shared" si="68"/>
        <v>3190.52</v>
      </c>
      <c r="K540" s="45">
        <v>10</v>
      </c>
      <c r="L540" s="46">
        <f t="shared" si="69"/>
        <v>120</v>
      </c>
      <c r="M540" s="42">
        <f t="shared" si="70"/>
        <v>10</v>
      </c>
      <c r="N540" s="24">
        <f t="shared" si="73"/>
        <v>120</v>
      </c>
      <c r="O540" s="26">
        <v>0</v>
      </c>
      <c r="P540" s="61">
        <v>0</v>
      </c>
      <c r="Q540" s="60">
        <v>-3163.9323333333341</v>
      </c>
      <c r="R540" s="60">
        <v>-3190.52</v>
      </c>
      <c r="S540" s="83"/>
      <c r="T540" s="80"/>
      <c r="U540" s="79"/>
      <c r="V540" s="55">
        <f t="shared" si="74"/>
        <v>0</v>
      </c>
      <c r="W540" s="59" t="s">
        <v>664</v>
      </c>
      <c r="X540" s="15"/>
    </row>
    <row r="541" spans="2:24" x14ac:dyDescent="0.2">
      <c r="B541" s="5" t="s">
        <v>581</v>
      </c>
      <c r="C541" s="5" t="s">
        <v>206</v>
      </c>
      <c r="D541" s="22">
        <f t="shared" si="67"/>
        <v>10</v>
      </c>
      <c r="E541" s="22"/>
      <c r="F541" s="5" t="s">
        <v>425</v>
      </c>
      <c r="G541" s="20">
        <v>41096</v>
      </c>
      <c r="H541" s="34">
        <v>1</v>
      </c>
      <c r="I541" s="39">
        <v>2030</v>
      </c>
      <c r="J541" s="36">
        <f t="shared" si="68"/>
        <v>2030</v>
      </c>
      <c r="K541" s="45">
        <v>10</v>
      </c>
      <c r="L541" s="46">
        <f t="shared" si="69"/>
        <v>120</v>
      </c>
      <c r="M541" s="42">
        <f t="shared" si="70"/>
        <v>10</v>
      </c>
      <c r="N541" s="24">
        <f t="shared" si="73"/>
        <v>120</v>
      </c>
      <c r="O541" s="26">
        <v>0</v>
      </c>
      <c r="P541" s="61">
        <v>0</v>
      </c>
      <c r="Q541" s="60">
        <v>-2013.0833333333339</v>
      </c>
      <c r="R541" s="60">
        <v>-2030</v>
      </c>
      <c r="S541" s="83"/>
      <c r="T541" s="80"/>
      <c r="U541" s="79"/>
      <c r="V541" s="55">
        <f t="shared" si="74"/>
        <v>0</v>
      </c>
      <c r="W541" s="59" t="s">
        <v>664</v>
      </c>
      <c r="X541" s="15"/>
    </row>
    <row r="542" spans="2:24" x14ac:dyDescent="0.2">
      <c r="B542" s="5" t="s">
        <v>581</v>
      </c>
      <c r="C542" s="5" t="s">
        <v>206</v>
      </c>
      <c r="D542" s="22">
        <f t="shared" si="67"/>
        <v>10</v>
      </c>
      <c r="E542" s="22"/>
      <c r="F542" s="5" t="s">
        <v>426</v>
      </c>
      <c r="G542" s="20">
        <v>41096</v>
      </c>
      <c r="H542" s="34">
        <v>1</v>
      </c>
      <c r="I542" s="39">
        <v>173.1</v>
      </c>
      <c r="J542" s="36">
        <f t="shared" si="68"/>
        <v>173.1</v>
      </c>
      <c r="K542" s="45">
        <v>10</v>
      </c>
      <c r="L542" s="46">
        <f t="shared" si="69"/>
        <v>120</v>
      </c>
      <c r="M542" s="42">
        <f t="shared" si="70"/>
        <v>10</v>
      </c>
      <c r="N542" s="24">
        <f t="shared" si="73"/>
        <v>120</v>
      </c>
      <c r="O542" s="26">
        <v>0</v>
      </c>
      <c r="P542" s="61">
        <v>0</v>
      </c>
      <c r="Q542" s="60">
        <v>-171.65749999999997</v>
      </c>
      <c r="R542" s="60">
        <v>-173.1</v>
      </c>
      <c r="S542" s="83"/>
      <c r="T542" s="80"/>
      <c r="U542" s="79"/>
      <c r="V542" s="55">
        <f t="shared" si="74"/>
        <v>0</v>
      </c>
      <c r="W542" s="59" t="s">
        <v>664</v>
      </c>
      <c r="X542" s="15"/>
    </row>
    <row r="543" spans="2:24" x14ac:dyDescent="0.2">
      <c r="B543" s="5" t="s">
        <v>581</v>
      </c>
      <c r="C543" s="5" t="s">
        <v>208</v>
      </c>
      <c r="D543" s="22">
        <f t="shared" si="67"/>
        <v>10</v>
      </c>
      <c r="E543" s="22"/>
      <c r="F543" s="5" t="s">
        <v>147</v>
      </c>
      <c r="G543" s="20">
        <v>41138</v>
      </c>
      <c r="H543" s="34">
        <v>1</v>
      </c>
      <c r="I543" s="39">
        <v>399</v>
      </c>
      <c r="J543" s="36">
        <f t="shared" si="68"/>
        <v>399</v>
      </c>
      <c r="K543" s="45">
        <v>10</v>
      </c>
      <c r="L543" s="46">
        <f t="shared" si="69"/>
        <v>120</v>
      </c>
      <c r="M543" s="42">
        <f t="shared" si="70"/>
        <v>9</v>
      </c>
      <c r="N543" s="24">
        <f t="shared" si="73"/>
        <v>119</v>
      </c>
      <c r="O543" s="26">
        <v>0</v>
      </c>
      <c r="P543" s="61">
        <f t="shared" ref="P543:P581" si="75">(SLN(J543,O543,L543))*-1</f>
        <v>-3.3250000000000002</v>
      </c>
      <c r="Q543" s="60">
        <v>-392.34999999999997</v>
      </c>
      <c r="R543" s="60">
        <f t="shared" si="72"/>
        <v>-395.67499999999995</v>
      </c>
      <c r="S543" s="83"/>
      <c r="T543" s="80"/>
      <c r="U543" s="79"/>
      <c r="V543" s="55">
        <f t="shared" si="74"/>
        <v>0</v>
      </c>
      <c r="W543" s="59" t="str">
        <f t="shared" si="71"/>
        <v>NÃO</v>
      </c>
      <c r="X543" s="15"/>
    </row>
    <row r="544" spans="2:24" x14ac:dyDescent="0.2">
      <c r="B544" s="5" t="s">
        <v>581</v>
      </c>
      <c r="C544" s="5" t="s">
        <v>208</v>
      </c>
      <c r="D544" s="22">
        <f t="shared" si="67"/>
        <v>10</v>
      </c>
      <c r="E544" s="22"/>
      <c r="F544" s="5" t="s">
        <v>148</v>
      </c>
      <c r="G544" s="20">
        <v>41143</v>
      </c>
      <c r="H544" s="34">
        <v>1</v>
      </c>
      <c r="I544" s="39">
        <v>420</v>
      </c>
      <c r="J544" s="36">
        <f t="shared" si="68"/>
        <v>420</v>
      </c>
      <c r="K544" s="45">
        <v>10</v>
      </c>
      <c r="L544" s="46">
        <f t="shared" si="69"/>
        <v>120</v>
      </c>
      <c r="M544" s="42">
        <f t="shared" si="70"/>
        <v>9</v>
      </c>
      <c r="N544" s="24">
        <f t="shared" si="73"/>
        <v>119</v>
      </c>
      <c r="O544" s="26">
        <v>0</v>
      </c>
      <c r="P544" s="61">
        <f t="shared" si="75"/>
        <v>-3.5</v>
      </c>
      <c r="Q544" s="60">
        <v>-413</v>
      </c>
      <c r="R544" s="60">
        <f t="shared" si="72"/>
        <v>-416.5</v>
      </c>
      <c r="S544" s="83"/>
      <c r="T544" s="80"/>
      <c r="U544" s="79"/>
      <c r="V544" s="55">
        <f t="shared" si="74"/>
        <v>0</v>
      </c>
      <c r="W544" s="59" t="str">
        <f t="shared" si="71"/>
        <v>NÃO</v>
      </c>
      <c r="X544" s="15"/>
    </row>
    <row r="545" spans="2:24" x14ac:dyDescent="0.2">
      <c r="B545" s="5" t="s">
        <v>581</v>
      </c>
      <c r="C545" s="5" t="s">
        <v>208</v>
      </c>
      <c r="D545" s="22">
        <f t="shared" si="67"/>
        <v>10</v>
      </c>
      <c r="E545" s="22"/>
      <c r="F545" s="5" t="s">
        <v>132</v>
      </c>
      <c r="G545" s="20">
        <v>41145</v>
      </c>
      <c r="H545" s="34">
        <v>1</v>
      </c>
      <c r="I545" s="39">
        <v>865</v>
      </c>
      <c r="J545" s="36">
        <f t="shared" si="68"/>
        <v>865</v>
      </c>
      <c r="K545" s="45">
        <v>10</v>
      </c>
      <c r="L545" s="46">
        <f t="shared" si="69"/>
        <v>120</v>
      </c>
      <c r="M545" s="42">
        <f t="shared" si="70"/>
        <v>9</v>
      </c>
      <c r="N545" s="24">
        <f t="shared" si="73"/>
        <v>119</v>
      </c>
      <c r="O545" s="26">
        <v>0</v>
      </c>
      <c r="P545" s="61">
        <f t="shared" si="75"/>
        <v>-7.208333333333333</v>
      </c>
      <c r="Q545" s="60">
        <v>-850.58333333333348</v>
      </c>
      <c r="R545" s="60">
        <f t="shared" si="72"/>
        <v>-857.79166666666686</v>
      </c>
      <c r="S545" s="83"/>
      <c r="T545" s="80"/>
      <c r="U545" s="79"/>
      <c r="V545" s="55">
        <f t="shared" si="74"/>
        <v>0</v>
      </c>
      <c r="W545" s="59" t="str">
        <f t="shared" si="71"/>
        <v>NÃO</v>
      </c>
      <c r="X545" s="15"/>
    </row>
    <row r="546" spans="2:24" x14ac:dyDescent="0.2">
      <c r="B546" s="5" t="s">
        <v>581</v>
      </c>
      <c r="C546" s="5" t="s">
        <v>208</v>
      </c>
      <c r="D546" s="22">
        <f t="shared" si="67"/>
        <v>10</v>
      </c>
      <c r="E546" s="22"/>
      <c r="F546" s="5" t="s">
        <v>149</v>
      </c>
      <c r="G546" s="20">
        <v>41183</v>
      </c>
      <c r="H546" s="34">
        <v>1</v>
      </c>
      <c r="I546" s="39">
        <v>699</v>
      </c>
      <c r="J546" s="36">
        <f t="shared" si="68"/>
        <v>699</v>
      </c>
      <c r="K546" s="45">
        <v>10</v>
      </c>
      <c r="L546" s="46">
        <f t="shared" si="69"/>
        <v>120</v>
      </c>
      <c r="M546" s="42">
        <f t="shared" si="70"/>
        <v>9</v>
      </c>
      <c r="N546" s="24">
        <f t="shared" si="73"/>
        <v>117</v>
      </c>
      <c r="O546" s="26">
        <v>0</v>
      </c>
      <c r="P546" s="61">
        <f t="shared" si="75"/>
        <v>-5.8250000000000002</v>
      </c>
      <c r="Q546" s="60">
        <v>-675.70000000000027</v>
      </c>
      <c r="R546" s="60">
        <f t="shared" si="72"/>
        <v>-681.52500000000032</v>
      </c>
      <c r="S546" s="83"/>
      <c r="T546" s="80"/>
      <c r="U546" s="79"/>
      <c r="V546" s="55">
        <f t="shared" si="74"/>
        <v>11.649999999999636</v>
      </c>
      <c r="W546" s="59" t="str">
        <f t="shared" si="71"/>
        <v>NÃO</v>
      </c>
      <c r="X546" s="15"/>
    </row>
    <row r="547" spans="2:24" x14ac:dyDescent="0.2">
      <c r="B547" s="5" t="s">
        <v>581</v>
      </c>
      <c r="C547" s="5" t="s">
        <v>206</v>
      </c>
      <c r="D547" s="22">
        <f t="shared" si="67"/>
        <v>10</v>
      </c>
      <c r="E547" s="22"/>
      <c r="F547" s="5" t="s">
        <v>427</v>
      </c>
      <c r="G547" s="20">
        <v>41184</v>
      </c>
      <c r="H547" s="34">
        <v>1</v>
      </c>
      <c r="I547" s="39">
        <v>776</v>
      </c>
      <c r="J547" s="36">
        <f t="shared" si="68"/>
        <v>776</v>
      </c>
      <c r="K547" s="45">
        <v>10</v>
      </c>
      <c r="L547" s="46">
        <f t="shared" si="69"/>
        <v>120</v>
      </c>
      <c r="M547" s="42">
        <f t="shared" si="70"/>
        <v>9</v>
      </c>
      <c r="N547" s="24">
        <f t="shared" si="73"/>
        <v>117</v>
      </c>
      <c r="O547" s="26">
        <v>0</v>
      </c>
      <c r="P547" s="61">
        <f t="shared" si="75"/>
        <v>-6.4666666666666668</v>
      </c>
      <c r="Q547" s="60">
        <v>-750.13333333333355</v>
      </c>
      <c r="R547" s="60">
        <f t="shared" si="72"/>
        <v>-756.60000000000025</v>
      </c>
      <c r="S547" s="83"/>
      <c r="T547" s="80"/>
      <c r="U547" s="79"/>
      <c r="V547" s="55">
        <f t="shared" si="74"/>
        <v>12.933333333333053</v>
      </c>
      <c r="W547" s="59" t="str">
        <f t="shared" si="71"/>
        <v>NÃO</v>
      </c>
      <c r="X547" s="15"/>
    </row>
    <row r="548" spans="2:24" x14ac:dyDescent="0.2">
      <c r="B548" s="5" t="s">
        <v>581</v>
      </c>
      <c r="C548" s="5" t="s">
        <v>208</v>
      </c>
      <c r="D548" s="22">
        <f t="shared" si="67"/>
        <v>10</v>
      </c>
      <c r="E548" s="22"/>
      <c r="F548" s="5" t="s">
        <v>49</v>
      </c>
      <c r="G548" s="20">
        <v>41190</v>
      </c>
      <c r="H548" s="34">
        <v>1</v>
      </c>
      <c r="I548" s="39">
        <v>1999</v>
      </c>
      <c r="J548" s="36">
        <f t="shared" si="68"/>
        <v>1999</v>
      </c>
      <c r="K548" s="45">
        <v>10</v>
      </c>
      <c r="L548" s="46">
        <f t="shared" si="69"/>
        <v>120</v>
      </c>
      <c r="M548" s="42">
        <f t="shared" si="70"/>
        <v>9</v>
      </c>
      <c r="N548" s="24">
        <f t="shared" si="73"/>
        <v>117</v>
      </c>
      <c r="O548" s="26">
        <v>0</v>
      </c>
      <c r="P548" s="61">
        <f t="shared" si="75"/>
        <v>-16.658333333333335</v>
      </c>
      <c r="Q548" s="60">
        <v>-1932.3666666666668</v>
      </c>
      <c r="R548" s="60">
        <f t="shared" si="72"/>
        <v>-1949.0250000000001</v>
      </c>
      <c r="S548" s="83"/>
      <c r="T548" s="80"/>
      <c r="U548" s="79"/>
      <c r="V548" s="55">
        <f t="shared" si="74"/>
        <v>33.316666666666606</v>
      </c>
      <c r="W548" s="59" t="str">
        <f t="shared" si="71"/>
        <v>NÃO</v>
      </c>
      <c r="X548" s="15"/>
    </row>
    <row r="549" spans="2:24" x14ac:dyDescent="0.2">
      <c r="B549" s="5" t="s">
        <v>581</v>
      </c>
      <c r="C549" s="5" t="s">
        <v>208</v>
      </c>
      <c r="D549" s="22">
        <f t="shared" si="67"/>
        <v>10</v>
      </c>
      <c r="E549" s="22"/>
      <c r="F549" s="5" t="s">
        <v>150</v>
      </c>
      <c r="G549" s="20">
        <v>41248</v>
      </c>
      <c r="H549" s="34">
        <v>1</v>
      </c>
      <c r="I549" s="39">
        <v>820</v>
      </c>
      <c r="J549" s="36">
        <f t="shared" si="68"/>
        <v>820</v>
      </c>
      <c r="K549" s="45">
        <v>10</v>
      </c>
      <c r="L549" s="46">
        <f t="shared" si="69"/>
        <v>120</v>
      </c>
      <c r="M549" s="42">
        <f t="shared" si="70"/>
        <v>9</v>
      </c>
      <c r="N549" s="24">
        <f t="shared" si="73"/>
        <v>115</v>
      </c>
      <c r="O549" s="26">
        <v>0</v>
      </c>
      <c r="P549" s="61">
        <f t="shared" si="75"/>
        <v>-6.833333333333333</v>
      </c>
      <c r="Q549" s="60">
        <v>-779.00000000000011</v>
      </c>
      <c r="R549" s="60">
        <f t="shared" si="72"/>
        <v>-785.83333333333348</v>
      </c>
      <c r="S549" s="83"/>
      <c r="T549" s="80"/>
      <c r="U549" s="79"/>
      <c r="V549" s="55">
        <f t="shared" si="74"/>
        <v>27.333333333333144</v>
      </c>
      <c r="W549" s="59" t="str">
        <f t="shared" si="71"/>
        <v>NÃO</v>
      </c>
      <c r="X549" s="15"/>
    </row>
    <row r="550" spans="2:24" x14ac:dyDescent="0.2">
      <c r="B550" s="5" t="s">
        <v>581</v>
      </c>
      <c r="C550" s="5" t="s">
        <v>206</v>
      </c>
      <c r="D550" s="22">
        <f t="shared" si="67"/>
        <v>10</v>
      </c>
      <c r="E550" s="22"/>
      <c r="F550" s="5" t="s">
        <v>428</v>
      </c>
      <c r="G550" s="20">
        <v>41313</v>
      </c>
      <c r="H550" s="34">
        <v>10</v>
      </c>
      <c r="I550" s="64">
        <v>460</v>
      </c>
      <c r="J550" s="36">
        <f t="shared" si="68"/>
        <v>4600</v>
      </c>
      <c r="K550" s="45">
        <v>10</v>
      </c>
      <c r="L550" s="46">
        <f t="shared" si="69"/>
        <v>120</v>
      </c>
      <c r="M550" s="42">
        <f t="shared" si="70"/>
        <v>9</v>
      </c>
      <c r="N550" s="24">
        <f t="shared" si="73"/>
        <v>113</v>
      </c>
      <c r="O550" s="26">
        <v>0</v>
      </c>
      <c r="P550" s="61">
        <f t="shared" si="75"/>
        <v>-38.333333333333336</v>
      </c>
      <c r="Q550" s="60">
        <v>-4293.3333333333321</v>
      </c>
      <c r="R550" s="60">
        <f t="shared" si="72"/>
        <v>-4331.6666666666652</v>
      </c>
      <c r="S550" s="83"/>
      <c r="T550" s="80"/>
      <c r="U550" s="79"/>
      <c r="V550" s="55">
        <f t="shared" si="74"/>
        <v>230.00000000000182</v>
      </c>
      <c r="W550" s="59" t="str">
        <f t="shared" si="71"/>
        <v>NÃO</v>
      </c>
      <c r="X550" s="15"/>
    </row>
    <row r="551" spans="2:24" x14ac:dyDescent="0.2">
      <c r="B551" s="5" t="s">
        <v>581</v>
      </c>
      <c r="C551" s="5" t="s">
        <v>206</v>
      </c>
      <c r="D551" s="22">
        <f t="shared" si="67"/>
        <v>10</v>
      </c>
      <c r="E551" s="22"/>
      <c r="F551" s="5" t="s">
        <v>429</v>
      </c>
      <c r="G551" s="20">
        <v>41313</v>
      </c>
      <c r="H551" s="34">
        <v>2</v>
      </c>
      <c r="I551" s="64">
        <v>2040</v>
      </c>
      <c r="J551" s="36">
        <f t="shared" si="68"/>
        <v>4080</v>
      </c>
      <c r="K551" s="45">
        <v>10</v>
      </c>
      <c r="L551" s="46">
        <f t="shared" si="69"/>
        <v>120</v>
      </c>
      <c r="M551" s="42">
        <f t="shared" si="70"/>
        <v>9</v>
      </c>
      <c r="N551" s="24">
        <f t="shared" si="73"/>
        <v>113</v>
      </c>
      <c r="O551" s="26">
        <v>0</v>
      </c>
      <c r="P551" s="61">
        <f t="shared" si="75"/>
        <v>-34</v>
      </c>
      <c r="Q551" s="60">
        <v>-3808</v>
      </c>
      <c r="R551" s="60">
        <f t="shared" si="72"/>
        <v>-3842</v>
      </c>
      <c r="S551" s="83"/>
      <c r="T551" s="80"/>
      <c r="U551" s="79"/>
      <c r="V551" s="55">
        <f t="shared" si="74"/>
        <v>204</v>
      </c>
      <c r="W551" s="59" t="str">
        <f t="shared" si="71"/>
        <v>NÃO</v>
      </c>
      <c r="X551" s="15"/>
    </row>
    <row r="552" spans="2:24" x14ac:dyDescent="0.2">
      <c r="B552" s="5" t="s">
        <v>581</v>
      </c>
      <c r="C552" s="5" t="s">
        <v>206</v>
      </c>
      <c r="D552" s="22">
        <f t="shared" si="67"/>
        <v>10</v>
      </c>
      <c r="E552" s="22"/>
      <c r="F552" s="5" t="s">
        <v>431</v>
      </c>
      <c r="G552" s="20">
        <v>41313</v>
      </c>
      <c r="H552" s="34">
        <v>1</v>
      </c>
      <c r="I552" s="64">
        <v>940</v>
      </c>
      <c r="J552" s="36">
        <f t="shared" si="68"/>
        <v>940</v>
      </c>
      <c r="K552" s="45">
        <v>10</v>
      </c>
      <c r="L552" s="46">
        <f t="shared" si="69"/>
        <v>120</v>
      </c>
      <c r="M552" s="42">
        <f t="shared" si="70"/>
        <v>9</v>
      </c>
      <c r="N552" s="24">
        <f t="shared" si="73"/>
        <v>113</v>
      </c>
      <c r="O552" s="26">
        <v>0</v>
      </c>
      <c r="P552" s="61">
        <f t="shared" si="75"/>
        <v>-7.833333333333333</v>
      </c>
      <c r="Q552" s="60">
        <v>-877.33333333333348</v>
      </c>
      <c r="R552" s="60">
        <f t="shared" si="72"/>
        <v>-885.16666666666686</v>
      </c>
      <c r="S552" s="83"/>
      <c r="T552" s="80"/>
      <c r="U552" s="79"/>
      <c r="V552" s="55">
        <f t="shared" si="74"/>
        <v>46.999999999999773</v>
      </c>
      <c r="W552" s="59" t="str">
        <f t="shared" si="71"/>
        <v>NÃO</v>
      </c>
      <c r="X552" s="15"/>
    </row>
    <row r="553" spans="2:24" x14ac:dyDescent="0.2">
      <c r="B553" s="5" t="s">
        <v>581</v>
      </c>
      <c r="C553" s="5" t="s">
        <v>206</v>
      </c>
      <c r="D553" s="22">
        <f t="shared" si="67"/>
        <v>10</v>
      </c>
      <c r="E553" s="22"/>
      <c r="F553" s="5" t="s">
        <v>430</v>
      </c>
      <c r="G553" s="20">
        <v>41313</v>
      </c>
      <c r="H553" s="34">
        <v>2</v>
      </c>
      <c r="I553" s="64">
        <v>899</v>
      </c>
      <c r="J553" s="36">
        <f t="shared" si="68"/>
        <v>1798</v>
      </c>
      <c r="K553" s="45">
        <v>10</v>
      </c>
      <c r="L553" s="46">
        <f t="shared" si="69"/>
        <v>120</v>
      </c>
      <c r="M553" s="42">
        <f t="shared" si="70"/>
        <v>9</v>
      </c>
      <c r="N553" s="24">
        <f t="shared" si="73"/>
        <v>113</v>
      </c>
      <c r="O553" s="26">
        <v>0</v>
      </c>
      <c r="P553" s="61">
        <f t="shared" si="75"/>
        <v>-14.983333333333333</v>
      </c>
      <c r="Q553" s="60">
        <v>-1678.1333333333332</v>
      </c>
      <c r="R553" s="60">
        <f t="shared" si="72"/>
        <v>-1693.1166666666666</v>
      </c>
      <c r="S553" s="83"/>
      <c r="T553" s="80"/>
      <c r="U553" s="79"/>
      <c r="V553" s="55">
        <f t="shared" si="74"/>
        <v>89.900000000000091</v>
      </c>
      <c r="W553" s="59" t="str">
        <f t="shared" si="71"/>
        <v>NÃO</v>
      </c>
      <c r="X553" s="15"/>
    </row>
    <row r="554" spans="2:24" x14ac:dyDescent="0.2">
      <c r="B554" s="5" t="s">
        <v>581</v>
      </c>
      <c r="C554" s="5" t="s">
        <v>206</v>
      </c>
      <c r="D554" s="22">
        <f t="shared" si="67"/>
        <v>10</v>
      </c>
      <c r="E554" s="22"/>
      <c r="F554" s="5" t="s">
        <v>432</v>
      </c>
      <c r="G554" s="20">
        <v>41313</v>
      </c>
      <c r="H554" s="34">
        <v>1</v>
      </c>
      <c r="I554" s="64">
        <v>5900</v>
      </c>
      <c r="J554" s="36">
        <f t="shared" si="68"/>
        <v>5900</v>
      </c>
      <c r="K554" s="45">
        <v>10</v>
      </c>
      <c r="L554" s="46">
        <f t="shared" si="69"/>
        <v>120</v>
      </c>
      <c r="M554" s="42">
        <f t="shared" si="70"/>
        <v>9</v>
      </c>
      <c r="N554" s="24">
        <f t="shared" si="73"/>
        <v>113</v>
      </c>
      <c r="O554" s="26">
        <v>0</v>
      </c>
      <c r="P554" s="61">
        <f t="shared" si="75"/>
        <v>-49.166666666666664</v>
      </c>
      <c r="Q554" s="60">
        <v>-5506.6666666666679</v>
      </c>
      <c r="R554" s="60">
        <f t="shared" si="72"/>
        <v>-5555.8333333333348</v>
      </c>
      <c r="S554" s="83"/>
      <c r="T554" s="80"/>
      <c r="U554" s="79"/>
      <c r="V554" s="55">
        <f t="shared" si="74"/>
        <v>294.99999999999818</v>
      </c>
      <c r="W554" s="59" t="str">
        <f t="shared" si="71"/>
        <v>NÃO</v>
      </c>
      <c r="X554" s="15"/>
    </row>
    <row r="555" spans="2:24" x14ac:dyDescent="0.2">
      <c r="B555" s="5" t="s">
        <v>581</v>
      </c>
      <c r="C555" s="5" t="s">
        <v>206</v>
      </c>
      <c r="D555" s="22">
        <f t="shared" si="67"/>
        <v>10</v>
      </c>
      <c r="E555" s="22"/>
      <c r="F555" s="5" t="s">
        <v>433</v>
      </c>
      <c r="G555" s="20">
        <v>41313</v>
      </c>
      <c r="H555" s="34">
        <v>1</v>
      </c>
      <c r="I555" s="64">
        <v>3970</v>
      </c>
      <c r="J555" s="36">
        <f t="shared" si="68"/>
        <v>3970</v>
      </c>
      <c r="K555" s="45">
        <v>10</v>
      </c>
      <c r="L555" s="46">
        <f t="shared" si="69"/>
        <v>120</v>
      </c>
      <c r="M555" s="42">
        <f t="shared" si="70"/>
        <v>9</v>
      </c>
      <c r="N555" s="24">
        <f t="shared" si="73"/>
        <v>113</v>
      </c>
      <c r="O555" s="26">
        <v>0</v>
      </c>
      <c r="P555" s="61">
        <f t="shared" si="75"/>
        <v>-33.083333333333336</v>
      </c>
      <c r="Q555" s="60">
        <v>-3705.3333333333344</v>
      </c>
      <c r="R555" s="60">
        <f t="shared" si="72"/>
        <v>-3738.4166666666679</v>
      </c>
      <c r="S555" s="83"/>
      <c r="T555" s="80"/>
      <c r="U555" s="79"/>
      <c r="V555" s="55">
        <f t="shared" si="74"/>
        <v>198.49999999999864</v>
      </c>
      <c r="W555" s="59" t="str">
        <f t="shared" si="71"/>
        <v>NÃO</v>
      </c>
      <c r="X555" s="15"/>
    </row>
    <row r="556" spans="2:24" x14ac:dyDescent="0.2">
      <c r="B556" s="5" t="s">
        <v>581</v>
      </c>
      <c r="C556" s="5" t="s">
        <v>206</v>
      </c>
      <c r="D556" s="22">
        <f t="shared" si="67"/>
        <v>10</v>
      </c>
      <c r="E556" s="22"/>
      <c r="F556" s="5" t="s">
        <v>434</v>
      </c>
      <c r="G556" s="20">
        <v>41313</v>
      </c>
      <c r="H556" s="34">
        <v>1</v>
      </c>
      <c r="I556" s="64">
        <v>650</v>
      </c>
      <c r="J556" s="36">
        <f t="shared" si="68"/>
        <v>650</v>
      </c>
      <c r="K556" s="45">
        <v>10</v>
      </c>
      <c r="L556" s="46">
        <f t="shared" si="69"/>
        <v>120</v>
      </c>
      <c r="M556" s="42">
        <f t="shared" si="70"/>
        <v>9</v>
      </c>
      <c r="N556" s="24">
        <f t="shared" si="73"/>
        <v>113</v>
      </c>
      <c r="O556" s="26">
        <v>0</v>
      </c>
      <c r="P556" s="61">
        <f t="shared" si="75"/>
        <v>-5.416666666666667</v>
      </c>
      <c r="Q556" s="60">
        <v>-606.66666666666652</v>
      </c>
      <c r="R556" s="60">
        <f t="shared" si="72"/>
        <v>-612.08333333333314</v>
      </c>
      <c r="S556" s="83"/>
      <c r="T556" s="80"/>
      <c r="U556" s="79"/>
      <c r="V556" s="55">
        <f t="shared" si="74"/>
        <v>32.500000000000227</v>
      </c>
      <c r="W556" s="59" t="str">
        <f t="shared" si="71"/>
        <v>NÃO</v>
      </c>
      <c r="X556" s="15"/>
    </row>
    <row r="557" spans="2:24" x14ac:dyDescent="0.2">
      <c r="B557" s="5" t="s">
        <v>581</v>
      </c>
      <c r="C557" s="5" t="s">
        <v>208</v>
      </c>
      <c r="D557" s="22">
        <f t="shared" si="67"/>
        <v>10</v>
      </c>
      <c r="E557" s="22"/>
      <c r="F557" s="5" t="s">
        <v>151</v>
      </c>
      <c r="G557" s="20">
        <v>41326</v>
      </c>
      <c r="H557" s="34">
        <v>1</v>
      </c>
      <c r="I557" s="39">
        <v>680</v>
      </c>
      <c r="J557" s="36">
        <f t="shared" si="68"/>
        <v>680</v>
      </c>
      <c r="K557" s="45">
        <v>10</v>
      </c>
      <c r="L557" s="46">
        <f t="shared" si="69"/>
        <v>120</v>
      </c>
      <c r="M557" s="42">
        <f t="shared" si="70"/>
        <v>9</v>
      </c>
      <c r="N557" s="24">
        <f t="shared" si="73"/>
        <v>113</v>
      </c>
      <c r="O557" s="26">
        <v>0</v>
      </c>
      <c r="P557" s="61">
        <f t="shared" si="75"/>
        <v>-5.666666666666667</v>
      </c>
      <c r="Q557" s="60">
        <v>-634.66666666666652</v>
      </c>
      <c r="R557" s="60">
        <f t="shared" si="72"/>
        <v>-640.33333333333314</v>
      </c>
      <c r="S557" s="83"/>
      <c r="T557" s="80"/>
      <c r="U557" s="79"/>
      <c r="V557" s="55">
        <f t="shared" si="74"/>
        <v>34.000000000000227</v>
      </c>
      <c r="W557" s="59" t="str">
        <f t="shared" si="71"/>
        <v>NÃO</v>
      </c>
      <c r="X557" s="15"/>
    </row>
    <row r="558" spans="2:24" x14ac:dyDescent="0.2">
      <c r="B558" s="5" t="s">
        <v>581</v>
      </c>
      <c r="C558" s="5" t="s">
        <v>206</v>
      </c>
      <c r="D558" s="22">
        <f t="shared" si="67"/>
        <v>10</v>
      </c>
      <c r="E558" s="22"/>
      <c r="F558" s="5" t="s">
        <v>435</v>
      </c>
      <c r="G558" s="20">
        <v>41327</v>
      </c>
      <c r="H558" s="34">
        <v>154</v>
      </c>
      <c r="I558" s="64">
        <v>1590</v>
      </c>
      <c r="J558" s="36">
        <f t="shared" si="68"/>
        <v>244860</v>
      </c>
      <c r="K558" s="45">
        <v>10</v>
      </c>
      <c r="L558" s="46">
        <f t="shared" si="69"/>
        <v>120</v>
      </c>
      <c r="M558" s="42">
        <f t="shared" si="70"/>
        <v>9</v>
      </c>
      <c r="N558" s="24">
        <f t="shared" si="73"/>
        <v>113</v>
      </c>
      <c r="O558" s="26">
        <v>0</v>
      </c>
      <c r="P558" s="61">
        <f t="shared" si="75"/>
        <v>-2040.5</v>
      </c>
      <c r="Q558" s="60">
        <v>-228536</v>
      </c>
      <c r="R558" s="60">
        <f t="shared" si="72"/>
        <v>-230576.5</v>
      </c>
      <c r="S558" s="83"/>
      <c r="T558" s="80"/>
      <c r="U558" s="79"/>
      <c r="V558" s="55">
        <f t="shared" si="74"/>
        <v>12243</v>
      </c>
      <c r="W558" s="59" t="str">
        <f t="shared" si="71"/>
        <v>NÃO</v>
      </c>
      <c r="X558" s="15"/>
    </row>
    <row r="559" spans="2:24" x14ac:dyDescent="0.2">
      <c r="B559" s="5" t="s">
        <v>581</v>
      </c>
      <c r="C559" s="5" t="s">
        <v>206</v>
      </c>
      <c r="D559" s="22">
        <f t="shared" si="67"/>
        <v>10</v>
      </c>
      <c r="E559" s="22"/>
      <c r="F559" s="5" t="s">
        <v>436</v>
      </c>
      <c r="G559" s="20">
        <v>41330</v>
      </c>
      <c r="H559" s="34">
        <v>5</v>
      </c>
      <c r="I559" s="64">
        <v>560</v>
      </c>
      <c r="J559" s="36">
        <f t="shared" si="68"/>
        <v>2800</v>
      </c>
      <c r="K559" s="45">
        <v>10</v>
      </c>
      <c r="L559" s="46">
        <f t="shared" si="69"/>
        <v>120</v>
      </c>
      <c r="M559" s="42">
        <f t="shared" si="70"/>
        <v>9</v>
      </c>
      <c r="N559" s="24">
        <f t="shared" si="73"/>
        <v>113</v>
      </c>
      <c r="O559" s="26">
        <v>0</v>
      </c>
      <c r="P559" s="61">
        <f t="shared" si="75"/>
        <v>-23.333333333333332</v>
      </c>
      <c r="Q559" s="60">
        <v>-2613.3333333333339</v>
      </c>
      <c r="R559" s="60">
        <f t="shared" si="72"/>
        <v>-2636.6666666666674</v>
      </c>
      <c r="S559" s="83"/>
      <c r="T559" s="80"/>
      <c r="U559" s="79"/>
      <c r="V559" s="55">
        <f t="shared" si="74"/>
        <v>139.99999999999909</v>
      </c>
      <c r="W559" s="59" t="str">
        <f t="shared" si="71"/>
        <v>NÃO</v>
      </c>
      <c r="X559" s="15"/>
    </row>
    <row r="560" spans="2:24" x14ac:dyDescent="0.2">
      <c r="B560" s="5" t="s">
        <v>581</v>
      </c>
      <c r="C560" s="5" t="s">
        <v>206</v>
      </c>
      <c r="D560" s="22">
        <f t="shared" si="67"/>
        <v>10</v>
      </c>
      <c r="E560" s="22"/>
      <c r="F560" s="5" t="s">
        <v>385</v>
      </c>
      <c r="G560" s="20">
        <v>41331</v>
      </c>
      <c r="H560" s="34">
        <v>7</v>
      </c>
      <c r="I560" s="64">
        <v>1580</v>
      </c>
      <c r="J560" s="36">
        <f t="shared" si="68"/>
        <v>11060</v>
      </c>
      <c r="K560" s="45">
        <v>10</v>
      </c>
      <c r="L560" s="46">
        <f t="shared" si="69"/>
        <v>120</v>
      </c>
      <c r="M560" s="42">
        <f t="shared" si="70"/>
        <v>9</v>
      </c>
      <c r="N560" s="24">
        <f t="shared" si="73"/>
        <v>113</v>
      </c>
      <c r="O560" s="26">
        <v>0</v>
      </c>
      <c r="P560" s="61">
        <f t="shared" si="75"/>
        <v>-92.166666666666671</v>
      </c>
      <c r="Q560" s="60">
        <v>-10322.666666666664</v>
      </c>
      <c r="R560" s="60">
        <f t="shared" si="72"/>
        <v>-10414.83333333333</v>
      </c>
      <c r="S560" s="83"/>
      <c r="T560" s="80"/>
      <c r="U560" s="79"/>
      <c r="V560" s="55">
        <f t="shared" si="74"/>
        <v>553.00000000000364</v>
      </c>
      <c r="W560" s="59" t="str">
        <f t="shared" si="71"/>
        <v>NÃO</v>
      </c>
      <c r="X560" s="15"/>
    </row>
    <row r="561" spans="2:24" x14ac:dyDescent="0.2">
      <c r="B561" s="5" t="s">
        <v>581</v>
      </c>
      <c r="C561" s="5" t="s">
        <v>206</v>
      </c>
      <c r="D561" s="22">
        <f t="shared" si="67"/>
        <v>10</v>
      </c>
      <c r="E561" s="22"/>
      <c r="F561" s="5" t="s">
        <v>437</v>
      </c>
      <c r="G561" s="20">
        <v>41331</v>
      </c>
      <c r="H561" s="34">
        <v>1</v>
      </c>
      <c r="I561" s="64">
        <v>2390</v>
      </c>
      <c r="J561" s="36">
        <f t="shared" si="68"/>
        <v>2390</v>
      </c>
      <c r="K561" s="45">
        <v>10</v>
      </c>
      <c r="L561" s="46">
        <f t="shared" si="69"/>
        <v>120</v>
      </c>
      <c r="M561" s="42">
        <f t="shared" si="70"/>
        <v>9</v>
      </c>
      <c r="N561" s="24">
        <f t="shared" si="73"/>
        <v>113</v>
      </c>
      <c r="O561" s="26">
        <v>0</v>
      </c>
      <c r="P561" s="61">
        <f t="shared" si="75"/>
        <v>-19.916666666666668</v>
      </c>
      <c r="Q561" s="60">
        <v>-2230.6666666666661</v>
      </c>
      <c r="R561" s="60">
        <f t="shared" si="72"/>
        <v>-2250.5833333333326</v>
      </c>
      <c r="S561" s="83"/>
      <c r="T561" s="80"/>
      <c r="U561" s="79"/>
      <c r="V561" s="55">
        <f t="shared" si="74"/>
        <v>119.50000000000091</v>
      </c>
      <c r="W561" s="59" t="str">
        <f t="shared" si="71"/>
        <v>NÃO</v>
      </c>
      <c r="X561" s="15"/>
    </row>
    <row r="562" spans="2:24" x14ac:dyDescent="0.2">
      <c r="B562" s="5" t="s">
        <v>581</v>
      </c>
      <c r="C562" s="5" t="s">
        <v>206</v>
      </c>
      <c r="D562" s="22">
        <f t="shared" si="67"/>
        <v>10</v>
      </c>
      <c r="E562" s="22"/>
      <c r="F562" s="5" t="s">
        <v>438</v>
      </c>
      <c r="G562" s="20">
        <v>41331</v>
      </c>
      <c r="H562" s="34">
        <v>5</v>
      </c>
      <c r="I562" s="64">
        <v>760</v>
      </c>
      <c r="J562" s="36">
        <f t="shared" si="68"/>
        <v>3800</v>
      </c>
      <c r="K562" s="45">
        <v>10</v>
      </c>
      <c r="L562" s="46">
        <f t="shared" si="69"/>
        <v>120</v>
      </c>
      <c r="M562" s="42">
        <f t="shared" si="70"/>
        <v>9</v>
      </c>
      <c r="N562" s="24">
        <f t="shared" si="73"/>
        <v>113</v>
      </c>
      <c r="O562" s="26">
        <v>0</v>
      </c>
      <c r="P562" s="61">
        <f t="shared" si="75"/>
        <v>-31.666666666666668</v>
      </c>
      <c r="Q562" s="60">
        <v>-3546.6666666666661</v>
      </c>
      <c r="R562" s="60">
        <f t="shared" si="72"/>
        <v>-3578.3333333333326</v>
      </c>
      <c r="S562" s="83"/>
      <c r="T562" s="80"/>
      <c r="U562" s="79"/>
      <c r="V562" s="55">
        <f t="shared" si="74"/>
        <v>190.00000000000091</v>
      </c>
      <c r="W562" s="59" t="str">
        <f t="shared" si="71"/>
        <v>NÃO</v>
      </c>
      <c r="X562" s="15"/>
    </row>
    <row r="563" spans="2:24" x14ac:dyDescent="0.2">
      <c r="B563" s="5" t="s">
        <v>581</v>
      </c>
      <c r="C563" s="5" t="s">
        <v>206</v>
      </c>
      <c r="D563" s="22">
        <f t="shared" si="67"/>
        <v>10</v>
      </c>
      <c r="E563" s="22"/>
      <c r="F563" s="5" t="s">
        <v>439</v>
      </c>
      <c r="G563" s="20">
        <v>41331</v>
      </c>
      <c r="H563" s="34">
        <v>1</v>
      </c>
      <c r="I563" s="64">
        <v>990</v>
      </c>
      <c r="J563" s="36">
        <f t="shared" si="68"/>
        <v>990</v>
      </c>
      <c r="K563" s="45">
        <v>10</v>
      </c>
      <c r="L563" s="46">
        <f t="shared" si="69"/>
        <v>120</v>
      </c>
      <c r="M563" s="42">
        <f t="shared" si="70"/>
        <v>9</v>
      </c>
      <c r="N563" s="24">
        <f t="shared" si="73"/>
        <v>113</v>
      </c>
      <c r="O563" s="26">
        <v>0</v>
      </c>
      <c r="P563" s="61">
        <f t="shared" si="75"/>
        <v>-8.25</v>
      </c>
      <c r="Q563" s="60">
        <v>-924</v>
      </c>
      <c r="R563" s="60">
        <f t="shared" si="72"/>
        <v>-932.25</v>
      </c>
      <c r="S563" s="83"/>
      <c r="T563" s="80"/>
      <c r="U563" s="79"/>
      <c r="V563" s="55">
        <f t="shared" si="74"/>
        <v>49.5</v>
      </c>
      <c r="W563" s="59" t="str">
        <f t="shared" si="71"/>
        <v>NÃO</v>
      </c>
      <c r="X563" s="15"/>
    </row>
    <row r="564" spans="2:24" x14ac:dyDescent="0.2">
      <c r="B564" s="5" t="s">
        <v>581</v>
      </c>
      <c r="C564" s="5" t="s">
        <v>206</v>
      </c>
      <c r="D564" s="22">
        <f t="shared" si="67"/>
        <v>10</v>
      </c>
      <c r="E564" s="22"/>
      <c r="F564" s="5" t="s">
        <v>264</v>
      </c>
      <c r="G564" s="20">
        <v>41331</v>
      </c>
      <c r="H564" s="34">
        <v>2</v>
      </c>
      <c r="I564" s="64">
        <v>1380</v>
      </c>
      <c r="J564" s="36">
        <f t="shared" si="68"/>
        <v>2760</v>
      </c>
      <c r="K564" s="45">
        <v>10</v>
      </c>
      <c r="L564" s="46">
        <f t="shared" si="69"/>
        <v>120</v>
      </c>
      <c r="M564" s="42">
        <f t="shared" si="70"/>
        <v>9</v>
      </c>
      <c r="N564" s="24">
        <f t="shared" si="73"/>
        <v>113</v>
      </c>
      <c r="O564" s="26">
        <v>0</v>
      </c>
      <c r="P564" s="61">
        <f t="shared" si="75"/>
        <v>-23</v>
      </c>
      <c r="Q564" s="60">
        <v>-2576</v>
      </c>
      <c r="R564" s="60">
        <f t="shared" si="72"/>
        <v>-2599</v>
      </c>
      <c r="S564" s="83"/>
      <c r="T564" s="80"/>
      <c r="U564" s="79"/>
      <c r="V564" s="55">
        <f t="shared" si="74"/>
        <v>138</v>
      </c>
      <c r="W564" s="59" t="str">
        <f t="shared" si="71"/>
        <v>NÃO</v>
      </c>
      <c r="X564" s="15"/>
    </row>
    <row r="565" spans="2:24" x14ac:dyDescent="0.2">
      <c r="B565" s="5" t="s">
        <v>581</v>
      </c>
      <c r="C565" s="5" t="s">
        <v>206</v>
      </c>
      <c r="D565" s="22">
        <f t="shared" si="67"/>
        <v>10</v>
      </c>
      <c r="E565" s="22"/>
      <c r="F565" s="5" t="s">
        <v>440</v>
      </c>
      <c r="G565" s="20">
        <v>41331</v>
      </c>
      <c r="H565" s="34">
        <v>4</v>
      </c>
      <c r="I565" s="64">
        <v>960</v>
      </c>
      <c r="J565" s="36">
        <f t="shared" si="68"/>
        <v>3840</v>
      </c>
      <c r="K565" s="45">
        <v>10</v>
      </c>
      <c r="L565" s="46">
        <f t="shared" si="69"/>
        <v>120</v>
      </c>
      <c r="M565" s="42">
        <f t="shared" si="70"/>
        <v>9</v>
      </c>
      <c r="N565" s="24">
        <f t="shared" si="73"/>
        <v>113</v>
      </c>
      <c r="O565" s="26">
        <v>0</v>
      </c>
      <c r="P565" s="61">
        <f t="shared" si="75"/>
        <v>-32</v>
      </c>
      <c r="Q565" s="60">
        <v>-3584</v>
      </c>
      <c r="R565" s="60">
        <f t="shared" si="72"/>
        <v>-3616</v>
      </c>
      <c r="S565" s="83"/>
      <c r="T565" s="80"/>
      <c r="U565" s="79"/>
      <c r="V565" s="55">
        <f t="shared" si="74"/>
        <v>192</v>
      </c>
      <c r="W565" s="59" t="str">
        <f t="shared" si="71"/>
        <v>NÃO</v>
      </c>
      <c r="X565" s="15"/>
    </row>
    <row r="566" spans="2:24" x14ac:dyDescent="0.2">
      <c r="B566" s="5" t="s">
        <v>581</v>
      </c>
      <c r="C566" s="5" t="s">
        <v>206</v>
      </c>
      <c r="D566" s="22">
        <f t="shared" si="67"/>
        <v>10</v>
      </c>
      <c r="E566" s="22"/>
      <c r="F566" s="5" t="s">
        <v>438</v>
      </c>
      <c r="G566" s="20">
        <v>41331</v>
      </c>
      <c r="H566" s="34">
        <v>1</v>
      </c>
      <c r="I566" s="64">
        <v>830</v>
      </c>
      <c r="J566" s="36">
        <f t="shared" si="68"/>
        <v>830</v>
      </c>
      <c r="K566" s="45">
        <v>10</v>
      </c>
      <c r="L566" s="46">
        <f t="shared" si="69"/>
        <v>120</v>
      </c>
      <c r="M566" s="42">
        <f t="shared" si="70"/>
        <v>9</v>
      </c>
      <c r="N566" s="24">
        <f t="shared" si="73"/>
        <v>113</v>
      </c>
      <c r="O566" s="26">
        <v>0</v>
      </c>
      <c r="P566" s="61">
        <f t="shared" si="75"/>
        <v>-6.916666666666667</v>
      </c>
      <c r="Q566" s="60">
        <v>-774.66666666666652</v>
      </c>
      <c r="R566" s="60">
        <f t="shared" si="72"/>
        <v>-781.58333333333314</v>
      </c>
      <c r="S566" s="83"/>
      <c r="T566" s="80"/>
      <c r="U566" s="79"/>
      <c r="V566" s="55">
        <f t="shared" si="74"/>
        <v>41.500000000000227</v>
      </c>
      <c r="W566" s="59" t="str">
        <f t="shared" si="71"/>
        <v>NÃO</v>
      </c>
      <c r="X566" s="15"/>
    </row>
    <row r="567" spans="2:24" x14ac:dyDescent="0.2">
      <c r="B567" s="5" t="s">
        <v>581</v>
      </c>
      <c r="C567" s="5" t="s">
        <v>206</v>
      </c>
      <c r="D567" s="22">
        <f t="shared" si="67"/>
        <v>10</v>
      </c>
      <c r="E567" s="22"/>
      <c r="F567" s="5" t="s">
        <v>380</v>
      </c>
      <c r="G567" s="20">
        <v>41331</v>
      </c>
      <c r="H567" s="34">
        <v>2</v>
      </c>
      <c r="I567" s="64">
        <v>1910</v>
      </c>
      <c r="J567" s="36">
        <f t="shared" si="68"/>
        <v>3820</v>
      </c>
      <c r="K567" s="45">
        <v>10</v>
      </c>
      <c r="L567" s="46">
        <f t="shared" si="69"/>
        <v>120</v>
      </c>
      <c r="M567" s="42">
        <f t="shared" si="70"/>
        <v>9</v>
      </c>
      <c r="N567" s="24">
        <f t="shared" si="73"/>
        <v>113</v>
      </c>
      <c r="O567" s="26">
        <v>0</v>
      </c>
      <c r="P567" s="61">
        <f t="shared" si="75"/>
        <v>-31.833333333333332</v>
      </c>
      <c r="Q567" s="60">
        <v>-3565.3333333333339</v>
      </c>
      <c r="R567" s="60">
        <f t="shared" si="72"/>
        <v>-3597.1666666666674</v>
      </c>
      <c r="S567" s="83"/>
      <c r="T567" s="80"/>
      <c r="U567" s="79"/>
      <c r="V567" s="55">
        <f t="shared" si="74"/>
        <v>190.99999999999909</v>
      </c>
      <c r="W567" s="59" t="str">
        <f t="shared" si="71"/>
        <v>NÃO</v>
      </c>
      <c r="X567" s="15"/>
    </row>
    <row r="568" spans="2:24" x14ac:dyDescent="0.2">
      <c r="B568" s="5" t="s">
        <v>581</v>
      </c>
      <c r="C568" s="5" t="s">
        <v>206</v>
      </c>
      <c r="D568" s="22">
        <f t="shared" si="67"/>
        <v>10</v>
      </c>
      <c r="E568" s="22"/>
      <c r="F568" s="5" t="s">
        <v>441</v>
      </c>
      <c r="G568" s="20">
        <v>41331</v>
      </c>
      <c r="H568" s="34">
        <v>1</v>
      </c>
      <c r="I568" s="64">
        <v>2580</v>
      </c>
      <c r="J568" s="36">
        <f t="shared" si="68"/>
        <v>2580</v>
      </c>
      <c r="K568" s="45">
        <v>10</v>
      </c>
      <c r="L568" s="46">
        <f t="shared" si="69"/>
        <v>120</v>
      </c>
      <c r="M568" s="42">
        <f t="shared" si="70"/>
        <v>9</v>
      </c>
      <c r="N568" s="24">
        <f t="shared" si="73"/>
        <v>113</v>
      </c>
      <c r="O568" s="26">
        <v>0</v>
      </c>
      <c r="P568" s="61">
        <f t="shared" si="75"/>
        <v>-21.5</v>
      </c>
      <c r="Q568" s="60">
        <v>-2408</v>
      </c>
      <c r="R568" s="60">
        <f t="shared" si="72"/>
        <v>-2429.5</v>
      </c>
      <c r="S568" s="83"/>
      <c r="T568" s="80"/>
      <c r="U568" s="79"/>
      <c r="V568" s="55">
        <f t="shared" si="74"/>
        <v>129</v>
      </c>
      <c r="W568" s="59" t="str">
        <f t="shared" si="71"/>
        <v>NÃO</v>
      </c>
      <c r="X568" s="15"/>
    </row>
    <row r="569" spans="2:24" x14ac:dyDescent="0.2">
      <c r="B569" s="5" t="s">
        <v>581</v>
      </c>
      <c r="C569" s="5" t="s">
        <v>206</v>
      </c>
      <c r="D569" s="22">
        <f t="shared" si="67"/>
        <v>10</v>
      </c>
      <c r="E569" s="22"/>
      <c r="F569" s="5" t="s">
        <v>442</v>
      </c>
      <c r="G569" s="20">
        <v>41334</v>
      </c>
      <c r="H569" s="34">
        <v>5</v>
      </c>
      <c r="I569" s="64">
        <v>960</v>
      </c>
      <c r="J569" s="36">
        <f t="shared" si="68"/>
        <v>4800</v>
      </c>
      <c r="K569" s="45">
        <v>10</v>
      </c>
      <c r="L569" s="46">
        <f t="shared" si="69"/>
        <v>120</v>
      </c>
      <c r="M569" s="42">
        <f t="shared" si="70"/>
        <v>9</v>
      </c>
      <c r="N569" s="24">
        <f t="shared" si="73"/>
        <v>112</v>
      </c>
      <c r="O569" s="26">
        <v>0</v>
      </c>
      <c r="P569" s="61">
        <f t="shared" si="75"/>
        <v>-40</v>
      </c>
      <c r="Q569" s="60">
        <v>-4440</v>
      </c>
      <c r="R569" s="60">
        <f t="shared" si="72"/>
        <v>-4480</v>
      </c>
      <c r="S569" s="83"/>
      <c r="T569" s="80"/>
      <c r="U569" s="79"/>
      <c r="V569" s="55">
        <f t="shared" si="74"/>
        <v>280</v>
      </c>
      <c r="W569" s="59" t="str">
        <f t="shared" si="71"/>
        <v>NÃO</v>
      </c>
      <c r="X569" s="15"/>
    </row>
    <row r="570" spans="2:24" x14ac:dyDescent="0.2">
      <c r="B570" s="5" t="s">
        <v>581</v>
      </c>
      <c r="C570" s="5" t="s">
        <v>206</v>
      </c>
      <c r="D570" s="22">
        <f t="shared" si="67"/>
        <v>10</v>
      </c>
      <c r="E570" s="22"/>
      <c r="F570" s="5" t="s">
        <v>443</v>
      </c>
      <c r="G570" s="20">
        <v>41334</v>
      </c>
      <c r="H570" s="34">
        <v>3</v>
      </c>
      <c r="I570" s="64">
        <v>830</v>
      </c>
      <c r="J570" s="36">
        <f t="shared" si="68"/>
        <v>2490</v>
      </c>
      <c r="K570" s="45">
        <v>10</v>
      </c>
      <c r="L570" s="46">
        <f t="shared" si="69"/>
        <v>120</v>
      </c>
      <c r="M570" s="42">
        <f t="shared" si="70"/>
        <v>9</v>
      </c>
      <c r="N570" s="24">
        <f t="shared" si="73"/>
        <v>112</v>
      </c>
      <c r="O570" s="26">
        <v>0</v>
      </c>
      <c r="P570" s="61">
        <f t="shared" si="75"/>
        <v>-20.75</v>
      </c>
      <c r="Q570" s="60">
        <v>-2303.25</v>
      </c>
      <c r="R570" s="60">
        <f t="shared" si="72"/>
        <v>-2324</v>
      </c>
      <c r="S570" s="83"/>
      <c r="T570" s="80"/>
      <c r="U570" s="79"/>
      <c r="V570" s="55">
        <f t="shared" si="74"/>
        <v>145.25</v>
      </c>
      <c r="W570" s="59" t="str">
        <f t="shared" si="71"/>
        <v>NÃO</v>
      </c>
      <c r="X570" s="15"/>
    </row>
    <row r="571" spans="2:24" x14ac:dyDescent="0.2">
      <c r="B571" s="5" t="s">
        <v>581</v>
      </c>
      <c r="C571" s="5" t="s">
        <v>206</v>
      </c>
      <c r="D571" s="22">
        <f t="shared" si="67"/>
        <v>10</v>
      </c>
      <c r="E571" s="22"/>
      <c r="F571" s="5" t="s">
        <v>264</v>
      </c>
      <c r="G571" s="20">
        <v>41334</v>
      </c>
      <c r="H571" s="34">
        <v>3</v>
      </c>
      <c r="I571" s="64">
        <v>1560</v>
      </c>
      <c r="J571" s="36">
        <f t="shared" si="68"/>
        <v>4680</v>
      </c>
      <c r="K571" s="45">
        <v>10</v>
      </c>
      <c r="L571" s="46">
        <f t="shared" si="69"/>
        <v>120</v>
      </c>
      <c r="M571" s="42">
        <f t="shared" si="70"/>
        <v>9</v>
      </c>
      <c r="N571" s="24">
        <f t="shared" si="73"/>
        <v>112</v>
      </c>
      <c r="O571" s="26">
        <v>0</v>
      </c>
      <c r="P571" s="61">
        <f t="shared" si="75"/>
        <v>-39</v>
      </c>
      <c r="Q571" s="60">
        <v>-4329</v>
      </c>
      <c r="R571" s="60">
        <f t="shared" si="72"/>
        <v>-4368</v>
      </c>
      <c r="S571" s="83"/>
      <c r="T571" s="80"/>
      <c r="U571" s="79"/>
      <c r="V571" s="55">
        <f t="shared" si="74"/>
        <v>273</v>
      </c>
      <c r="W571" s="59" t="str">
        <f t="shared" si="71"/>
        <v>NÃO</v>
      </c>
      <c r="X571" s="15"/>
    </row>
    <row r="572" spans="2:24" x14ac:dyDescent="0.2">
      <c r="B572" s="5" t="s">
        <v>581</v>
      </c>
      <c r="C572" s="5" t="s">
        <v>206</v>
      </c>
      <c r="D572" s="22">
        <f t="shared" si="67"/>
        <v>10</v>
      </c>
      <c r="E572" s="22"/>
      <c r="F572" s="5" t="s">
        <v>444</v>
      </c>
      <c r="G572" s="20">
        <v>41334</v>
      </c>
      <c r="H572" s="34">
        <v>4</v>
      </c>
      <c r="I572" s="64">
        <v>1580</v>
      </c>
      <c r="J572" s="36">
        <f t="shared" si="68"/>
        <v>6320</v>
      </c>
      <c r="K572" s="45">
        <v>10</v>
      </c>
      <c r="L572" s="46">
        <f t="shared" si="69"/>
        <v>120</v>
      </c>
      <c r="M572" s="42">
        <f t="shared" si="70"/>
        <v>9</v>
      </c>
      <c r="N572" s="24">
        <f t="shared" si="73"/>
        <v>112</v>
      </c>
      <c r="O572" s="26">
        <v>0</v>
      </c>
      <c r="P572" s="61">
        <f t="shared" si="75"/>
        <v>-52.666666666666664</v>
      </c>
      <c r="Q572" s="60">
        <v>-5846.0000000000009</v>
      </c>
      <c r="R572" s="60">
        <f t="shared" si="72"/>
        <v>-5898.6666666666679</v>
      </c>
      <c r="S572" s="83"/>
      <c r="T572" s="80"/>
      <c r="U572" s="79"/>
      <c r="V572" s="55">
        <f t="shared" si="74"/>
        <v>368.66666666666515</v>
      </c>
      <c r="W572" s="59" t="str">
        <f t="shared" si="71"/>
        <v>NÃO</v>
      </c>
      <c r="X572" s="15"/>
    </row>
    <row r="573" spans="2:24" x14ac:dyDescent="0.2">
      <c r="B573" s="5" t="s">
        <v>581</v>
      </c>
      <c r="C573" s="5" t="s">
        <v>206</v>
      </c>
      <c r="D573" s="22">
        <f t="shared" si="67"/>
        <v>10</v>
      </c>
      <c r="E573" s="22"/>
      <c r="F573" s="5" t="s">
        <v>445</v>
      </c>
      <c r="G573" s="20">
        <v>41334</v>
      </c>
      <c r="H573" s="34">
        <v>1</v>
      </c>
      <c r="I573" s="64">
        <v>2110</v>
      </c>
      <c r="J573" s="36">
        <f t="shared" si="68"/>
        <v>2110</v>
      </c>
      <c r="K573" s="45">
        <v>10</v>
      </c>
      <c r="L573" s="46">
        <f t="shared" si="69"/>
        <v>120</v>
      </c>
      <c r="M573" s="42">
        <f t="shared" si="70"/>
        <v>9</v>
      </c>
      <c r="N573" s="24">
        <f t="shared" si="73"/>
        <v>112</v>
      </c>
      <c r="O573" s="26">
        <v>0</v>
      </c>
      <c r="P573" s="61">
        <f t="shared" si="75"/>
        <v>-17.583333333333332</v>
      </c>
      <c r="Q573" s="60">
        <v>-1951.7499999999995</v>
      </c>
      <c r="R573" s="60">
        <f t="shared" si="72"/>
        <v>-1969.3333333333328</v>
      </c>
      <c r="S573" s="83"/>
      <c r="T573" s="80"/>
      <c r="U573" s="79"/>
      <c r="V573" s="55">
        <f t="shared" si="74"/>
        <v>123.08333333333371</v>
      </c>
      <c r="W573" s="59" t="str">
        <f t="shared" si="71"/>
        <v>NÃO</v>
      </c>
      <c r="X573" s="15"/>
    </row>
    <row r="574" spans="2:24" x14ac:dyDescent="0.2">
      <c r="B574" s="5" t="s">
        <v>581</v>
      </c>
      <c r="C574" s="5" t="s">
        <v>206</v>
      </c>
      <c r="D574" s="22">
        <f t="shared" si="67"/>
        <v>10</v>
      </c>
      <c r="E574" s="22"/>
      <c r="F574" s="5" t="s">
        <v>443</v>
      </c>
      <c r="G574" s="20">
        <v>41334</v>
      </c>
      <c r="H574" s="34">
        <v>1</v>
      </c>
      <c r="I574" s="64">
        <v>910</v>
      </c>
      <c r="J574" s="36">
        <f t="shared" si="68"/>
        <v>910</v>
      </c>
      <c r="K574" s="45">
        <v>10</v>
      </c>
      <c r="L574" s="46">
        <f t="shared" si="69"/>
        <v>120</v>
      </c>
      <c r="M574" s="42">
        <f t="shared" si="70"/>
        <v>9</v>
      </c>
      <c r="N574" s="24">
        <f t="shared" si="73"/>
        <v>112</v>
      </c>
      <c r="O574" s="26">
        <v>0</v>
      </c>
      <c r="P574" s="61">
        <f t="shared" si="75"/>
        <v>-7.583333333333333</v>
      </c>
      <c r="Q574" s="60">
        <v>-841.75000000000011</v>
      </c>
      <c r="R574" s="60">
        <f t="shared" si="72"/>
        <v>-849.33333333333348</v>
      </c>
      <c r="S574" s="83"/>
      <c r="T574" s="80"/>
      <c r="U574" s="79"/>
      <c r="V574" s="55">
        <f t="shared" si="74"/>
        <v>53.083333333333144</v>
      </c>
      <c r="W574" s="59" t="str">
        <f t="shared" si="71"/>
        <v>NÃO</v>
      </c>
      <c r="X574" s="15"/>
    </row>
    <row r="575" spans="2:24" x14ac:dyDescent="0.2">
      <c r="B575" s="5" t="s">
        <v>581</v>
      </c>
      <c r="C575" s="5" t="s">
        <v>206</v>
      </c>
      <c r="D575" s="22">
        <f t="shared" si="67"/>
        <v>10</v>
      </c>
      <c r="E575" s="22"/>
      <c r="F575" s="5" t="s">
        <v>241</v>
      </c>
      <c r="G575" s="20">
        <v>41334</v>
      </c>
      <c r="H575" s="34">
        <v>1</v>
      </c>
      <c r="I575" s="64">
        <v>1380</v>
      </c>
      <c r="J575" s="36">
        <f t="shared" si="68"/>
        <v>1380</v>
      </c>
      <c r="K575" s="45">
        <v>10</v>
      </c>
      <c r="L575" s="46">
        <f t="shared" si="69"/>
        <v>120</v>
      </c>
      <c r="M575" s="42">
        <f t="shared" si="70"/>
        <v>9</v>
      </c>
      <c r="N575" s="24">
        <f t="shared" si="73"/>
        <v>112</v>
      </c>
      <c r="O575" s="26">
        <v>0</v>
      </c>
      <c r="P575" s="61">
        <f t="shared" si="75"/>
        <v>-11.5</v>
      </c>
      <c r="Q575" s="60">
        <v>-1276.5</v>
      </c>
      <c r="R575" s="60">
        <f t="shared" si="72"/>
        <v>-1288</v>
      </c>
      <c r="S575" s="83"/>
      <c r="T575" s="80"/>
      <c r="U575" s="79"/>
      <c r="V575" s="55">
        <f t="shared" si="74"/>
        <v>80.5</v>
      </c>
      <c r="W575" s="59" t="str">
        <f t="shared" si="71"/>
        <v>NÃO</v>
      </c>
      <c r="X575" s="15"/>
    </row>
    <row r="576" spans="2:24" x14ac:dyDescent="0.2">
      <c r="B576" s="5" t="s">
        <v>581</v>
      </c>
      <c r="C576" s="5" t="s">
        <v>206</v>
      </c>
      <c r="D576" s="22">
        <f t="shared" si="67"/>
        <v>10</v>
      </c>
      <c r="E576" s="22"/>
      <c r="F576" s="5" t="s">
        <v>446</v>
      </c>
      <c r="G576" s="20">
        <v>41337</v>
      </c>
      <c r="H576" s="34">
        <v>8</v>
      </c>
      <c r="I576" s="64">
        <v>560</v>
      </c>
      <c r="J576" s="36">
        <f t="shared" si="68"/>
        <v>4480</v>
      </c>
      <c r="K576" s="45">
        <v>10</v>
      </c>
      <c r="L576" s="46">
        <f t="shared" si="69"/>
        <v>120</v>
      </c>
      <c r="M576" s="42">
        <f t="shared" si="70"/>
        <v>9</v>
      </c>
      <c r="N576" s="24">
        <f t="shared" si="73"/>
        <v>112</v>
      </c>
      <c r="O576" s="26">
        <v>0</v>
      </c>
      <c r="P576" s="61">
        <f t="shared" si="75"/>
        <v>-37.333333333333336</v>
      </c>
      <c r="Q576" s="60">
        <v>-4144</v>
      </c>
      <c r="R576" s="60">
        <f t="shared" si="72"/>
        <v>-4181.333333333333</v>
      </c>
      <c r="S576" s="83"/>
      <c r="T576" s="80"/>
      <c r="U576" s="79"/>
      <c r="V576" s="55">
        <f t="shared" si="74"/>
        <v>261.33333333333394</v>
      </c>
      <c r="W576" s="59" t="str">
        <f t="shared" si="71"/>
        <v>NÃO</v>
      </c>
      <c r="X576" s="15"/>
    </row>
    <row r="577" spans="2:24" x14ac:dyDescent="0.2">
      <c r="B577" s="5" t="s">
        <v>581</v>
      </c>
      <c r="C577" s="5" t="s">
        <v>206</v>
      </c>
      <c r="D577" s="22">
        <f t="shared" si="67"/>
        <v>10</v>
      </c>
      <c r="E577" s="22"/>
      <c r="F577" s="5" t="s">
        <v>447</v>
      </c>
      <c r="G577" s="20">
        <v>41338</v>
      </c>
      <c r="H577" s="34">
        <v>16</v>
      </c>
      <c r="I577" s="64">
        <v>460</v>
      </c>
      <c r="J577" s="36">
        <f t="shared" si="68"/>
        <v>7360</v>
      </c>
      <c r="K577" s="45">
        <v>10</v>
      </c>
      <c r="L577" s="46">
        <f t="shared" si="69"/>
        <v>120</v>
      </c>
      <c r="M577" s="42">
        <f t="shared" si="70"/>
        <v>9</v>
      </c>
      <c r="N577" s="24">
        <f t="shared" si="73"/>
        <v>112</v>
      </c>
      <c r="O577" s="26">
        <v>0</v>
      </c>
      <c r="P577" s="61">
        <f t="shared" si="75"/>
        <v>-61.333333333333336</v>
      </c>
      <c r="Q577" s="60">
        <v>-6807.9999999999991</v>
      </c>
      <c r="R577" s="60">
        <f t="shared" si="72"/>
        <v>-6869.3333333333321</v>
      </c>
      <c r="S577" s="83"/>
      <c r="T577" s="80"/>
      <c r="U577" s="79"/>
      <c r="V577" s="55">
        <f t="shared" si="74"/>
        <v>429.33333333333485</v>
      </c>
      <c r="W577" s="59" t="str">
        <f t="shared" si="71"/>
        <v>NÃO</v>
      </c>
      <c r="X577" s="15"/>
    </row>
    <row r="578" spans="2:24" x14ac:dyDescent="0.2">
      <c r="B578" s="5" t="s">
        <v>581</v>
      </c>
      <c r="C578" s="5" t="s">
        <v>206</v>
      </c>
      <c r="D578" s="22">
        <f t="shared" si="67"/>
        <v>10</v>
      </c>
      <c r="E578" s="22"/>
      <c r="F578" s="5" t="s">
        <v>448</v>
      </c>
      <c r="G578" s="20">
        <v>41338</v>
      </c>
      <c r="H578" s="34">
        <v>1</v>
      </c>
      <c r="I578" s="39">
        <v>3970</v>
      </c>
      <c r="J578" s="36">
        <f t="shared" si="68"/>
        <v>3970</v>
      </c>
      <c r="K578" s="45">
        <v>10</v>
      </c>
      <c r="L578" s="46">
        <f t="shared" si="69"/>
        <v>120</v>
      </c>
      <c r="M578" s="42">
        <f t="shared" si="70"/>
        <v>9</v>
      </c>
      <c r="N578" s="24">
        <f t="shared" si="73"/>
        <v>112</v>
      </c>
      <c r="O578" s="26">
        <v>0</v>
      </c>
      <c r="P578" s="61">
        <f t="shared" si="75"/>
        <v>-33.083333333333336</v>
      </c>
      <c r="Q578" s="60">
        <v>-3672.2500000000009</v>
      </c>
      <c r="R578" s="60">
        <f t="shared" si="72"/>
        <v>-3705.3333333333344</v>
      </c>
      <c r="S578" s="83"/>
      <c r="T578" s="80"/>
      <c r="U578" s="79"/>
      <c r="V578" s="55">
        <f t="shared" si="74"/>
        <v>231.58333333333212</v>
      </c>
      <c r="W578" s="59" t="str">
        <f t="shared" si="71"/>
        <v>NÃO</v>
      </c>
      <c r="X578" s="15"/>
    </row>
    <row r="579" spans="2:24" x14ac:dyDescent="0.2">
      <c r="B579" s="5" t="s">
        <v>581</v>
      </c>
      <c r="C579" s="5" t="s">
        <v>206</v>
      </c>
      <c r="D579" s="22">
        <f t="shared" si="67"/>
        <v>10</v>
      </c>
      <c r="E579" s="22"/>
      <c r="F579" s="5" t="s">
        <v>432</v>
      </c>
      <c r="G579" s="20">
        <v>41338</v>
      </c>
      <c r="H579" s="34">
        <v>1</v>
      </c>
      <c r="I579" s="39">
        <v>5900</v>
      </c>
      <c r="J579" s="36">
        <f t="shared" si="68"/>
        <v>5900</v>
      </c>
      <c r="K579" s="45">
        <v>10</v>
      </c>
      <c r="L579" s="46">
        <f t="shared" si="69"/>
        <v>120</v>
      </c>
      <c r="M579" s="42">
        <f t="shared" si="70"/>
        <v>9</v>
      </c>
      <c r="N579" s="24">
        <f t="shared" si="73"/>
        <v>112</v>
      </c>
      <c r="O579" s="26">
        <v>0</v>
      </c>
      <c r="P579" s="61">
        <f t="shared" si="75"/>
        <v>-49.166666666666664</v>
      </c>
      <c r="Q579" s="60">
        <v>-5457.5000000000009</v>
      </c>
      <c r="R579" s="60">
        <f t="shared" si="72"/>
        <v>-5506.6666666666679</v>
      </c>
      <c r="S579" s="83"/>
      <c r="T579" s="80"/>
      <c r="U579" s="79"/>
      <c r="V579" s="55">
        <f t="shared" si="74"/>
        <v>344.16666666666515</v>
      </c>
      <c r="W579" s="59" t="str">
        <f t="shared" si="71"/>
        <v>NÃO</v>
      </c>
      <c r="X579" s="15"/>
    </row>
    <row r="580" spans="2:24" x14ac:dyDescent="0.2">
      <c r="B580" s="5" t="s">
        <v>581</v>
      </c>
      <c r="C580" s="5" t="s">
        <v>206</v>
      </c>
      <c r="D580" s="22">
        <f t="shared" ref="D580:D644" si="76">((12*100)/L580)</f>
        <v>10</v>
      </c>
      <c r="E580" s="22"/>
      <c r="F580" s="5" t="s">
        <v>434</v>
      </c>
      <c r="G580" s="20">
        <v>41338</v>
      </c>
      <c r="H580" s="34">
        <v>1</v>
      </c>
      <c r="I580" s="39">
        <v>650</v>
      </c>
      <c r="J580" s="36">
        <f t="shared" ref="J580:J643" si="77">H580*I580</f>
        <v>650</v>
      </c>
      <c r="K580" s="45">
        <v>10</v>
      </c>
      <c r="L580" s="46">
        <f t="shared" ref="L580:L643" si="78">K580*12</f>
        <v>120</v>
      </c>
      <c r="M580" s="42">
        <f t="shared" ref="M580:M643" si="79">DATEDIF(G580,$G$2,"Y")</f>
        <v>9</v>
      </c>
      <c r="N580" s="24">
        <f t="shared" si="73"/>
        <v>112</v>
      </c>
      <c r="O580" s="26">
        <v>0</v>
      </c>
      <c r="P580" s="61">
        <f t="shared" si="75"/>
        <v>-5.416666666666667</v>
      </c>
      <c r="Q580" s="60">
        <v>-601.24999999999989</v>
      </c>
      <c r="R580" s="60">
        <f t="shared" si="72"/>
        <v>-606.66666666666652</v>
      </c>
      <c r="S580" s="83"/>
      <c r="T580" s="80"/>
      <c r="U580" s="79"/>
      <c r="V580" s="55">
        <f t="shared" si="74"/>
        <v>37.916666666666856</v>
      </c>
      <c r="W580" s="59" t="str">
        <f t="shared" ref="W580:W643" si="80">IF(N580&gt;L580,"SIM","NÃO")</f>
        <v>NÃO</v>
      </c>
      <c r="X580" s="15"/>
    </row>
    <row r="581" spans="2:24" x14ac:dyDescent="0.2">
      <c r="B581" s="5" t="s">
        <v>581</v>
      </c>
      <c r="C581" s="5" t="s">
        <v>206</v>
      </c>
      <c r="D581" s="22">
        <f t="shared" si="76"/>
        <v>10</v>
      </c>
      <c r="E581" s="22"/>
      <c r="F581" s="5" t="s">
        <v>449</v>
      </c>
      <c r="G581" s="20">
        <v>41348</v>
      </c>
      <c r="H581" s="34">
        <v>5</v>
      </c>
      <c r="I581" s="64">
        <v>640</v>
      </c>
      <c r="J581" s="36">
        <f t="shared" si="77"/>
        <v>3200</v>
      </c>
      <c r="K581" s="45">
        <v>10</v>
      </c>
      <c r="L581" s="46">
        <f t="shared" si="78"/>
        <v>120</v>
      </c>
      <c r="M581" s="42">
        <f t="shared" si="79"/>
        <v>9</v>
      </c>
      <c r="N581" s="24">
        <f t="shared" si="73"/>
        <v>112</v>
      </c>
      <c r="O581" s="26">
        <v>0</v>
      </c>
      <c r="P581" s="61">
        <f t="shared" si="75"/>
        <v>-26.666666666666668</v>
      </c>
      <c r="Q581" s="60">
        <v>-2959.9999999999995</v>
      </c>
      <c r="R581" s="60">
        <f t="shared" ref="R581:R644" si="81">P581+Q581</f>
        <v>-2986.6666666666661</v>
      </c>
      <c r="S581" s="83"/>
      <c r="T581" s="80"/>
      <c r="U581" s="79"/>
      <c r="V581" s="55">
        <f t="shared" si="74"/>
        <v>186.66666666666742</v>
      </c>
      <c r="W581" s="59" t="str">
        <f t="shared" si="80"/>
        <v>NÃO</v>
      </c>
      <c r="X581" s="15"/>
    </row>
    <row r="582" spans="2:24" x14ac:dyDescent="0.2">
      <c r="B582" s="5" t="s">
        <v>581</v>
      </c>
      <c r="C582" s="5" t="s">
        <v>205</v>
      </c>
      <c r="D582" s="22">
        <f t="shared" si="76"/>
        <v>20</v>
      </c>
      <c r="E582" s="22"/>
      <c r="F582" s="5" t="s">
        <v>497</v>
      </c>
      <c r="G582" s="20">
        <v>41404</v>
      </c>
      <c r="H582" s="34">
        <v>1</v>
      </c>
      <c r="I582" s="39">
        <v>1169.0999999999999</v>
      </c>
      <c r="J582" s="36">
        <f t="shared" si="77"/>
        <v>1169.0999999999999</v>
      </c>
      <c r="K582" s="45">
        <v>5</v>
      </c>
      <c r="L582" s="46">
        <f t="shared" si="78"/>
        <v>60</v>
      </c>
      <c r="M582" s="42">
        <f t="shared" si="79"/>
        <v>9</v>
      </c>
      <c r="N582" s="24">
        <f t="shared" si="73"/>
        <v>110</v>
      </c>
      <c r="O582" s="26">
        <v>0</v>
      </c>
      <c r="P582" s="61">
        <v>0</v>
      </c>
      <c r="Q582" s="60">
        <v>-1169.0999999999999</v>
      </c>
      <c r="R582" s="60">
        <f t="shared" si="81"/>
        <v>-1169.0999999999999</v>
      </c>
      <c r="S582" s="83"/>
      <c r="T582" s="80"/>
      <c r="U582" s="79"/>
      <c r="V582" s="55">
        <f t="shared" si="74"/>
        <v>0</v>
      </c>
      <c r="W582" s="59" t="str">
        <f t="shared" si="80"/>
        <v>SIM</v>
      </c>
      <c r="X582" s="15"/>
    </row>
    <row r="583" spans="2:24" x14ac:dyDescent="0.2">
      <c r="B583" s="5" t="s">
        <v>581</v>
      </c>
      <c r="C583" s="5" t="s">
        <v>208</v>
      </c>
      <c r="D583" s="22">
        <f t="shared" si="76"/>
        <v>10</v>
      </c>
      <c r="E583" s="22"/>
      <c r="F583" s="5" t="s">
        <v>152</v>
      </c>
      <c r="G583" s="20">
        <v>41449</v>
      </c>
      <c r="H583" s="34">
        <v>2</v>
      </c>
      <c r="I583" s="39">
        <v>824</v>
      </c>
      <c r="J583" s="36">
        <f t="shared" si="77"/>
        <v>1648</v>
      </c>
      <c r="K583" s="45">
        <v>10</v>
      </c>
      <c r="L583" s="46">
        <f t="shared" si="78"/>
        <v>120</v>
      </c>
      <c r="M583" s="42">
        <f t="shared" si="79"/>
        <v>9</v>
      </c>
      <c r="N583" s="24">
        <f t="shared" si="73"/>
        <v>109</v>
      </c>
      <c r="O583" s="26">
        <v>0</v>
      </c>
      <c r="P583" s="61">
        <f>(SLN(J583,O583,L583))*-1</f>
        <v>-13.733333333333333</v>
      </c>
      <c r="Q583" s="60">
        <v>-1483.2</v>
      </c>
      <c r="R583" s="60">
        <f t="shared" si="81"/>
        <v>-1496.9333333333334</v>
      </c>
      <c r="S583" s="83"/>
      <c r="T583" s="80"/>
      <c r="U583" s="79"/>
      <c r="V583" s="55">
        <f t="shared" si="74"/>
        <v>137.33333333333326</v>
      </c>
      <c r="W583" s="59" t="str">
        <f t="shared" si="80"/>
        <v>NÃO</v>
      </c>
      <c r="X583" s="15"/>
    </row>
    <row r="584" spans="2:24" x14ac:dyDescent="0.2">
      <c r="B584" s="5" t="s">
        <v>581</v>
      </c>
      <c r="C584" s="5" t="s">
        <v>208</v>
      </c>
      <c r="D584" s="22">
        <f t="shared" si="76"/>
        <v>10</v>
      </c>
      <c r="E584" s="22"/>
      <c r="F584" s="5" t="s">
        <v>153</v>
      </c>
      <c r="G584" s="20">
        <v>41449</v>
      </c>
      <c r="H584" s="34">
        <v>1</v>
      </c>
      <c r="I584" s="39">
        <v>1200</v>
      </c>
      <c r="J584" s="36">
        <f t="shared" si="77"/>
        <v>1200</v>
      </c>
      <c r="K584" s="45">
        <v>10</v>
      </c>
      <c r="L584" s="46">
        <f t="shared" si="78"/>
        <v>120</v>
      </c>
      <c r="M584" s="42">
        <f t="shared" si="79"/>
        <v>9</v>
      </c>
      <c r="N584" s="24">
        <f t="shared" si="73"/>
        <v>109</v>
      </c>
      <c r="O584" s="26">
        <v>0</v>
      </c>
      <c r="P584" s="61">
        <f>(SLN(J584,O584,L584))*-1</f>
        <v>-10</v>
      </c>
      <c r="Q584" s="60">
        <v>-1080</v>
      </c>
      <c r="R584" s="60">
        <f t="shared" si="81"/>
        <v>-1090</v>
      </c>
      <c r="S584" s="83"/>
      <c r="T584" s="80"/>
      <c r="U584" s="79"/>
      <c r="V584" s="55">
        <f t="shared" si="74"/>
        <v>100</v>
      </c>
      <c r="W584" s="59" t="str">
        <f t="shared" si="80"/>
        <v>NÃO</v>
      </c>
      <c r="X584" s="15"/>
    </row>
    <row r="585" spans="2:24" x14ac:dyDescent="0.2">
      <c r="B585" s="5" t="s">
        <v>581</v>
      </c>
      <c r="C585" s="5" t="s">
        <v>205</v>
      </c>
      <c r="D585" s="22">
        <f t="shared" si="76"/>
        <v>20</v>
      </c>
      <c r="E585" s="22"/>
      <c r="F585" s="5" t="s">
        <v>517</v>
      </c>
      <c r="G585" s="20">
        <v>41509</v>
      </c>
      <c r="H585" s="34">
        <v>9</v>
      </c>
      <c r="I585" s="64">
        <v>279</v>
      </c>
      <c r="J585" s="36">
        <f t="shared" si="77"/>
        <v>2511</v>
      </c>
      <c r="K585" s="45">
        <v>5</v>
      </c>
      <c r="L585" s="46">
        <f t="shared" si="78"/>
        <v>60</v>
      </c>
      <c r="M585" s="42">
        <f t="shared" si="79"/>
        <v>8</v>
      </c>
      <c r="N585" s="24">
        <f t="shared" si="73"/>
        <v>107</v>
      </c>
      <c r="O585" s="26">
        <v>0</v>
      </c>
      <c r="P585" s="61">
        <v>0</v>
      </c>
      <c r="Q585" s="60">
        <v>-2511</v>
      </c>
      <c r="R585" s="60">
        <f t="shared" si="81"/>
        <v>-2511</v>
      </c>
      <c r="S585" s="83"/>
      <c r="T585" s="80"/>
      <c r="U585" s="79"/>
      <c r="V585" s="55">
        <f t="shared" si="74"/>
        <v>0</v>
      </c>
      <c r="W585" s="59" t="str">
        <f t="shared" si="80"/>
        <v>SIM</v>
      </c>
      <c r="X585" s="15"/>
    </row>
    <row r="586" spans="2:24" x14ac:dyDescent="0.2">
      <c r="B586" s="5" t="s">
        <v>581</v>
      </c>
      <c r="C586" s="5" t="s">
        <v>208</v>
      </c>
      <c r="D586" s="22">
        <f t="shared" si="76"/>
        <v>10</v>
      </c>
      <c r="E586" s="22"/>
      <c r="F586" s="5" t="s">
        <v>154</v>
      </c>
      <c r="G586" s="20">
        <v>41527</v>
      </c>
      <c r="H586" s="34">
        <v>1</v>
      </c>
      <c r="I586" s="39">
        <v>1642</v>
      </c>
      <c r="J586" s="36">
        <f t="shared" si="77"/>
        <v>1642</v>
      </c>
      <c r="K586" s="45">
        <v>10</v>
      </c>
      <c r="L586" s="46">
        <f t="shared" si="78"/>
        <v>120</v>
      </c>
      <c r="M586" s="42">
        <f t="shared" si="79"/>
        <v>8</v>
      </c>
      <c r="N586" s="24">
        <f t="shared" si="73"/>
        <v>106</v>
      </c>
      <c r="O586" s="26">
        <v>0</v>
      </c>
      <c r="P586" s="61">
        <f>(SLN(J586,O586,L586))*-1</f>
        <v>-13.683333333333334</v>
      </c>
      <c r="Q586" s="60">
        <v>-1436.7500000000002</v>
      </c>
      <c r="R586" s="60">
        <f t="shared" si="81"/>
        <v>-1450.4333333333336</v>
      </c>
      <c r="S586" s="83"/>
      <c r="T586" s="80"/>
      <c r="U586" s="79"/>
      <c r="V586" s="55">
        <f t="shared" si="74"/>
        <v>177.88333333333298</v>
      </c>
      <c r="W586" s="59" t="str">
        <f t="shared" si="80"/>
        <v>NÃO</v>
      </c>
      <c r="X586" s="15"/>
    </row>
    <row r="587" spans="2:24" x14ac:dyDescent="0.2">
      <c r="B587" s="5" t="s">
        <v>581</v>
      </c>
      <c r="C587" s="5" t="s">
        <v>205</v>
      </c>
      <c r="D587" s="22">
        <f t="shared" si="76"/>
        <v>20</v>
      </c>
      <c r="E587" s="22"/>
      <c r="F587" s="5" t="s">
        <v>518</v>
      </c>
      <c r="G587" s="20">
        <v>41544</v>
      </c>
      <c r="H587" s="34">
        <v>1</v>
      </c>
      <c r="I587" s="39">
        <v>352</v>
      </c>
      <c r="J587" s="36">
        <f t="shared" si="77"/>
        <v>352</v>
      </c>
      <c r="K587" s="45">
        <v>5</v>
      </c>
      <c r="L587" s="46">
        <f t="shared" si="78"/>
        <v>60</v>
      </c>
      <c r="M587" s="42">
        <f t="shared" si="79"/>
        <v>8</v>
      </c>
      <c r="N587" s="24">
        <f t="shared" ref="N587:N650" si="82">DATEDIF(G587,$G$2,"M")</f>
        <v>106</v>
      </c>
      <c r="O587" s="26">
        <v>0</v>
      </c>
      <c r="P587" s="61">
        <v>0</v>
      </c>
      <c r="Q587" s="60">
        <v>-352</v>
      </c>
      <c r="R587" s="60">
        <f t="shared" si="81"/>
        <v>-352</v>
      </c>
      <c r="S587" s="83"/>
      <c r="T587" s="80"/>
      <c r="U587" s="79"/>
      <c r="V587" s="55">
        <f t="shared" ref="V587:V650" si="83">J587+O587+P587+R587</f>
        <v>0</v>
      </c>
      <c r="W587" s="59" t="str">
        <f t="shared" si="80"/>
        <v>SIM</v>
      </c>
      <c r="X587" s="15"/>
    </row>
    <row r="588" spans="2:24" x14ac:dyDescent="0.2">
      <c r="B588" s="5" t="s">
        <v>581</v>
      </c>
      <c r="C588" s="5" t="s">
        <v>206</v>
      </c>
      <c r="D588" s="22">
        <f t="shared" si="76"/>
        <v>10</v>
      </c>
      <c r="E588" s="22"/>
      <c r="F588" s="5" t="s">
        <v>239</v>
      </c>
      <c r="G588" s="20">
        <v>41575</v>
      </c>
      <c r="H588" s="34">
        <v>1</v>
      </c>
      <c r="I588" s="39">
        <v>54</v>
      </c>
      <c r="J588" s="36">
        <f t="shared" si="77"/>
        <v>54</v>
      </c>
      <c r="K588" s="45">
        <v>10</v>
      </c>
      <c r="L588" s="46">
        <f t="shared" si="78"/>
        <v>120</v>
      </c>
      <c r="M588" s="42">
        <f t="shared" si="79"/>
        <v>8</v>
      </c>
      <c r="N588" s="24">
        <f t="shared" si="82"/>
        <v>105</v>
      </c>
      <c r="O588" s="26">
        <v>0</v>
      </c>
      <c r="P588" s="61">
        <f>(SLN(J588,O588,L588))*-1</f>
        <v>-0.45</v>
      </c>
      <c r="Q588" s="60">
        <v>-46.800000000000018</v>
      </c>
      <c r="R588" s="60">
        <f t="shared" si="81"/>
        <v>-47.250000000000021</v>
      </c>
      <c r="S588" s="83"/>
      <c r="T588" s="80"/>
      <c r="U588" s="79"/>
      <c r="V588" s="55">
        <f t="shared" si="83"/>
        <v>6.2999999999999758</v>
      </c>
      <c r="W588" s="59" t="str">
        <f t="shared" si="80"/>
        <v>NÃO</v>
      </c>
      <c r="X588" s="15"/>
    </row>
    <row r="589" spans="2:24" x14ac:dyDescent="0.2">
      <c r="B589" s="5" t="s">
        <v>581</v>
      </c>
      <c r="C589" s="5" t="s">
        <v>205</v>
      </c>
      <c r="D589" s="22">
        <f t="shared" si="76"/>
        <v>20</v>
      </c>
      <c r="E589" s="22"/>
      <c r="F589" s="5" t="s">
        <v>489</v>
      </c>
      <c r="G589" s="20">
        <v>41575</v>
      </c>
      <c r="H589" s="34">
        <v>23</v>
      </c>
      <c r="I589" s="64">
        <v>3125</v>
      </c>
      <c r="J589" s="36">
        <f t="shared" si="77"/>
        <v>71875</v>
      </c>
      <c r="K589" s="45">
        <v>5</v>
      </c>
      <c r="L589" s="46">
        <f t="shared" si="78"/>
        <v>60</v>
      </c>
      <c r="M589" s="42">
        <f t="shared" si="79"/>
        <v>8</v>
      </c>
      <c r="N589" s="24">
        <f t="shared" si="82"/>
        <v>105</v>
      </c>
      <c r="O589" s="26">
        <v>0</v>
      </c>
      <c r="P589" s="61">
        <v>0</v>
      </c>
      <c r="Q589" s="60">
        <v>-71875</v>
      </c>
      <c r="R589" s="60">
        <f t="shared" si="81"/>
        <v>-71875</v>
      </c>
      <c r="S589" s="83"/>
      <c r="T589" s="80"/>
      <c r="U589" s="79"/>
      <c r="V589" s="55">
        <f t="shared" si="83"/>
        <v>0</v>
      </c>
      <c r="W589" s="59" t="str">
        <f t="shared" si="80"/>
        <v>SIM</v>
      </c>
      <c r="X589" s="15"/>
    </row>
    <row r="590" spans="2:24" x14ac:dyDescent="0.2">
      <c r="B590" s="5" t="s">
        <v>581</v>
      </c>
      <c r="C590" s="5" t="s">
        <v>205</v>
      </c>
      <c r="D590" s="22">
        <f t="shared" si="76"/>
        <v>20</v>
      </c>
      <c r="E590" s="22"/>
      <c r="F590" s="5" t="s">
        <v>519</v>
      </c>
      <c r="G590" s="20">
        <v>41575</v>
      </c>
      <c r="H590" s="34">
        <v>25</v>
      </c>
      <c r="I590" s="64">
        <v>871</v>
      </c>
      <c r="J590" s="36">
        <f t="shared" si="77"/>
        <v>21775</v>
      </c>
      <c r="K590" s="45">
        <v>5</v>
      </c>
      <c r="L590" s="46">
        <f t="shared" si="78"/>
        <v>60</v>
      </c>
      <c r="M590" s="42">
        <f t="shared" si="79"/>
        <v>8</v>
      </c>
      <c r="N590" s="24">
        <f t="shared" si="82"/>
        <v>105</v>
      </c>
      <c r="O590" s="26">
        <v>0</v>
      </c>
      <c r="P590" s="61">
        <v>0</v>
      </c>
      <c r="Q590" s="60">
        <v>-21775</v>
      </c>
      <c r="R590" s="60">
        <f t="shared" si="81"/>
        <v>-21775</v>
      </c>
      <c r="S590" s="83"/>
      <c r="T590" s="80"/>
      <c r="U590" s="79"/>
      <c r="V590" s="55">
        <f t="shared" si="83"/>
        <v>0</v>
      </c>
      <c r="W590" s="59" t="str">
        <f t="shared" si="80"/>
        <v>SIM</v>
      </c>
      <c r="X590" s="15"/>
    </row>
    <row r="591" spans="2:24" x14ac:dyDescent="0.2">
      <c r="B591" s="5" t="s">
        <v>581</v>
      </c>
      <c r="C591" s="5" t="s">
        <v>205</v>
      </c>
      <c r="D591" s="22">
        <f t="shared" si="76"/>
        <v>20</v>
      </c>
      <c r="E591" s="22"/>
      <c r="F591" s="5" t="s">
        <v>520</v>
      </c>
      <c r="G591" s="20">
        <v>41583</v>
      </c>
      <c r="H591" s="34">
        <v>3</v>
      </c>
      <c r="I591" s="64">
        <v>2666</v>
      </c>
      <c r="J591" s="36">
        <f t="shared" si="77"/>
        <v>7998</v>
      </c>
      <c r="K591" s="45">
        <v>5</v>
      </c>
      <c r="L591" s="46">
        <f t="shared" si="78"/>
        <v>60</v>
      </c>
      <c r="M591" s="42">
        <f t="shared" si="79"/>
        <v>8</v>
      </c>
      <c r="N591" s="24">
        <f t="shared" si="82"/>
        <v>104</v>
      </c>
      <c r="O591" s="26">
        <v>0</v>
      </c>
      <c r="P591" s="61">
        <v>0</v>
      </c>
      <c r="Q591" s="60">
        <v>-7998</v>
      </c>
      <c r="R591" s="60">
        <f t="shared" si="81"/>
        <v>-7998</v>
      </c>
      <c r="S591" s="83"/>
      <c r="T591" s="80"/>
      <c r="U591" s="79"/>
      <c r="V591" s="55">
        <f t="shared" si="83"/>
        <v>0</v>
      </c>
      <c r="W591" s="59" t="str">
        <f t="shared" si="80"/>
        <v>SIM</v>
      </c>
      <c r="X591" s="15"/>
    </row>
    <row r="592" spans="2:24" x14ac:dyDescent="0.2">
      <c r="B592" s="5" t="s">
        <v>581</v>
      </c>
      <c r="C592" s="5" t="s">
        <v>206</v>
      </c>
      <c r="D592" s="22">
        <f t="shared" si="76"/>
        <v>10</v>
      </c>
      <c r="E592" s="22"/>
      <c r="F592" s="5" t="s">
        <v>450</v>
      </c>
      <c r="G592" s="20">
        <v>41603</v>
      </c>
      <c r="H592" s="34">
        <v>1</v>
      </c>
      <c r="I592" s="39">
        <v>408</v>
      </c>
      <c r="J592" s="36">
        <f t="shared" si="77"/>
        <v>408</v>
      </c>
      <c r="K592" s="45">
        <v>10</v>
      </c>
      <c r="L592" s="46">
        <f t="shared" si="78"/>
        <v>120</v>
      </c>
      <c r="M592" s="42">
        <f t="shared" si="79"/>
        <v>8</v>
      </c>
      <c r="N592" s="24">
        <f t="shared" si="82"/>
        <v>104</v>
      </c>
      <c r="O592" s="26">
        <v>0</v>
      </c>
      <c r="P592" s="61">
        <f>(SLN(J592,O592,L592))*-1</f>
        <v>-3.4</v>
      </c>
      <c r="Q592" s="60">
        <v>-350.19999999999987</v>
      </c>
      <c r="R592" s="60">
        <f t="shared" si="81"/>
        <v>-353.59999999999985</v>
      </c>
      <c r="S592" s="83"/>
      <c r="T592" s="80"/>
      <c r="U592" s="79"/>
      <c r="V592" s="55">
        <f t="shared" si="83"/>
        <v>51.000000000000171</v>
      </c>
      <c r="W592" s="59" t="str">
        <f t="shared" si="80"/>
        <v>NÃO</v>
      </c>
      <c r="X592" s="15"/>
    </row>
    <row r="593" spans="2:24" x14ac:dyDescent="0.2">
      <c r="B593" s="5" t="s">
        <v>581</v>
      </c>
      <c r="C593" s="5" t="s">
        <v>206</v>
      </c>
      <c r="D593" s="22">
        <f t="shared" si="76"/>
        <v>10</v>
      </c>
      <c r="E593" s="22"/>
      <c r="F593" s="5" t="s">
        <v>239</v>
      </c>
      <c r="G593" s="20">
        <v>41612</v>
      </c>
      <c r="H593" s="34">
        <v>9</v>
      </c>
      <c r="I593" s="39">
        <v>54</v>
      </c>
      <c r="J593" s="36">
        <f t="shared" si="77"/>
        <v>486</v>
      </c>
      <c r="K593" s="45">
        <v>10</v>
      </c>
      <c r="L593" s="46">
        <f t="shared" si="78"/>
        <v>120</v>
      </c>
      <c r="M593" s="42">
        <f t="shared" si="79"/>
        <v>8</v>
      </c>
      <c r="N593" s="24">
        <f t="shared" si="82"/>
        <v>103</v>
      </c>
      <c r="O593" s="26">
        <v>0</v>
      </c>
      <c r="P593" s="61">
        <f>(SLN(J593,O593,L593))*-1</f>
        <v>-4.05</v>
      </c>
      <c r="Q593" s="60">
        <v>-413.1</v>
      </c>
      <c r="R593" s="60">
        <f t="shared" si="81"/>
        <v>-417.15000000000003</v>
      </c>
      <c r="S593" s="83"/>
      <c r="T593" s="80"/>
      <c r="U593" s="79"/>
      <c r="V593" s="55">
        <f t="shared" si="83"/>
        <v>64.799999999999955</v>
      </c>
      <c r="W593" s="59" t="str">
        <f t="shared" si="80"/>
        <v>NÃO</v>
      </c>
      <c r="X593" s="15"/>
    </row>
    <row r="594" spans="2:24" x14ac:dyDescent="0.2">
      <c r="B594" s="5" t="s">
        <v>581</v>
      </c>
      <c r="C594" s="5" t="s">
        <v>208</v>
      </c>
      <c r="D594" s="22">
        <f t="shared" si="76"/>
        <v>10</v>
      </c>
      <c r="E594" s="22"/>
      <c r="F594" s="5" t="s">
        <v>142</v>
      </c>
      <c r="G594" s="20">
        <v>41667</v>
      </c>
      <c r="H594" s="34">
        <v>1</v>
      </c>
      <c r="I594" s="39">
        <v>1659</v>
      </c>
      <c r="J594" s="36">
        <f t="shared" si="77"/>
        <v>1659</v>
      </c>
      <c r="K594" s="45">
        <v>10</v>
      </c>
      <c r="L594" s="46">
        <f t="shared" si="78"/>
        <v>120</v>
      </c>
      <c r="M594" s="42">
        <f t="shared" si="79"/>
        <v>8</v>
      </c>
      <c r="N594" s="24">
        <f t="shared" si="82"/>
        <v>102</v>
      </c>
      <c r="O594" s="26">
        <v>0</v>
      </c>
      <c r="P594" s="61">
        <f>(SLN(J594,O594,L594))*-1</f>
        <v>-13.824999999999999</v>
      </c>
      <c r="Q594" s="60">
        <v>-1396.325</v>
      </c>
      <c r="R594" s="60">
        <f t="shared" si="81"/>
        <v>-1410.15</v>
      </c>
      <c r="S594" s="83"/>
      <c r="T594" s="80"/>
      <c r="U594" s="79"/>
      <c r="V594" s="55">
        <f t="shared" si="83"/>
        <v>235.02499999999986</v>
      </c>
      <c r="W594" s="59" t="str">
        <f t="shared" si="80"/>
        <v>NÃO</v>
      </c>
      <c r="X594" s="15"/>
    </row>
    <row r="595" spans="2:24" x14ac:dyDescent="0.2">
      <c r="B595" s="5" t="s">
        <v>581</v>
      </c>
      <c r="C595" s="5" t="s">
        <v>5</v>
      </c>
      <c r="D595" s="22">
        <f t="shared" si="76"/>
        <v>20</v>
      </c>
      <c r="E595" s="22"/>
      <c r="F595" s="5" t="s">
        <v>194</v>
      </c>
      <c r="G595" s="20">
        <v>41793</v>
      </c>
      <c r="H595" s="34">
        <v>1</v>
      </c>
      <c r="I595" s="39">
        <v>31323.79</v>
      </c>
      <c r="J595" s="36">
        <f t="shared" si="77"/>
        <v>31323.79</v>
      </c>
      <c r="K595" s="45">
        <v>5</v>
      </c>
      <c r="L595" s="46">
        <f t="shared" si="78"/>
        <v>60</v>
      </c>
      <c r="M595" s="42">
        <f t="shared" si="79"/>
        <v>8</v>
      </c>
      <c r="N595" s="24">
        <f t="shared" si="82"/>
        <v>97</v>
      </c>
      <c r="O595" s="26">
        <v>0</v>
      </c>
      <c r="P595" s="61">
        <v>0</v>
      </c>
      <c r="Q595" s="60">
        <v>-31323.79</v>
      </c>
      <c r="R595" s="60">
        <f t="shared" si="81"/>
        <v>-31323.79</v>
      </c>
      <c r="S595" s="83"/>
      <c r="T595" s="80"/>
      <c r="U595" s="79"/>
      <c r="V595" s="55">
        <f t="shared" si="83"/>
        <v>0</v>
      </c>
      <c r="W595" s="59" t="str">
        <f t="shared" si="80"/>
        <v>SIM</v>
      </c>
      <c r="X595" s="15"/>
    </row>
    <row r="596" spans="2:24" x14ac:dyDescent="0.2">
      <c r="B596" s="5" t="s">
        <v>581</v>
      </c>
      <c r="C596" s="5" t="s">
        <v>5</v>
      </c>
      <c r="D596" s="22">
        <f t="shared" si="76"/>
        <v>20</v>
      </c>
      <c r="E596" s="22"/>
      <c r="F596" s="5" t="s">
        <v>195</v>
      </c>
      <c r="G596" s="20">
        <v>41815</v>
      </c>
      <c r="H596" s="34">
        <v>1</v>
      </c>
      <c r="I596" s="39">
        <v>31323.79</v>
      </c>
      <c r="J596" s="36">
        <f t="shared" si="77"/>
        <v>31323.79</v>
      </c>
      <c r="K596" s="45">
        <v>5</v>
      </c>
      <c r="L596" s="46">
        <f t="shared" si="78"/>
        <v>60</v>
      </c>
      <c r="M596" s="42">
        <f t="shared" si="79"/>
        <v>8</v>
      </c>
      <c r="N596" s="24">
        <f t="shared" si="82"/>
        <v>97</v>
      </c>
      <c r="O596" s="26">
        <v>0</v>
      </c>
      <c r="P596" s="61">
        <v>0</v>
      </c>
      <c r="Q596" s="60">
        <v>-31323.79</v>
      </c>
      <c r="R596" s="60">
        <f t="shared" si="81"/>
        <v>-31323.79</v>
      </c>
      <c r="S596" s="83"/>
      <c r="T596" s="80"/>
      <c r="U596" s="79"/>
      <c r="V596" s="55">
        <f t="shared" si="83"/>
        <v>0</v>
      </c>
      <c r="W596" s="59" t="str">
        <f t="shared" si="80"/>
        <v>SIM</v>
      </c>
      <c r="X596" s="15"/>
    </row>
    <row r="597" spans="2:24" x14ac:dyDescent="0.2">
      <c r="B597" s="5" t="s">
        <v>581</v>
      </c>
      <c r="C597" s="5" t="s">
        <v>5</v>
      </c>
      <c r="D597" s="22">
        <f t="shared" si="76"/>
        <v>20</v>
      </c>
      <c r="E597" s="22"/>
      <c r="F597" s="5" t="s">
        <v>196</v>
      </c>
      <c r="G597" s="20">
        <v>41815</v>
      </c>
      <c r="H597" s="34">
        <v>1</v>
      </c>
      <c r="I597" s="39">
        <v>31323.79</v>
      </c>
      <c r="J597" s="36">
        <f t="shared" si="77"/>
        <v>31323.79</v>
      </c>
      <c r="K597" s="45">
        <v>5</v>
      </c>
      <c r="L597" s="46">
        <f t="shared" si="78"/>
        <v>60</v>
      </c>
      <c r="M597" s="42">
        <f t="shared" si="79"/>
        <v>8</v>
      </c>
      <c r="N597" s="24">
        <f t="shared" si="82"/>
        <v>97</v>
      </c>
      <c r="O597" s="26">
        <v>0</v>
      </c>
      <c r="P597" s="61">
        <v>0</v>
      </c>
      <c r="Q597" s="60">
        <v>-31323.79</v>
      </c>
      <c r="R597" s="60">
        <f t="shared" si="81"/>
        <v>-31323.79</v>
      </c>
      <c r="S597" s="83"/>
      <c r="T597" s="80"/>
      <c r="U597" s="79"/>
      <c r="V597" s="55">
        <f t="shared" si="83"/>
        <v>0</v>
      </c>
      <c r="W597" s="59" t="str">
        <f t="shared" si="80"/>
        <v>SIM</v>
      </c>
      <c r="X597" s="15"/>
    </row>
    <row r="598" spans="2:24" x14ac:dyDescent="0.2">
      <c r="B598" s="5" t="s">
        <v>581</v>
      </c>
      <c r="C598" s="5" t="s">
        <v>207</v>
      </c>
      <c r="D598" s="22">
        <f t="shared" si="76"/>
        <v>20</v>
      </c>
      <c r="E598" s="22"/>
      <c r="F598" s="5" t="s">
        <v>539</v>
      </c>
      <c r="G598" s="20">
        <v>41815</v>
      </c>
      <c r="H598" s="34">
        <v>1</v>
      </c>
      <c r="I598" s="39">
        <v>1999</v>
      </c>
      <c r="J598" s="36">
        <f t="shared" si="77"/>
        <v>1999</v>
      </c>
      <c r="K598" s="45">
        <v>5</v>
      </c>
      <c r="L598" s="46">
        <f t="shared" si="78"/>
        <v>60</v>
      </c>
      <c r="M598" s="42">
        <f t="shared" si="79"/>
        <v>8</v>
      </c>
      <c r="N598" s="24">
        <f t="shared" si="82"/>
        <v>97</v>
      </c>
      <c r="O598" s="26">
        <v>0</v>
      </c>
      <c r="P598" s="61">
        <v>0</v>
      </c>
      <c r="Q598" s="60">
        <v>-1999</v>
      </c>
      <c r="R598" s="60">
        <f t="shared" si="81"/>
        <v>-1999</v>
      </c>
      <c r="S598" s="83"/>
      <c r="T598" s="80"/>
      <c r="U598" s="79"/>
      <c r="V598" s="55">
        <f t="shared" si="83"/>
        <v>0</v>
      </c>
      <c r="W598" s="59" t="str">
        <f t="shared" si="80"/>
        <v>SIM</v>
      </c>
      <c r="X598" s="15"/>
    </row>
    <row r="599" spans="2:24" x14ac:dyDescent="0.2">
      <c r="B599" s="5" t="s">
        <v>581</v>
      </c>
      <c r="C599" s="5" t="s">
        <v>208</v>
      </c>
      <c r="D599" s="22">
        <f t="shared" si="76"/>
        <v>10</v>
      </c>
      <c r="E599" s="22"/>
      <c r="F599" s="5" t="s">
        <v>155</v>
      </c>
      <c r="G599" s="20">
        <v>41897</v>
      </c>
      <c r="H599" s="34">
        <v>1</v>
      </c>
      <c r="I599" s="39">
        <v>1688</v>
      </c>
      <c r="J599" s="36">
        <f t="shared" si="77"/>
        <v>1688</v>
      </c>
      <c r="K599" s="45">
        <v>10</v>
      </c>
      <c r="L599" s="46">
        <f t="shared" si="78"/>
        <v>120</v>
      </c>
      <c r="M599" s="42">
        <f t="shared" si="79"/>
        <v>7</v>
      </c>
      <c r="N599" s="24">
        <f t="shared" si="82"/>
        <v>94</v>
      </c>
      <c r="O599" s="26">
        <v>0</v>
      </c>
      <c r="P599" s="61">
        <f>(SLN(J599,O599,L599))*-1</f>
        <v>-14.066666666666666</v>
      </c>
      <c r="Q599" s="60">
        <v>-1308.1999999999996</v>
      </c>
      <c r="R599" s="60">
        <f t="shared" si="81"/>
        <v>-1322.2666666666662</v>
      </c>
      <c r="S599" s="83"/>
      <c r="T599" s="80"/>
      <c r="U599" s="79"/>
      <c r="V599" s="55">
        <f t="shared" si="83"/>
        <v>351.6666666666672</v>
      </c>
      <c r="W599" s="59" t="str">
        <f t="shared" si="80"/>
        <v>NÃO</v>
      </c>
      <c r="X599" s="15"/>
    </row>
    <row r="600" spans="2:24" x14ac:dyDescent="0.2">
      <c r="B600" s="5" t="s">
        <v>581</v>
      </c>
      <c r="C600" s="5" t="s">
        <v>205</v>
      </c>
      <c r="D600" s="22">
        <f t="shared" si="76"/>
        <v>20</v>
      </c>
      <c r="E600" s="22"/>
      <c r="F600" s="5" t="s">
        <v>521</v>
      </c>
      <c r="G600" s="20">
        <v>41939</v>
      </c>
      <c r="H600" s="34">
        <v>1</v>
      </c>
      <c r="I600" s="39">
        <v>2770</v>
      </c>
      <c r="J600" s="36">
        <f t="shared" si="77"/>
        <v>2770</v>
      </c>
      <c r="K600" s="45">
        <v>5</v>
      </c>
      <c r="L600" s="46">
        <f t="shared" si="78"/>
        <v>60</v>
      </c>
      <c r="M600" s="42">
        <f t="shared" si="79"/>
        <v>7</v>
      </c>
      <c r="N600" s="24">
        <f t="shared" si="82"/>
        <v>93</v>
      </c>
      <c r="O600" s="26">
        <v>0</v>
      </c>
      <c r="P600" s="61">
        <v>0</v>
      </c>
      <c r="Q600" s="60">
        <v>-2770</v>
      </c>
      <c r="R600" s="60">
        <f t="shared" si="81"/>
        <v>-2770</v>
      </c>
      <c r="S600" s="83"/>
      <c r="T600" s="80"/>
      <c r="U600" s="79"/>
      <c r="V600" s="55">
        <f t="shared" si="83"/>
        <v>0</v>
      </c>
      <c r="W600" s="59" t="str">
        <f t="shared" si="80"/>
        <v>SIM</v>
      </c>
      <c r="X600" s="15"/>
    </row>
    <row r="601" spans="2:24" x14ac:dyDescent="0.2">
      <c r="B601" s="5" t="s">
        <v>581</v>
      </c>
      <c r="C601" s="5" t="s">
        <v>208</v>
      </c>
      <c r="D601" s="22">
        <f t="shared" si="76"/>
        <v>10</v>
      </c>
      <c r="E601" s="22"/>
      <c r="F601" s="5" t="s">
        <v>156</v>
      </c>
      <c r="G601" s="20">
        <v>42173</v>
      </c>
      <c r="H601" s="34">
        <v>1</v>
      </c>
      <c r="I601" s="39">
        <v>2700</v>
      </c>
      <c r="J601" s="36">
        <f t="shared" si="77"/>
        <v>2700</v>
      </c>
      <c r="K601" s="45">
        <v>10</v>
      </c>
      <c r="L601" s="46">
        <f t="shared" si="78"/>
        <v>120</v>
      </c>
      <c r="M601" s="42">
        <f t="shared" si="79"/>
        <v>7</v>
      </c>
      <c r="N601" s="24">
        <f t="shared" si="82"/>
        <v>85</v>
      </c>
      <c r="O601" s="26">
        <v>0</v>
      </c>
      <c r="P601" s="61">
        <f>(SLN(J601,O601,L601))*-1</f>
        <v>-22.5</v>
      </c>
      <c r="Q601" s="60">
        <v>-1890</v>
      </c>
      <c r="R601" s="60">
        <f t="shared" si="81"/>
        <v>-1912.5</v>
      </c>
      <c r="S601" s="83"/>
      <c r="T601" s="80"/>
      <c r="U601" s="79"/>
      <c r="V601" s="55">
        <f t="shared" si="83"/>
        <v>765</v>
      </c>
      <c r="W601" s="59" t="str">
        <f t="shared" si="80"/>
        <v>NÃO</v>
      </c>
      <c r="X601" s="15"/>
    </row>
    <row r="602" spans="2:24" x14ac:dyDescent="0.2">
      <c r="B602" s="5" t="s">
        <v>581</v>
      </c>
      <c r="C602" s="5" t="s">
        <v>5</v>
      </c>
      <c r="D602" s="22">
        <f t="shared" si="76"/>
        <v>20</v>
      </c>
      <c r="E602" s="22"/>
      <c r="F602" s="5" t="s">
        <v>197</v>
      </c>
      <c r="G602" s="20">
        <v>42209</v>
      </c>
      <c r="H602" s="34">
        <v>1</v>
      </c>
      <c r="I602" s="39">
        <v>73477</v>
      </c>
      <c r="J602" s="36">
        <f t="shared" si="77"/>
        <v>73477</v>
      </c>
      <c r="K602" s="45">
        <v>5</v>
      </c>
      <c r="L602" s="46">
        <f t="shared" si="78"/>
        <v>60</v>
      </c>
      <c r="M602" s="42">
        <f t="shared" si="79"/>
        <v>7</v>
      </c>
      <c r="N602" s="24">
        <f t="shared" si="82"/>
        <v>84</v>
      </c>
      <c r="O602" s="26">
        <v>0</v>
      </c>
      <c r="P602" s="61">
        <v>0</v>
      </c>
      <c r="Q602" s="60">
        <v>-73477</v>
      </c>
      <c r="R602" s="60">
        <f t="shared" si="81"/>
        <v>-73477</v>
      </c>
      <c r="S602" s="83"/>
      <c r="T602" s="80"/>
      <c r="U602" s="79"/>
      <c r="V602" s="55">
        <f t="shared" si="83"/>
        <v>0</v>
      </c>
      <c r="W602" s="59" t="str">
        <f t="shared" si="80"/>
        <v>SIM</v>
      </c>
      <c r="X602" s="15"/>
    </row>
    <row r="603" spans="2:24" x14ac:dyDescent="0.2">
      <c r="B603" s="5" t="s">
        <v>581</v>
      </c>
      <c r="C603" s="5" t="s">
        <v>208</v>
      </c>
      <c r="D603" s="22">
        <f t="shared" si="76"/>
        <v>10</v>
      </c>
      <c r="E603" s="22"/>
      <c r="F603" s="5" t="s">
        <v>157</v>
      </c>
      <c r="G603" s="20">
        <v>42744</v>
      </c>
      <c r="H603" s="34">
        <v>2</v>
      </c>
      <c r="I603" s="39">
        <v>2115.0500000000002</v>
      </c>
      <c r="J603" s="36">
        <f t="shared" si="77"/>
        <v>4230.1000000000004</v>
      </c>
      <c r="K603" s="45">
        <v>10</v>
      </c>
      <c r="L603" s="46">
        <f t="shared" si="78"/>
        <v>120</v>
      </c>
      <c r="M603" s="42">
        <f t="shared" si="79"/>
        <v>5</v>
      </c>
      <c r="N603" s="24">
        <f t="shared" si="82"/>
        <v>66</v>
      </c>
      <c r="O603" s="26">
        <v>0</v>
      </c>
      <c r="P603" s="61">
        <f t="shared" ref="P603:P644" si="84">(SLN(J603,O603,L603))*-1</f>
        <v>-35.25083333333334</v>
      </c>
      <c r="Q603" s="60">
        <v>-2291.3041666666677</v>
      </c>
      <c r="R603" s="60">
        <f t="shared" si="81"/>
        <v>-2326.5550000000012</v>
      </c>
      <c r="S603" s="83"/>
      <c r="T603" s="80"/>
      <c r="U603" s="79"/>
      <c r="V603" s="55">
        <f t="shared" si="83"/>
        <v>1868.2941666666657</v>
      </c>
      <c r="W603" s="59" t="str">
        <f t="shared" si="80"/>
        <v>NÃO</v>
      </c>
      <c r="X603" s="15"/>
    </row>
    <row r="604" spans="2:24" x14ac:dyDescent="0.2">
      <c r="B604" s="5" t="s">
        <v>581</v>
      </c>
      <c r="C604" s="5" t="s">
        <v>205</v>
      </c>
      <c r="D604" s="22">
        <f t="shared" si="76"/>
        <v>20</v>
      </c>
      <c r="E604" s="22"/>
      <c r="F604" s="5" t="s">
        <v>522</v>
      </c>
      <c r="G604" s="20">
        <v>42874</v>
      </c>
      <c r="H604" s="34">
        <v>1</v>
      </c>
      <c r="I604" s="39">
        <v>4256.7700000000004</v>
      </c>
      <c r="J604" s="36">
        <f t="shared" si="77"/>
        <v>4256.7700000000004</v>
      </c>
      <c r="K604" s="45">
        <v>5</v>
      </c>
      <c r="L604" s="46">
        <f t="shared" si="78"/>
        <v>60</v>
      </c>
      <c r="M604" s="42">
        <f t="shared" si="79"/>
        <v>5</v>
      </c>
      <c r="N604" s="24">
        <f t="shared" si="82"/>
        <v>62</v>
      </c>
      <c r="O604" s="26">
        <v>0</v>
      </c>
      <c r="P604" s="61">
        <v>0</v>
      </c>
      <c r="Q604" s="60">
        <v>-4256.7700000000004</v>
      </c>
      <c r="R604" s="60">
        <v>-4256.7700000000004</v>
      </c>
      <c r="S604" s="83"/>
      <c r="T604" s="80"/>
      <c r="U604" s="79"/>
      <c r="V604" s="55">
        <f t="shared" si="83"/>
        <v>0</v>
      </c>
      <c r="W604" s="59" t="str">
        <f t="shared" si="80"/>
        <v>SIM</v>
      </c>
      <c r="X604" s="15"/>
    </row>
    <row r="605" spans="2:24" x14ac:dyDescent="0.2">
      <c r="B605" s="5" t="s">
        <v>581</v>
      </c>
      <c r="C605" s="5" t="s">
        <v>206</v>
      </c>
      <c r="D605" s="22">
        <f t="shared" si="76"/>
        <v>10</v>
      </c>
      <c r="E605" s="22"/>
      <c r="F605" s="5" t="s">
        <v>451</v>
      </c>
      <c r="G605" s="20">
        <v>42971</v>
      </c>
      <c r="H605" s="34">
        <v>3</v>
      </c>
      <c r="I605" s="64">
        <v>164</v>
      </c>
      <c r="J605" s="36">
        <f t="shared" si="77"/>
        <v>492</v>
      </c>
      <c r="K605" s="45">
        <v>10</v>
      </c>
      <c r="L605" s="46">
        <f t="shared" si="78"/>
        <v>120</v>
      </c>
      <c r="M605" s="42">
        <f t="shared" si="79"/>
        <v>4</v>
      </c>
      <c r="N605" s="24">
        <f t="shared" si="82"/>
        <v>59</v>
      </c>
      <c r="O605" s="26">
        <v>0</v>
      </c>
      <c r="P605" s="61">
        <f t="shared" si="84"/>
        <v>-4.0999999999999996</v>
      </c>
      <c r="Q605" s="60">
        <v>-237.79999999999995</v>
      </c>
      <c r="R605" s="60">
        <f t="shared" si="81"/>
        <v>-241.89999999999995</v>
      </c>
      <c r="S605" s="83"/>
      <c r="T605" s="80"/>
      <c r="U605" s="79"/>
      <c r="V605" s="55">
        <f t="shared" si="83"/>
        <v>246.00000000000003</v>
      </c>
      <c r="W605" s="59" t="str">
        <f t="shared" si="80"/>
        <v>NÃO</v>
      </c>
      <c r="X605" s="15"/>
    </row>
    <row r="606" spans="2:24" x14ac:dyDescent="0.2">
      <c r="B606" s="5" t="s">
        <v>581</v>
      </c>
      <c r="C606" s="5" t="s">
        <v>205</v>
      </c>
      <c r="D606" s="22">
        <f t="shared" si="76"/>
        <v>20</v>
      </c>
      <c r="E606" s="22"/>
      <c r="F606" s="5" t="s">
        <v>523</v>
      </c>
      <c r="G606" s="20">
        <v>43018</v>
      </c>
      <c r="H606" s="34">
        <v>33</v>
      </c>
      <c r="I606" s="64">
        <v>2507</v>
      </c>
      <c r="J606" s="36">
        <f t="shared" si="77"/>
        <v>82731</v>
      </c>
      <c r="K606" s="45">
        <v>5</v>
      </c>
      <c r="L606" s="46">
        <f t="shared" si="78"/>
        <v>60</v>
      </c>
      <c r="M606" s="42">
        <f t="shared" si="79"/>
        <v>4</v>
      </c>
      <c r="N606" s="24">
        <f t="shared" si="82"/>
        <v>57</v>
      </c>
      <c r="O606" s="26">
        <v>0</v>
      </c>
      <c r="P606" s="61">
        <f t="shared" si="84"/>
        <v>-1378.85</v>
      </c>
      <c r="Q606" s="60">
        <v>-77215.60000000002</v>
      </c>
      <c r="R606" s="60">
        <f t="shared" si="81"/>
        <v>-78594.450000000026</v>
      </c>
      <c r="S606" s="83"/>
      <c r="T606" s="80"/>
      <c r="U606" s="79"/>
      <c r="V606" s="55">
        <f t="shared" si="83"/>
        <v>2757.699999999968</v>
      </c>
      <c r="W606" s="59" t="str">
        <f t="shared" si="80"/>
        <v>NÃO</v>
      </c>
      <c r="X606" s="15"/>
    </row>
    <row r="607" spans="2:24" x14ac:dyDescent="0.2">
      <c r="B607" s="5" t="s">
        <v>581</v>
      </c>
      <c r="C607" s="5" t="s">
        <v>205</v>
      </c>
      <c r="D607" s="22">
        <f t="shared" si="76"/>
        <v>20</v>
      </c>
      <c r="E607" s="22"/>
      <c r="F607" s="5" t="s">
        <v>524</v>
      </c>
      <c r="G607" s="20">
        <v>43018</v>
      </c>
      <c r="H607" s="34">
        <v>31</v>
      </c>
      <c r="I607" s="64">
        <v>487</v>
      </c>
      <c r="J607" s="36">
        <f t="shared" si="77"/>
        <v>15097</v>
      </c>
      <c r="K607" s="45">
        <v>5</v>
      </c>
      <c r="L607" s="46">
        <f t="shared" si="78"/>
        <v>60</v>
      </c>
      <c r="M607" s="42">
        <f t="shared" si="79"/>
        <v>4</v>
      </c>
      <c r="N607" s="24">
        <f t="shared" si="82"/>
        <v>57</v>
      </c>
      <c r="O607" s="26">
        <v>0</v>
      </c>
      <c r="P607" s="61">
        <f t="shared" si="84"/>
        <v>-251.61666666666667</v>
      </c>
      <c r="Q607" s="60">
        <v>-14090.533333333335</v>
      </c>
      <c r="R607" s="60">
        <f t="shared" si="81"/>
        <v>-14342.150000000001</v>
      </c>
      <c r="S607" s="83"/>
      <c r="T607" s="80"/>
      <c r="U607" s="79"/>
      <c r="V607" s="55">
        <f t="shared" si="83"/>
        <v>503.23333333333176</v>
      </c>
      <c r="W607" s="59" t="str">
        <f t="shared" si="80"/>
        <v>NÃO</v>
      </c>
      <c r="X607" s="15"/>
    </row>
    <row r="608" spans="2:24" x14ac:dyDescent="0.2">
      <c r="B608" s="5" t="s">
        <v>581</v>
      </c>
      <c r="C608" s="5" t="s">
        <v>205</v>
      </c>
      <c r="D608" s="22">
        <f t="shared" si="76"/>
        <v>20</v>
      </c>
      <c r="E608" s="22"/>
      <c r="F608" s="5" t="s">
        <v>524</v>
      </c>
      <c r="G608" s="20">
        <v>43018</v>
      </c>
      <c r="H608" s="34">
        <v>1</v>
      </c>
      <c r="I608" s="64">
        <v>587</v>
      </c>
      <c r="J608" s="36">
        <f t="shared" si="77"/>
        <v>587</v>
      </c>
      <c r="K608" s="45">
        <v>5</v>
      </c>
      <c r="L608" s="46">
        <f t="shared" si="78"/>
        <v>60</v>
      </c>
      <c r="M608" s="42">
        <f t="shared" si="79"/>
        <v>4</v>
      </c>
      <c r="N608" s="24">
        <f t="shared" si="82"/>
        <v>57</v>
      </c>
      <c r="O608" s="26">
        <v>0</v>
      </c>
      <c r="P608" s="61">
        <f t="shared" si="84"/>
        <v>-9.7833333333333332</v>
      </c>
      <c r="Q608" s="60">
        <v>-547.86666666666656</v>
      </c>
      <c r="R608" s="60">
        <f t="shared" si="81"/>
        <v>-557.64999999999986</v>
      </c>
      <c r="S608" s="83"/>
      <c r="T608" s="80"/>
      <c r="U608" s="79"/>
      <c r="V608" s="55">
        <f t="shared" si="83"/>
        <v>19.566666666666833</v>
      </c>
      <c r="W608" s="59" t="str">
        <f t="shared" si="80"/>
        <v>NÃO</v>
      </c>
      <c r="X608" s="15"/>
    </row>
    <row r="609" spans="2:24" x14ac:dyDescent="0.2">
      <c r="B609" s="5" t="s">
        <v>581</v>
      </c>
      <c r="C609" s="5" t="s">
        <v>208</v>
      </c>
      <c r="D609" s="22">
        <f t="shared" si="76"/>
        <v>10</v>
      </c>
      <c r="E609" s="22"/>
      <c r="F609" s="5" t="s">
        <v>158</v>
      </c>
      <c r="G609" s="20">
        <v>43056</v>
      </c>
      <c r="H609" s="34">
        <v>61</v>
      </c>
      <c r="I609" s="64">
        <v>180.68</v>
      </c>
      <c r="J609" s="36">
        <f t="shared" si="77"/>
        <v>11021.48</v>
      </c>
      <c r="K609" s="45">
        <v>10</v>
      </c>
      <c r="L609" s="46">
        <f t="shared" si="78"/>
        <v>120</v>
      </c>
      <c r="M609" s="42">
        <f t="shared" si="79"/>
        <v>4</v>
      </c>
      <c r="N609" s="24">
        <f t="shared" si="82"/>
        <v>56</v>
      </c>
      <c r="O609" s="26">
        <v>0</v>
      </c>
      <c r="P609" s="61">
        <f t="shared" si="84"/>
        <v>-91.845666666666659</v>
      </c>
      <c r="Q609" s="60">
        <v>-5051.5116666666681</v>
      </c>
      <c r="R609" s="60">
        <f t="shared" si="81"/>
        <v>-5143.3573333333352</v>
      </c>
      <c r="S609" s="83"/>
      <c r="T609" s="80"/>
      <c r="U609" s="79"/>
      <c r="V609" s="55">
        <f t="shared" si="83"/>
        <v>5786.2769999999982</v>
      </c>
      <c r="W609" s="59" t="str">
        <f t="shared" si="80"/>
        <v>NÃO</v>
      </c>
      <c r="X609" s="15"/>
    </row>
    <row r="610" spans="2:24" x14ac:dyDescent="0.2">
      <c r="B610" s="5" t="s">
        <v>581</v>
      </c>
      <c r="C610" s="5" t="s">
        <v>208</v>
      </c>
      <c r="D610" s="22">
        <f t="shared" si="76"/>
        <v>10</v>
      </c>
      <c r="E610" s="22"/>
      <c r="F610" s="5" t="s">
        <v>159</v>
      </c>
      <c r="G610" s="20">
        <v>43056</v>
      </c>
      <c r="H610" s="34">
        <v>1</v>
      </c>
      <c r="I610" s="39">
        <v>8133.13</v>
      </c>
      <c r="J610" s="36">
        <f t="shared" si="77"/>
        <v>8133.13</v>
      </c>
      <c r="K610" s="45">
        <v>10</v>
      </c>
      <c r="L610" s="46">
        <f t="shared" si="78"/>
        <v>120</v>
      </c>
      <c r="M610" s="42">
        <f t="shared" si="79"/>
        <v>4</v>
      </c>
      <c r="N610" s="24">
        <f t="shared" si="82"/>
        <v>56</v>
      </c>
      <c r="O610" s="26">
        <v>0</v>
      </c>
      <c r="P610" s="61">
        <f t="shared" si="84"/>
        <v>-67.776083333333332</v>
      </c>
      <c r="Q610" s="60">
        <v>-3727.6845833333327</v>
      </c>
      <c r="R610" s="60">
        <f t="shared" si="81"/>
        <v>-3795.4606666666659</v>
      </c>
      <c r="S610" s="83"/>
      <c r="T610" s="80"/>
      <c r="U610" s="79"/>
      <c r="V610" s="55">
        <f t="shared" si="83"/>
        <v>4269.893250000001</v>
      </c>
      <c r="W610" s="59" t="str">
        <f t="shared" si="80"/>
        <v>NÃO</v>
      </c>
      <c r="X610" s="15"/>
    </row>
    <row r="611" spans="2:24" x14ac:dyDescent="0.2">
      <c r="B611" s="5" t="s">
        <v>581</v>
      </c>
      <c r="C611" s="5" t="s">
        <v>208</v>
      </c>
      <c r="D611" s="22">
        <f t="shared" si="76"/>
        <v>10</v>
      </c>
      <c r="E611" s="22"/>
      <c r="F611" s="5" t="s">
        <v>160</v>
      </c>
      <c r="G611" s="20">
        <v>43056</v>
      </c>
      <c r="H611" s="34">
        <v>2</v>
      </c>
      <c r="I611" s="39">
        <v>1799.99</v>
      </c>
      <c r="J611" s="36">
        <f t="shared" si="77"/>
        <v>3599.98</v>
      </c>
      <c r="K611" s="45">
        <v>10</v>
      </c>
      <c r="L611" s="46">
        <f t="shared" si="78"/>
        <v>120</v>
      </c>
      <c r="M611" s="42">
        <f t="shared" si="79"/>
        <v>4</v>
      </c>
      <c r="N611" s="24">
        <f t="shared" si="82"/>
        <v>56</v>
      </c>
      <c r="O611" s="26">
        <v>0</v>
      </c>
      <c r="P611" s="61">
        <f t="shared" si="84"/>
        <v>-29.999833333333335</v>
      </c>
      <c r="Q611" s="60">
        <v>-1649.9908333333333</v>
      </c>
      <c r="R611" s="60">
        <f t="shared" si="81"/>
        <v>-1679.9906666666666</v>
      </c>
      <c r="S611" s="83"/>
      <c r="T611" s="80"/>
      <c r="U611" s="79"/>
      <c r="V611" s="55">
        <f t="shared" si="83"/>
        <v>1889.9895000000001</v>
      </c>
      <c r="W611" s="59" t="str">
        <f t="shared" si="80"/>
        <v>NÃO</v>
      </c>
      <c r="X611" s="15"/>
    </row>
    <row r="612" spans="2:24" x14ac:dyDescent="0.2">
      <c r="B612" s="5" t="s">
        <v>581</v>
      </c>
      <c r="C612" s="5" t="s">
        <v>208</v>
      </c>
      <c r="D612" s="22">
        <f t="shared" si="76"/>
        <v>10</v>
      </c>
      <c r="E612" s="22"/>
      <c r="F612" s="5" t="s">
        <v>161</v>
      </c>
      <c r="G612" s="20">
        <v>43056</v>
      </c>
      <c r="H612" s="34">
        <v>1</v>
      </c>
      <c r="I612" s="39">
        <v>1249.56</v>
      </c>
      <c r="J612" s="36">
        <f t="shared" si="77"/>
        <v>1249.56</v>
      </c>
      <c r="K612" s="45">
        <v>10</v>
      </c>
      <c r="L612" s="46">
        <f t="shared" si="78"/>
        <v>120</v>
      </c>
      <c r="M612" s="42">
        <f t="shared" si="79"/>
        <v>4</v>
      </c>
      <c r="N612" s="24">
        <f t="shared" si="82"/>
        <v>56</v>
      </c>
      <c r="O612" s="26">
        <v>0</v>
      </c>
      <c r="P612" s="61">
        <f t="shared" si="84"/>
        <v>-10.413</v>
      </c>
      <c r="Q612" s="60">
        <v>-572.71500000000003</v>
      </c>
      <c r="R612" s="60">
        <f t="shared" si="81"/>
        <v>-583.12800000000004</v>
      </c>
      <c r="S612" s="83"/>
      <c r="T612" s="80"/>
      <c r="U612" s="79"/>
      <c r="V612" s="55">
        <f t="shared" si="83"/>
        <v>656.01899999999989</v>
      </c>
      <c r="W612" s="59" t="str">
        <f t="shared" si="80"/>
        <v>NÃO</v>
      </c>
      <c r="X612" s="15"/>
    </row>
    <row r="613" spans="2:24" x14ac:dyDescent="0.2">
      <c r="B613" s="5" t="s">
        <v>581</v>
      </c>
      <c r="C613" s="5" t="s">
        <v>205</v>
      </c>
      <c r="D613" s="22">
        <f t="shared" si="76"/>
        <v>20</v>
      </c>
      <c r="E613" s="22"/>
      <c r="F613" s="5" t="s">
        <v>158</v>
      </c>
      <c r="G613" s="20">
        <v>43056</v>
      </c>
      <c r="H613" s="34">
        <v>1</v>
      </c>
      <c r="I613" s="39">
        <v>180.68</v>
      </c>
      <c r="J613" s="36">
        <f t="shared" si="77"/>
        <v>180.68</v>
      </c>
      <c r="K613" s="45">
        <v>5</v>
      </c>
      <c r="L613" s="46">
        <f t="shared" si="78"/>
        <v>60</v>
      </c>
      <c r="M613" s="42">
        <f t="shared" si="79"/>
        <v>4</v>
      </c>
      <c r="N613" s="24">
        <f t="shared" si="82"/>
        <v>56</v>
      </c>
      <c r="O613" s="26">
        <v>0</v>
      </c>
      <c r="P613" s="61">
        <f t="shared" si="84"/>
        <v>-3.0113333333333334</v>
      </c>
      <c r="Q613" s="60">
        <v>-165.62333333333336</v>
      </c>
      <c r="R613" s="60">
        <f t="shared" si="81"/>
        <v>-168.6346666666667</v>
      </c>
      <c r="S613" s="83"/>
      <c r="T613" s="80"/>
      <c r="U613" s="79"/>
      <c r="V613" s="55">
        <f t="shared" si="83"/>
        <v>9.0339999999999634</v>
      </c>
      <c r="W613" s="59" t="str">
        <f t="shared" si="80"/>
        <v>NÃO</v>
      </c>
      <c r="X613" s="15"/>
    </row>
    <row r="614" spans="2:24" x14ac:dyDescent="0.2">
      <c r="B614" s="5" t="s">
        <v>581</v>
      </c>
      <c r="C614" s="5" t="s">
        <v>208</v>
      </c>
      <c r="D614" s="22">
        <f t="shared" si="76"/>
        <v>10</v>
      </c>
      <c r="E614" s="22"/>
      <c r="F614" s="5" t="s">
        <v>162</v>
      </c>
      <c r="G614" s="20">
        <v>43341</v>
      </c>
      <c r="H614" s="34">
        <v>3</v>
      </c>
      <c r="I614" s="39">
        <v>3400</v>
      </c>
      <c r="J614" s="36">
        <f t="shared" si="77"/>
        <v>10200</v>
      </c>
      <c r="K614" s="45">
        <v>10</v>
      </c>
      <c r="L614" s="46">
        <f t="shared" si="78"/>
        <v>120</v>
      </c>
      <c r="M614" s="42">
        <f t="shared" si="79"/>
        <v>3</v>
      </c>
      <c r="N614" s="24">
        <f t="shared" si="82"/>
        <v>47</v>
      </c>
      <c r="O614" s="26">
        <v>0</v>
      </c>
      <c r="P614" s="61">
        <f t="shared" si="84"/>
        <v>-85</v>
      </c>
      <c r="Q614" s="60">
        <v>-3910</v>
      </c>
      <c r="R614" s="60">
        <f t="shared" si="81"/>
        <v>-3995</v>
      </c>
      <c r="S614" s="83"/>
      <c r="T614" s="80"/>
      <c r="U614" s="79"/>
      <c r="V614" s="55">
        <f t="shared" si="83"/>
        <v>6120</v>
      </c>
      <c r="W614" s="59" t="str">
        <f t="shared" si="80"/>
        <v>NÃO</v>
      </c>
      <c r="X614" s="15"/>
    </row>
    <row r="615" spans="2:24" x14ac:dyDescent="0.2">
      <c r="B615" s="5" t="s">
        <v>210</v>
      </c>
      <c r="C615" s="5" t="s">
        <v>210</v>
      </c>
      <c r="D615" s="22">
        <f t="shared" si="76"/>
        <v>20</v>
      </c>
      <c r="E615" s="22"/>
      <c r="F615" s="5" t="s">
        <v>576</v>
      </c>
      <c r="G615" s="20">
        <v>43367</v>
      </c>
      <c r="H615" s="34">
        <v>2</v>
      </c>
      <c r="I615" s="39">
        <v>862</v>
      </c>
      <c r="J615" s="36">
        <f t="shared" si="77"/>
        <v>1724</v>
      </c>
      <c r="K615" s="45">
        <v>5</v>
      </c>
      <c r="L615" s="46">
        <f t="shared" si="78"/>
        <v>60</v>
      </c>
      <c r="M615" s="42">
        <f t="shared" si="79"/>
        <v>3</v>
      </c>
      <c r="N615" s="24">
        <f t="shared" si="82"/>
        <v>46</v>
      </c>
      <c r="O615" s="26">
        <v>0</v>
      </c>
      <c r="P615" s="61">
        <f t="shared" si="84"/>
        <v>-28.733333333333334</v>
      </c>
      <c r="Q615" s="60">
        <v>-1293.0000000000002</v>
      </c>
      <c r="R615" s="60">
        <f t="shared" si="81"/>
        <v>-1321.7333333333336</v>
      </c>
      <c r="S615" s="83"/>
      <c r="T615" s="80"/>
      <c r="U615" s="79"/>
      <c r="V615" s="55">
        <f t="shared" si="83"/>
        <v>373.53333333333308</v>
      </c>
      <c r="W615" s="59" t="str">
        <f t="shared" si="80"/>
        <v>NÃO</v>
      </c>
      <c r="X615" s="15"/>
    </row>
    <row r="616" spans="2:24" x14ac:dyDescent="0.2">
      <c r="B616" s="5" t="s">
        <v>581</v>
      </c>
      <c r="C616" s="5" t="s">
        <v>208</v>
      </c>
      <c r="D616" s="22">
        <f t="shared" si="76"/>
        <v>10</v>
      </c>
      <c r="E616" s="22"/>
      <c r="F616" s="5" t="s">
        <v>163</v>
      </c>
      <c r="G616" s="20">
        <v>43410</v>
      </c>
      <c r="H616" s="34">
        <v>22</v>
      </c>
      <c r="I616" s="39">
        <v>139.9</v>
      </c>
      <c r="J616" s="36">
        <f t="shared" si="77"/>
        <v>3077.8</v>
      </c>
      <c r="K616" s="45">
        <v>10</v>
      </c>
      <c r="L616" s="46">
        <f t="shared" si="78"/>
        <v>120</v>
      </c>
      <c r="M616" s="42">
        <f t="shared" si="79"/>
        <v>3</v>
      </c>
      <c r="N616" s="24">
        <f t="shared" si="82"/>
        <v>44</v>
      </c>
      <c r="O616" s="26">
        <v>0</v>
      </c>
      <c r="P616" s="61">
        <f t="shared" si="84"/>
        <v>-25.648333333333333</v>
      </c>
      <c r="Q616" s="60">
        <v>-1102.8783333333333</v>
      </c>
      <c r="R616" s="60">
        <f t="shared" si="81"/>
        <v>-1128.5266666666666</v>
      </c>
      <c r="S616" s="83"/>
      <c r="T616" s="80"/>
      <c r="U616" s="79"/>
      <c r="V616" s="55">
        <f t="shared" si="83"/>
        <v>1923.625</v>
      </c>
      <c r="W616" s="59" t="str">
        <f t="shared" si="80"/>
        <v>NÃO</v>
      </c>
      <c r="X616" s="15"/>
    </row>
    <row r="617" spans="2:24" x14ac:dyDescent="0.2">
      <c r="B617" s="5" t="s">
        <v>581</v>
      </c>
      <c r="C617" s="5" t="s">
        <v>208</v>
      </c>
      <c r="D617" s="22">
        <f t="shared" si="76"/>
        <v>10</v>
      </c>
      <c r="E617" s="22"/>
      <c r="F617" s="5" t="s">
        <v>164</v>
      </c>
      <c r="G617" s="20">
        <v>43446</v>
      </c>
      <c r="H617" s="34">
        <v>2</v>
      </c>
      <c r="I617" s="39">
        <v>663.9</v>
      </c>
      <c r="J617" s="36">
        <f t="shared" si="77"/>
        <v>1327.8</v>
      </c>
      <c r="K617" s="45">
        <v>10</v>
      </c>
      <c r="L617" s="46">
        <f t="shared" si="78"/>
        <v>120</v>
      </c>
      <c r="M617" s="42">
        <f t="shared" si="79"/>
        <v>3</v>
      </c>
      <c r="N617" s="24">
        <f t="shared" si="82"/>
        <v>43</v>
      </c>
      <c r="O617" s="26">
        <v>0</v>
      </c>
      <c r="P617" s="61">
        <f t="shared" si="84"/>
        <v>-11.065</v>
      </c>
      <c r="Q617" s="60">
        <v>-464.72999999999996</v>
      </c>
      <c r="R617" s="60">
        <f t="shared" si="81"/>
        <v>-475.79499999999996</v>
      </c>
      <c r="S617" s="83"/>
      <c r="T617" s="80"/>
      <c r="U617" s="79"/>
      <c r="V617" s="55">
        <f t="shared" si="83"/>
        <v>840.93999999999994</v>
      </c>
      <c r="W617" s="59" t="str">
        <f t="shared" si="80"/>
        <v>NÃO</v>
      </c>
      <c r="X617" s="15"/>
    </row>
    <row r="618" spans="2:24" x14ac:dyDescent="0.2">
      <c r="B618" s="5" t="s">
        <v>581</v>
      </c>
      <c r="C618" s="5" t="s">
        <v>208</v>
      </c>
      <c r="D618" s="22">
        <f t="shared" si="76"/>
        <v>10</v>
      </c>
      <c r="E618" s="22"/>
      <c r="F618" s="5" t="s">
        <v>165</v>
      </c>
      <c r="G618" s="20">
        <v>43448</v>
      </c>
      <c r="H618" s="34">
        <v>1</v>
      </c>
      <c r="I618" s="39">
        <f>1979.91+70</f>
        <v>2049.91</v>
      </c>
      <c r="J618" s="36">
        <f t="shared" si="77"/>
        <v>2049.91</v>
      </c>
      <c r="K618" s="45">
        <v>10</v>
      </c>
      <c r="L618" s="46">
        <f t="shared" si="78"/>
        <v>120</v>
      </c>
      <c r="M618" s="42">
        <f t="shared" si="79"/>
        <v>3</v>
      </c>
      <c r="N618" s="24">
        <f t="shared" si="82"/>
        <v>43</v>
      </c>
      <c r="O618" s="26">
        <v>0</v>
      </c>
      <c r="P618" s="61">
        <f t="shared" si="84"/>
        <v>-17.082583333333332</v>
      </c>
      <c r="Q618" s="60">
        <v>-717.46849999999995</v>
      </c>
      <c r="R618" s="60">
        <f t="shared" si="81"/>
        <v>-734.55108333333328</v>
      </c>
      <c r="S618" s="83"/>
      <c r="T618" s="80"/>
      <c r="U618" s="79"/>
      <c r="V618" s="55">
        <f t="shared" si="83"/>
        <v>1298.2763333333332</v>
      </c>
      <c r="W618" s="59" t="str">
        <f t="shared" si="80"/>
        <v>NÃO</v>
      </c>
      <c r="X618" s="15"/>
    </row>
    <row r="619" spans="2:24" x14ac:dyDescent="0.2">
      <c r="B619" s="5" t="s">
        <v>581</v>
      </c>
      <c r="C619" s="5" t="s">
        <v>208</v>
      </c>
      <c r="D619" s="22">
        <f t="shared" si="76"/>
        <v>10</v>
      </c>
      <c r="E619" s="22"/>
      <c r="F619" s="5" t="s">
        <v>166</v>
      </c>
      <c r="G619" s="20">
        <v>43448</v>
      </c>
      <c r="H619" s="34">
        <v>1</v>
      </c>
      <c r="I619" s="39">
        <f>413.91+70</f>
        <v>483.91</v>
      </c>
      <c r="J619" s="36">
        <f t="shared" si="77"/>
        <v>483.91</v>
      </c>
      <c r="K619" s="45">
        <v>10</v>
      </c>
      <c r="L619" s="46">
        <f t="shared" si="78"/>
        <v>120</v>
      </c>
      <c r="M619" s="42">
        <f t="shared" si="79"/>
        <v>3</v>
      </c>
      <c r="N619" s="24">
        <f t="shared" si="82"/>
        <v>43</v>
      </c>
      <c r="O619" s="26">
        <v>0</v>
      </c>
      <c r="P619" s="61">
        <f t="shared" si="84"/>
        <v>-4.0325833333333332</v>
      </c>
      <c r="Q619" s="60">
        <v>-169.36849999999993</v>
      </c>
      <c r="R619" s="60">
        <f t="shared" si="81"/>
        <v>-173.40108333333325</v>
      </c>
      <c r="S619" s="83"/>
      <c r="T619" s="80"/>
      <c r="U619" s="79"/>
      <c r="V619" s="55">
        <f t="shared" si="83"/>
        <v>306.47633333333346</v>
      </c>
      <c r="W619" s="59" t="str">
        <f t="shared" si="80"/>
        <v>NÃO</v>
      </c>
      <c r="X619" s="15"/>
    </row>
    <row r="620" spans="2:24" x14ac:dyDescent="0.2">
      <c r="B620" s="5" t="s">
        <v>581</v>
      </c>
      <c r="C620" s="5" t="s">
        <v>208</v>
      </c>
      <c r="D620" s="22">
        <f t="shared" si="76"/>
        <v>10</v>
      </c>
      <c r="E620" s="22"/>
      <c r="F620" s="5" t="s">
        <v>167</v>
      </c>
      <c r="G620" s="20">
        <v>43504</v>
      </c>
      <c r="H620" s="34">
        <v>2</v>
      </c>
      <c r="I620" s="39">
        <v>545</v>
      </c>
      <c r="J620" s="36">
        <f t="shared" si="77"/>
        <v>1090</v>
      </c>
      <c r="K620" s="45">
        <v>10</v>
      </c>
      <c r="L620" s="46">
        <f t="shared" si="78"/>
        <v>120</v>
      </c>
      <c r="M620" s="42">
        <f t="shared" si="79"/>
        <v>3</v>
      </c>
      <c r="N620" s="24">
        <f t="shared" si="82"/>
        <v>41</v>
      </c>
      <c r="O620" s="26">
        <v>0</v>
      </c>
      <c r="P620" s="61">
        <f t="shared" si="84"/>
        <v>-9.0833333333333339</v>
      </c>
      <c r="Q620" s="60">
        <v>-363.33333333333326</v>
      </c>
      <c r="R620" s="60">
        <f t="shared" si="81"/>
        <v>-372.41666666666657</v>
      </c>
      <c r="S620" s="83"/>
      <c r="T620" s="80"/>
      <c r="U620" s="79"/>
      <c r="V620" s="55">
        <f t="shared" si="83"/>
        <v>708.50000000000023</v>
      </c>
      <c r="W620" s="59" t="str">
        <f t="shared" si="80"/>
        <v>NÃO</v>
      </c>
      <c r="X620" s="15"/>
    </row>
    <row r="621" spans="2:24" x14ac:dyDescent="0.2">
      <c r="B621" s="5" t="s">
        <v>581</v>
      </c>
      <c r="C621" s="5" t="s">
        <v>205</v>
      </c>
      <c r="D621" s="22">
        <f t="shared" si="76"/>
        <v>20</v>
      </c>
      <c r="E621" s="22"/>
      <c r="F621" s="5" t="s">
        <v>525</v>
      </c>
      <c r="G621" s="20">
        <v>43537</v>
      </c>
      <c r="H621" s="34">
        <v>3</v>
      </c>
      <c r="I621" s="39">
        <v>5000</v>
      </c>
      <c r="J621" s="36">
        <f t="shared" si="77"/>
        <v>15000</v>
      </c>
      <c r="K621" s="45">
        <v>5</v>
      </c>
      <c r="L621" s="46">
        <f t="shared" si="78"/>
        <v>60</v>
      </c>
      <c r="M621" s="42">
        <f t="shared" si="79"/>
        <v>3</v>
      </c>
      <c r="N621" s="24">
        <f t="shared" si="82"/>
        <v>40</v>
      </c>
      <c r="O621" s="26">
        <v>0</v>
      </c>
      <c r="P621" s="61">
        <f t="shared" si="84"/>
        <v>-250</v>
      </c>
      <c r="Q621" s="60">
        <v>-9750</v>
      </c>
      <c r="R621" s="60">
        <f t="shared" si="81"/>
        <v>-10000</v>
      </c>
      <c r="S621" s="83"/>
      <c r="T621" s="80"/>
      <c r="U621" s="79"/>
      <c r="V621" s="55">
        <f t="shared" si="83"/>
        <v>4750</v>
      </c>
      <c r="W621" s="59" t="str">
        <f t="shared" si="80"/>
        <v>NÃO</v>
      </c>
      <c r="X621" s="15"/>
    </row>
    <row r="622" spans="2:24" x14ac:dyDescent="0.2">
      <c r="B622" s="5" t="s">
        <v>581</v>
      </c>
      <c r="C622" s="5" t="s">
        <v>208</v>
      </c>
      <c r="D622" s="22">
        <f t="shared" si="76"/>
        <v>10</v>
      </c>
      <c r="E622" s="22"/>
      <c r="F622" s="5" t="s">
        <v>168</v>
      </c>
      <c r="G622" s="20">
        <v>43550</v>
      </c>
      <c r="H622" s="34">
        <v>1</v>
      </c>
      <c r="I622" s="39">
        <v>448.5</v>
      </c>
      <c r="J622" s="36">
        <f t="shared" si="77"/>
        <v>448.5</v>
      </c>
      <c r="K622" s="45">
        <v>10</v>
      </c>
      <c r="L622" s="46">
        <f t="shared" si="78"/>
        <v>120</v>
      </c>
      <c r="M622" s="42">
        <f t="shared" si="79"/>
        <v>3</v>
      </c>
      <c r="N622" s="24">
        <f t="shared" si="82"/>
        <v>40</v>
      </c>
      <c r="O622" s="26">
        <v>0</v>
      </c>
      <c r="P622" s="61">
        <f t="shared" si="84"/>
        <v>-3.7374999999999998</v>
      </c>
      <c r="Q622" s="60">
        <v>-145.76250000000005</v>
      </c>
      <c r="R622" s="60">
        <f t="shared" si="81"/>
        <v>-149.50000000000006</v>
      </c>
      <c r="S622" s="83"/>
      <c r="T622" s="80"/>
      <c r="U622" s="79"/>
      <c r="V622" s="55">
        <f t="shared" si="83"/>
        <v>295.26249999999993</v>
      </c>
      <c r="W622" s="59" t="str">
        <f t="shared" si="80"/>
        <v>NÃO</v>
      </c>
      <c r="X622" s="15"/>
    </row>
    <row r="623" spans="2:24" x14ac:dyDescent="0.2">
      <c r="B623" s="5" t="s">
        <v>581</v>
      </c>
      <c r="C623" s="5" t="s">
        <v>208</v>
      </c>
      <c r="D623" s="22">
        <f t="shared" si="76"/>
        <v>10</v>
      </c>
      <c r="E623" s="22"/>
      <c r="F623" s="5" t="s">
        <v>169</v>
      </c>
      <c r="G623" s="20">
        <v>43550</v>
      </c>
      <c r="H623" s="34">
        <v>1</v>
      </c>
      <c r="I623" s="39">
        <v>823.5</v>
      </c>
      <c r="J623" s="36">
        <f t="shared" si="77"/>
        <v>823.5</v>
      </c>
      <c r="K623" s="45">
        <v>10</v>
      </c>
      <c r="L623" s="46">
        <f t="shared" si="78"/>
        <v>120</v>
      </c>
      <c r="M623" s="42">
        <f t="shared" si="79"/>
        <v>3</v>
      </c>
      <c r="N623" s="24">
        <f t="shared" si="82"/>
        <v>40</v>
      </c>
      <c r="O623" s="26">
        <v>0</v>
      </c>
      <c r="P623" s="61">
        <f t="shared" si="84"/>
        <v>-6.8624999999999998</v>
      </c>
      <c r="Q623" s="60">
        <v>-267.63750000000005</v>
      </c>
      <c r="R623" s="60">
        <f t="shared" si="81"/>
        <v>-274.50000000000006</v>
      </c>
      <c r="S623" s="83"/>
      <c r="T623" s="80"/>
      <c r="U623" s="79"/>
      <c r="V623" s="55">
        <f t="shared" si="83"/>
        <v>542.13750000000005</v>
      </c>
      <c r="W623" s="59" t="str">
        <f t="shared" si="80"/>
        <v>NÃO</v>
      </c>
      <c r="X623" s="15"/>
    </row>
    <row r="624" spans="2:24" x14ac:dyDescent="0.2">
      <c r="B624" s="5" t="s">
        <v>581</v>
      </c>
      <c r="C624" s="5" t="s">
        <v>208</v>
      </c>
      <c r="D624" s="22">
        <f t="shared" si="76"/>
        <v>10</v>
      </c>
      <c r="E624" s="22"/>
      <c r="F624" s="5" t="s">
        <v>170</v>
      </c>
      <c r="G624" s="20">
        <v>43550</v>
      </c>
      <c r="H624" s="34">
        <v>1</v>
      </c>
      <c r="I624" s="39">
        <v>373.5</v>
      </c>
      <c r="J624" s="36">
        <f t="shared" si="77"/>
        <v>373.5</v>
      </c>
      <c r="K624" s="45">
        <v>10</v>
      </c>
      <c r="L624" s="46">
        <f t="shared" si="78"/>
        <v>120</v>
      </c>
      <c r="M624" s="42">
        <f t="shared" si="79"/>
        <v>3</v>
      </c>
      <c r="N624" s="24">
        <f t="shared" si="82"/>
        <v>40</v>
      </c>
      <c r="O624" s="26">
        <v>0</v>
      </c>
      <c r="P624" s="61">
        <f t="shared" si="84"/>
        <v>-3.1124999999999998</v>
      </c>
      <c r="Q624" s="60">
        <v>-121.38749999999997</v>
      </c>
      <c r="R624" s="60">
        <f t="shared" si="81"/>
        <v>-124.49999999999997</v>
      </c>
      <c r="S624" s="83"/>
      <c r="T624" s="80"/>
      <c r="U624" s="79"/>
      <c r="V624" s="55">
        <f t="shared" si="83"/>
        <v>245.88750000000002</v>
      </c>
      <c r="W624" s="59" t="str">
        <f t="shared" si="80"/>
        <v>NÃO</v>
      </c>
      <c r="X624" s="15"/>
    </row>
    <row r="625" spans="2:24" x14ac:dyDescent="0.2">
      <c r="B625" s="5" t="s">
        <v>581</v>
      </c>
      <c r="C625" s="5" t="s">
        <v>208</v>
      </c>
      <c r="D625" s="22">
        <f t="shared" si="76"/>
        <v>10</v>
      </c>
      <c r="E625" s="22"/>
      <c r="F625" s="5" t="s">
        <v>171</v>
      </c>
      <c r="G625" s="20">
        <v>43552</v>
      </c>
      <c r="H625" s="34">
        <v>1</v>
      </c>
      <c r="I625" s="39">
        <v>7433.3</v>
      </c>
      <c r="J625" s="36">
        <f t="shared" si="77"/>
        <v>7433.3</v>
      </c>
      <c r="K625" s="45">
        <v>10</v>
      </c>
      <c r="L625" s="46">
        <f t="shared" si="78"/>
        <v>120</v>
      </c>
      <c r="M625" s="42">
        <f t="shared" si="79"/>
        <v>3</v>
      </c>
      <c r="N625" s="24">
        <f t="shared" si="82"/>
        <v>40</v>
      </c>
      <c r="O625" s="26">
        <v>0</v>
      </c>
      <c r="P625" s="61">
        <f t="shared" si="84"/>
        <v>-61.944166666666668</v>
      </c>
      <c r="Q625" s="60">
        <v>-2415.8225000000002</v>
      </c>
      <c r="R625" s="60">
        <f t="shared" si="81"/>
        <v>-2477.7666666666669</v>
      </c>
      <c r="S625" s="83"/>
      <c r="T625" s="80"/>
      <c r="U625" s="79"/>
      <c r="V625" s="55">
        <f t="shared" si="83"/>
        <v>4893.5891666666666</v>
      </c>
      <c r="W625" s="59" t="str">
        <f t="shared" si="80"/>
        <v>NÃO</v>
      </c>
      <c r="X625" s="15"/>
    </row>
    <row r="626" spans="2:24" x14ac:dyDescent="0.2">
      <c r="B626" s="5" t="s">
        <v>581</v>
      </c>
      <c r="C626" s="5" t="s">
        <v>205</v>
      </c>
      <c r="D626" s="22">
        <f t="shared" si="76"/>
        <v>20</v>
      </c>
      <c r="E626" s="22"/>
      <c r="F626" s="5" t="s">
        <v>526</v>
      </c>
      <c r="G626" s="20">
        <v>43585</v>
      </c>
      <c r="H626" s="34">
        <v>25</v>
      </c>
      <c r="I626" s="39">
        <f>109500.05/25</f>
        <v>4380.0020000000004</v>
      </c>
      <c r="J626" s="36">
        <f t="shared" si="77"/>
        <v>109500.05000000002</v>
      </c>
      <c r="K626" s="45">
        <v>5</v>
      </c>
      <c r="L626" s="46">
        <f t="shared" si="78"/>
        <v>60</v>
      </c>
      <c r="M626" s="42">
        <f t="shared" si="79"/>
        <v>3</v>
      </c>
      <c r="N626" s="24">
        <f t="shared" si="82"/>
        <v>39</v>
      </c>
      <c r="O626" s="26">
        <v>0</v>
      </c>
      <c r="P626" s="61">
        <f t="shared" si="84"/>
        <v>-1825.0008333333337</v>
      </c>
      <c r="Q626" s="60">
        <v>-69350.031666666691</v>
      </c>
      <c r="R626" s="60">
        <f t="shared" si="81"/>
        <v>-71175.03250000003</v>
      </c>
      <c r="S626" s="83"/>
      <c r="T626" s="80"/>
      <c r="U626" s="79"/>
      <c r="V626" s="55">
        <f t="shared" si="83"/>
        <v>36500.016666666648</v>
      </c>
      <c r="W626" s="59" t="str">
        <f t="shared" si="80"/>
        <v>NÃO</v>
      </c>
      <c r="X626" s="15"/>
    </row>
    <row r="627" spans="2:24" x14ac:dyDescent="0.2">
      <c r="B627" s="5" t="s">
        <v>581</v>
      </c>
      <c r="C627" s="5" t="s">
        <v>208</v>
      </c>
      <c r="D627" s="22">
        <f t="shared" si="76"/>
        <v>10</v>
      </c>
      <c r="E627" s="22"/>
      <c r="F627" s="5" t="s">
        <v>172</v>
      </c>
      <c r="G627" s="20">
        <v>43626</v>
      </c>
      <c r="H627" s="34">
        <v>15</v>
      </c>
      <c r="I627" s="64">
        <v>350</v>
      </c>
      <c r="J627" s="36">
        <f t="shared" si="77"/>
        <v>5250</v>
      </c>
      <c r="K627" s="45">
        <v>10</v>
      </c>
      <c r="L627" s="46">
        <f t="shared" si="78"/>
        <v>120</v>
      </c>
      <c r="M627" s="42">
        <f t="shared" si="79"/>
        <v>3</v>
      </c>
      <c r="N627" s="24">
        <f t="shared" si="82"/>
        <v>37</v>
      </c>
      <c r="O627" s="26">
        <v>0</v>
      </c>
      <c r="P627" s="61">
        <f t="shared" si="84"/>
        <v>-43.75</v>
      </c>
      <c r="Q627" s="60">
        <v>-1575</v>
      </c>
      <c r="R627" s="60">
        <f t="shared" si="81"/>
        <v>-1618.75</v>
      </c>
      <c r="S627" s="83"/>
      <c r="T627" s="80"/>
      <c r="U627" s="79"/>
      <c r="V627" s="55">
        <f t="shared" si="83"/>
        <v>3587.5</v>
      </c>
      <c r="W627" s="59" t="str">
        <f t="shared" si="80"/>
        <v>NÃO</v>
      </c>
      <c r="X627" s="15"/>
    </row>
    <row r="628" spans="2:24" x14ac:dyDescent="0.2">
      <c r="B628" s="5" t="s">
        <v>581</v>
      </c>
      <c r="C628" s="5" t="s">
        <v>206</v>
      </c>
      <c r="D628" s="22">
        <f t="shared" si="76"/>
        <v>10</v>
      </c>
      <c r="E628" s="22"/>
      <c r="F628" s="5" t="s">
        <v>452</v>
      </c>
      <c r="G628" s="20">
        <v>43641</v>
      </c>
      <c r="H628" s="34">
        <v>1</v>
      </c>
      <c r="I628" s="39">
        <v>660</v>
      </c>
      <c r="J628" s="36">
        <f t="shared" si="77"/>
        <v>660</v>
      </c>
      <c r="K628" s="45">
        <v>10</v>
      </c>
      <c r="L628" s="46">
        <f t="shared" si="78"/>
        <v>120</v>
      </c>
      <c r="M628" s="42">
        <f t="shared" si="79"/>
        <v>3</v>
      </c>
      <c r="N628" s="24">
        <f t="shared" si="82"/>
        <v>37</v>
      </c>
      <c r="O628" s="26">
        <v>0</v>
      </c>
      <c r="P628" s="61">
        <f t="shared" si="84"/>
        <v>-5.5</v>
      </c>
      <c r="Q628" s="60">
        <v>-198</v>
      </c>
      <c r="R628" s="60">
        <f t="shared" si="81"/>
        <v>-203.5</v>
      </c>
      <c r="S628" s="83"/>
      <c r="T628" s="80"/>
      <c r="U628" s="79"/>
      <c r="V628" s="55">
        <f t="shared" si="83"/>
        <v>451</v>
      </c>
      <c r="W628" s="59" t="str">
        <f t="shared" si="80"/>
        <v>NÃO</v>
      </c>
      <c r="X628" s="15"/>
    </row>
    <row r="629" spans="2:24" x14ac:dyDescent="0.2">
      <c r="B629" s="5" t="s">
        <v>581</v>
      </c>
      <c r="C629" s="5" t="s">
        <v>205</v>
      </c>
      <c r="D629" s="22">
        <f t="shared" si="76"/>
        <v>20</v>
      </c>
      <c r="E629" s="22"/>
      <c r="F629" s="5" t="s">
        <v>527</v>
      </c>
      <c r="G629" s="20">
        <v>43643</v>
      </c>
      <c r="H629" s="34">
        <v>40</v>
      </c>
      <c r="I629" s="39">
        <f>8320/40</f>
        <v>208</v>
      </c>
      <c r="J629" s="36">
        <f t="shared" si="77"/>
        <v>8320</v>
      </c>
      <c r="K629" s="45">
        <v>5</v>
      </c>
      <c r="L629" s="46">
        <f t="shared" si="78"/>
        <v>60</v>
      </c>
      <c r="M629" s="42">
        <f t="shared" si="79"/>
        <v>3</v>
      </c>
      <c r="N629" s="24">
        <f t="shared" si="82"/>
        <v>37</v>
      </c>
      <c r="O629" s="26">
        <v>0</v>
      </c>
      <c r="P629" s="61">
        <f t="shared" si="84"/>
        <v>-138.66666666666666</v>
      </c>
      <c r="Q629" s="60">
        <v>-4992.0000000000009</v>
      </c>
      <c r="R629" s="60">
        <f t="shared" si="81"/>
        <v>-5130.6666666666679</v>
      </c>
      <c r="S629" s="83"/>
      <c r="T629" s="80"/>
      <c r="U629" s="79"/>
      <c r="V629" s="55">
        <f t="shared" si="83"/>
        <v>3050.6666666666652</v>
      </c>
      <c r="W629" s="59" t="str">
        <f t="shared" si="80"/>
        <v>NÃO</v>
      </c>
      <c r="X629" s="15"/>
    </row>
    <row r="630" spans="2:24" x14ac:dyDescent="0.2">
      <c r="B630" s="5" t="s">
        <v>581</v>
      </c>
      <c r="C630" s="5" t="s">
        <v>207</v>
      </c>
      <c r="D630" s="22">
        <f t="shared" si="76"/>
        <v>20</v>
      </c>
      <c r="E630" s="22"/>
      <c r="F630" s="5" t="s">
        <v>540</v>
      </c>
      <c r="G630" s="20">
        <v>43648</v>
      </c>
      <c r="H630" s="34">
        <v>1</v>
      </c>
      <c r="I630" s="39">
        <v>1350</v>
      </c>
      <c r="J630" s="36">
        <f t="shared" si="77"/>
        <v>1350</v>
      </c>
      <c r="K630" s="45">
        <v>5</v>
      </c>
      <c r="L630" s="46">
        <f t="shared" si="78"/>
        <v>60</v>
      </c>
      <c r="M630" s="42">
        <f t="shared" si="79"/>
        <v>3</v>
      </c>
      <c r="N630" s="24">
        <f t="shared" si="82"/>
        <v>36</v>
      </c>
      <c r="O630" s="26">
        <v>0</v>
      </c>
      <c r="P630" s="61">
        <f t="shared" si="84"/>
        <v>-22.5</v>
      </c>
      <c r="Q630" s="60">
        <v>-787.5</v>
      </c>
      <c r="R630" s="60">
        <f t="shared" si="81"/>
        <v>-810</v>
      </c>
      <c r="S630" s="83"/>
      <c r="T630" s="80"/>
      <c r="U630" s="79"/>
      <c r="V630" s="55">
        <f t="shared" si="83"/>
        <v>517.5</v>
      </c>
      <c r="W630" s="59" t="str">
        <f t="shared" si="80"/>
        <v>NÃO</v>
      </c>
      <c r="X630" s="15"/>
    </row>
    <row r="631" spans="2:24" x14ac:dyDescent="0.2">
      <c r="B631" s="5" t="s">
        <v>581</v>
      </c>
      <c r="C631" s="5" t="s">
        <v>206</v>
      </c>
      <c r="D631" s="22">
        <f t="shared" si="76"/>
        <v>10</v>
      </c>
      <c r="E631" s="22"/>
      <c r="F631" s="5" t="s">
        <v>453</v>
      </c>
      <c r="G631" s="20">
        <v>43649</v>
      </c>
      <c r="H631" s="34">
        <v>1</v>
      </c>
      <c r="I631" s="39">
        <v>2078.5</v>
      </c>
      <c r="J631" s="36">
        <f t="shared" si="77"/>
        <v>2078.5</v>
      </c>
      <c r="K631" s="45">
        <v>10</v>
      </c>
      <c r="L631" s="46">
        <f t="shared" si="78"/>
        <v>120</v>
      </c>
      <c r="M631" s="42">
        <f t="shared" si="79"/>
        <v>3</v>
      </c>
      <c r="N631" s="24">
        <f t="shared" si="82"/>
        <v>36</v>
      </c>
      <c r="O631" s="26">
        <v>0</v>
      </c>
      <c r="P631" s="61">
        <f t="shared" si="84"/>
        <v>-17.320833333333333</v>
      </c>
      <c r="Q631" s="60">
        <v>-606.22916666666663</v>
      </c>
      <c r="R631" s="60">
        <f t="shared" si="81"/>
        <v>-623.54999999999995</v>
      </c>
      <c r="S631" s="83"/>
      <c r="T631" s="80"/>
      <c r="U631" s="79"/>
      <c r="V631" s="55">
        <f t="shared" si="83"/>
        <v>1437.6291666666668</v>
      </c>
      <c r="W631" s="59" t="str">
        <f t="shared" si="80"/>
        <v>NÃO</v>
      </c>
      <c r="X631" s="15"/>
    </row>
    <row r="632" spans="2:24" x14ac:dyDescent="0.2">
      <c r="B632" s="5" t="s">
        <v>581</v>
      </c>
      <c r="C632" s="5" t="s">
        <v>207</v>
      </c>
      <c r="D632" s="22">
        <f t="shared" si="76"/>
        <v>20</v>
      </c>
      <c r="E632" s="22"/>
      <c r="F632" s="5" t="s">
        <v>541</v>
      </c>
      <c r="G632" s="20">
        <v>43649</v>
      </c>
      <c r="H632" s="34">
        <v>1</v>
      </c>
      <c r="I632" s="39">
        <v>2964.96</v>
      </c>
      <c r="J632" s="36">
        <f t="shared" si="77"/>
        <v>2964.96</v>
      </c>
      <c r="K632" s="45">
        <v>5</v>
      </c>
      <c r="L632" s="46">
        <f t="shared" si="78"/>
        <v>60</v>
      </c>
      <c r="M632" s="42">
        <f t="shared" si="79"/>
        <v>3</v>
      </c>
      <c r="N632" s="24">
        <f t="shared" si="82"/>
        <v>36</v>
      </c>
      <c r="O632" s="26">
        <v>0</v>
      </c>
      <c r="P632" s="61">
        <f t="shared" si="84"/>
        <v>-49.416000000000004</v>
      </c>
      <c r="Q632" s="60">
        <v>-1729.5599999999997</v>
      </c>
      <c r="R632" s="60">
        <f t="shared" si="81"/>
        <v>-1778.9759999999997</v>
      </c>
      <c r="S632" s="83"/>
      <c r="T632" s="80"/>
      <c r="U632" s="79"/>
      <c r="V632" s="55">
        <f t="shared" si="83"/>
        <v>1136.5680000000002</v>
      </c>
      <c r="W632" s="59" t="str">
        <f t="shared" si="80"/>
        <v>NÃO</v>
      </c>
      <c r="X632" s="15"/>
    </row>
    <row r="633" spans="2:24" x14ac:dyDescent="0.2">
      <c r="B633" s="5" t="s">
        <v>581</v>
      </c>
      <c r="C633" s="5" t="s">
        <v>205</v>
      </c>
      <c r="D633" s="22">
        <f t="shared" si="76"/>
        <v>20</v>
      </c>
      <c r="E633" s="22"/>
      <c r="F633" s="5" t="s">
        <v>528</v>
      </c>
      <c r="G633" s="20">
        <v>43650</v>
      </c>
      <c r="H633" s="34">
        <v>4</v>
      </c>
      <c r="I633" s="39">
        <f>999.08/4</f>
        <v>249.77</v>
      </c>
      <c r="J633" s="36">
        <f t="shared" si="77"/>
        <v>999.08</v>
      </c>
      <c r="K633" s="45">
        <v>5</v>
      </c>
      <c r="L633" s="46">
        <f t="shared" si="78"/>
        <v>60</v>
      </c>
      <c r="M633" s="42">
        <f t="shared" si="79"/>
        <v>3</v>
      </c>
      <c r="N633" s="24">
        <f t="shared" si="82"/>
        <v>36</v>
      </c>
      <c r="O633" s="26">
        <v>0</v>
      </c>
      <c r="P633" s="61">
        <f t="shared" si="84"/>
        <v>-16.651333333333334</v>
      </c>
      <c r="Q633" s="60">
        <v>-582.79666666666674</v>
      </c>
      <c r="R633" s="60">
        <f t="shared" si="81"/>
        <v>-599.44800000000009</v>
      </c>
      <c r="S633" s="83"/>
      <c r="T633" s="80"/>
      <c r="U633" s="79"/>
      <c r="V633" s="55">
        <f t="shared" si="83"/>
        <v>382.98066666666659</v>
      </c>
      <c r="W633" s="59" t="str">
        <f t="shared" si="80"/>
        <v>NÃO</v>
      </c>
      <c r="X633" s="15"/>
    </row>
    <row r="634" spans="2:24" x14ac:dyDescent="0.2">
      <c r="B634" s="5" t="s">
        <v>581</v>
      </c>
      <c r="C634" s="5" t="s">
        <v>207</v>
      </c>
      <c r="D634" s="22">
        <f t="shared" si="76"/>
        <v>20</v>
      </c>
      <c r="E634" s="22"/>
      <c r="F634" s="5" t="s">
        <v>542</v>
      </c>
      <c r="G634" s="20">
        <v>43650</v>
      </c>
      <c r="H634" s="34">
        <v>2</v>
      </c>
      <c r="I634" s="39">
        <f>2725.76/2</f>
        <v>1362.88</v>
      </c>
      <c r="J634" s="36">
        <f t="shared" si="77"/>
        <v>2725.76</v>
      </c>
      <c r="K634" s="45">
        <v>5</v>
      </c>
      <c r="L634" s="46">
        <f t="shared" si="78"/>
        <v>60</v>
      </c>
      <c r="M634" s="42">
        <f t="shared" si="79"/>
        <v>3</v>
      </c>
      <c r="N634" s="24">
        <f t="shared" si="82"/>
        <v>36</v>
      </c>
      <c r="O634" s="26">
        <v>0</v>
      </c>
      <c r="P634" s="61">
        <f t="shared" si="84"/>
        <v>-45.429333333333339</v>
      </c>
      <c r="Q634" s="60">
        <v>-1590.0266666666664</v>
      </c>
      <c r="R634" s="60">
        <f t="shared" si="81"/>
        <v>-1635.4559999999997</v>
      </c>
      <c r="S634" s="83"/>
      <c r="T634" s="80"/>
      <c r="U634" s="79"/>
      <c r="V634" s="55">
        <f t="shared" si="83"/>
        <v>1044.8746666666671</v>
      </c>
      <c r="W634" s="59" t="str">
        <f t="shared" si="80"/>
        <v>NÃO</v>
      </c>
      <c r="X634" s="15"/>
    </row>
    <row r="635" spans="2:24" x14ac:dyDescent="0.2">
      <c r="B635" s="5" t="s">
        <v>581</v>
      </c>
      <c r="C635" s="5" t="s">
        <v>205</v>
      </c>
      <c r="D635" s="22">
        <f t="shared" si="76"/>
        <v>20</v>
      </c>
      <c r="E635" s="22"/>
      <c r="F635" s="5" t="s">
        <v>529</v>
      </c>
      <c r="G635" s="20">
        <v>43657</v>
      </c>
      <c r="H635" s="34">
        <v>1</v>
      </c>
      <c r="I635" s="39">
        <v>2319</v>
      </c>
      <c r="J635" s="36">
        <f t="shared" si="77"/>
        <v>2319</v>
      </c>
      <c r="K635" s="45">
        <v>5</v>
      </c>
      <c r="L635" s="46">
        <f t="shared" si="78"/>
        <v>60</v>
      </c>
      <c r="M635" s="42">
        <f t="shared" si="79"/>
        <v>3</v>
      </c>
      <c r="N635" s="24">
        <f t="shared" si="82"/>
        <v>36</v>
      </c>
      <c r="O635" s="26">
        <v>0</v>
      </c>
      <c r="P635" s="61">
        <f t="shared" si="84"/>
        <v>-38.65</v>
      </c>
      <c r="Q635" s="60">
        <v>-1352.7500000000005</v>
      </c>
      <c r="R635" s="60">
        <f t="shared" si="81"/>
        <v>-1391.4000000000005</v>
      </c>
      <c r="S635" s="83"/>
      <c r="T635" s="80"/>
      <c r="U635" s="79"/>
      <c r="V635" s="55">
        <f t="shared" si="83"/>
        <v>888.94999999999936</v>
      </c>
      <c r="W635" s="59" t="str">
        <f t="shared" si="80"/>
        <v>NÃO</v>
      </c>
      <c r="X635" s="15"/>
    </row>
    <row r="636" spans="2:24" x14ac:dyDescent="0.2">
      <c r="B636" s="5" t="s">
        <v>581</v>
      </c>
      <c r="C636" s="5" t="s">
        <v>207</v>
      </c>
      <c r="D636" s="22">
        <f t="shared" si="76"/>
        <v>20</v>
      </c>
      <c r="E636" s="22"/>
      <c r="F636" s="5" t="s">
        <v>543</v>
      </c>
      <c r="G636" s="20">
        <v>43658</v>
      </c>
      <c r="H636" s="34">
        <v>1</v>
      </c>
      <c r="I636" s="39">
        <v>1140.78</v>
      </c>
      <c r="J636" s="36">
        <f t="shared" si="77"/>
        <v>1140.78</v>
      </c>
      <c r="K636" s="45">
        <v>5</v>
      </c>
      <c r="L636" s="46">
        <f t="shared" si="78"/>
        <v>60</v>
      </c>
      <c r="M636" s="42">
        <f t="shared" si="79"/>
        <v>3</v>
      </c>
      <c r="N636" s="24">
        <f t="shared" si="82"/>
        <v>36</v>
      </c>
      <c r="O636" s="26">
        <v>0</v>
      </c>
      <c r="P636" s="61">
        <f t="shared" si="84"/>
        <v>-19.012999999999998</v>
      </c>
      <c r="Q636" s="60">
        <v>-665.45500000000015</v>
      </c>
      <c r="R636" s="60">
        <f t="shared" si="81"/>
        <v>-684.46800000000019</v>
      </c>
      <c r="S636" s="83"/>
      <c r="T636" s="80"/>
      <c r="U636" s="79"/>
      <c r="V636" s="55">
        <f t="shared" si="83"/>
        <v>437.29899999999986</v>
      </c>
      <c r="W636" s="59" t="str">
        <f t="shared" si="80"/>
        <v>NÃO</v>
      </c>
      <c r="X636" s="15"/>
    </row>
    <row r="637" spans="2:24" x14ac:dyDescent="0.2">
      <c r="B637" s="5" t="s">
        <v>581</v>
      </c>
      <c r="C637" s="5" t="s">
        <v>206</v>
      </c>
      <c r="D637" s="22">
        <f t="shared" si="76"/>
        <v>10</v>
      </c>
      <c r="E637" s="22"/>
      <c r="F637" s="5" t="s">
        <v>454</v>
      </c>
      <c r="G637" s="20">
        <v>43661</v>
      </c>
      <c r="H637" s="34">
        <v>1</v>
      </c>
      <c r="I637" s="39">
        <v>263.56</v>
      </c>
      <c r="J637" s="36">
        <f t="shared" si="77"/>
        <v>263.56</v>
      </c>
      <c r="K637" s="45">
        <v>10</v>
      </c>
      <c r="L637" s="46">
        <f t="shared" si="78"/>
        <v>120</v>
      </c>
      <c r="M637" s="42">
        <f t="shared" si="79"/>
        <v>3</v>
      </c>
      <c r="N637" s="24">
        <f t="shared" si="82"/>
        <v>36</v>
      </c>
      <c r="O637" s="26">
        <v>0</v>
      </c>
      <c r="P637" s="61">
        <f t="shared" si="84"/>
        <v>-2.1963333333333335</v>
      </c>
      <c r="Q637" s="60">
        <v>-76.871666666666641</v>
      </c>
      <c r="R637" s="60">
        <f t="shared" si="81"/>
        <v>-79.067999999999969</v>
      </c>
      <c r="S637" s="83"/>
      <c r="T637" s="80"/>
      <c r="U637" s="79"/>
      <c r="V637" s="55">
        <f t="shared" si="83"/>
        <v>182.2956666666667</v>
      </c>
      <c r="W637" s="59" t="str">
        <f t="shared" si="80"/>
        <v>NÃO</v>
      </c>
      <c r="X637" s="15"/>
    </row>
    <row r="638" spans="2:24" x14ac:dyDescent="0.2">
      <c r="B638" s="5" t="s">
        <v>581</v>
      </c>
      <c r="C638" s="5" t="s">
        <v>205</v>
      </c>
      <c r="D638" s="22">
        <f t="shared" si="76"/>
        <v>20</v>
      </c>
      <c r="E638" s="22"/>
      <c r="F638" s="5" t="s">
        <v>530</v>
      </c>
      <c r="G638" s="20">
        <v>43665</v>
      </c>
      <c r="H638" s="34">
        <v>3</v>
      </c>
      <c r="I638" s="64">
        <f>1778.7/3</f>
        <v>592.9</v>
      </c>
      <c r="J638" s="36">
        <f t="shared" si="77"/>
        <v>1778.6999999999998</v>
      </c>
      <c r="K638" s="45">
        <v>5</v>
      </c>
      <c r="L638" s="46">
        <f t="shared" si="78"/>
        <v>60</v>
      </c>
      <c r="M638" s="42">
        <f t="shared" si="79"/>
        <v>3</v>
      </c>
      <c r="N638" s="24">
        <f t="shared" si="82"/>
        <v>36</v>
      </c>
      <c r="O638" s="26">
        <v>0</v>
      </c>
      <c r="P638" s="61">
        <f t="shared" si="84"/>
        <v>-29.644999999999996</v>
      </c>
      <c r="Q638" s="60">
        <v>-1037.5749999999998</v>
      </c>
      <c r="R638" s="60">
        <f t="shared" si="81"/>
        <v>-1067.2199999999998</v>
      </c>
      <c r="S638" s="83"/>
      <c r="T638" s="80"/>
      <c r="U638" s="79"/>
      <c r="V638" s="55">
        <f t="shared" si="83"/>
        <v>681.83500000000004</v>
      </c>
      <c r="W638" s="59" t="str">
        <f t="shared" si="80"/>
        <v>NÃO</v>
      </c>
      <c r="X638" s="15"/>
    </row>
    <row r="639" spans="2:24" x14ac:dyDescent="0.2">
      <c r="B639" s="5" t="s">
        <v>581</v>
      </c>
      <c r="C639" s="5" t="s">
        <v>208</v>
      </c>
      <c r="D639" s="22">
        <f t="shared" si="76"/>
        <v>10</v>
      </c>
      <c r="E639" s="22"/>
      <c r="F639" s="5" t="s">
        <v>173</v>
      </c>
      <c r="G639" s="20">
        <v>43668</v>
      </c>
      <c r="H639" s="34">
        <v>14</v>
      </c>
      <c r="I639" s="64">
        <f>17570/14</f>
        <v>1255</v>
      </c>
      <c r="J639" s="36">
        <f t="shared" si="77"/>
        <v>17570</v>
      </c>
      <c r="K639" s="45">
        <v>10</v>
      </c>
      <c r="L639" s="46">
        <f t="shared" si="78"/>
        <v>120</v>
      </c>
      <c r="M639" s="42">
        <f t="shared" si="79"/>
        <v>3</v>
      </c>
      <c r="N639" s="24">
        <f t="shared" si="82"/>
        <v>36</v>
      </c>
      <c r="O639" s="26">
        <v>0</v>
      </c>
      <c r="P639" s="61">
        <f t="shared" si="84"/>
        <v>-146.41666666666666</v>
      </c>
      <c r="Q639" s="60">
        <v>-5124.5833333333348</v>
      </c>
      <c r="R639" s="60">
        <f t="shared" si="81"/>
        <v>-5271.0000000000018</v>
      </c>
      <c r="S639" s="83"/>
      <c r="T639" s="80"/>
      <c r="U639" s="79"/>
      <c r="V639" s="55">
        <f t="shared" si="83"/>
        <v>12152.58333333333</v>
      </c>
      <c r="W639" s="59" t="str">
        <f t="shared" si="80"/>
        <v>NÃO</v>
      </c>
      <c r="X639" s="15"/>
    </row>
    <row r="640" spans="2:24" x14ac:dyDescent="0.2">
      <c r="B640" s="5" t="s">
        <v>581</v>
      </c>
      <c r="C640" s="5" t="s">
        <v>205</v>
      </c>
      <c r="D640" s="22">
        <f t="shared" si="76"/>
        <v>20</v>
      </c>
      <c r="E640" s="22"/>
      <c r="F640" s="5" t="s">
        <v>531</v>
      </c>
      <c r="G640" s="20">
        <v>43675</v>
      </c>
      <c r="H640" s="34">
        <v>16</v>
      </c>
      <c r="I640" s="39">
        <f>11680/16</f>
        <v>730</v>
      </c>
      <c r="J640" s="36">
        <f t="shared" si="77"/>
        <v>11680</v>
      </c>
      <c r="K640" s="45">
        <v>5</v>
      </c>
      <c r="L640" s="46">
        <f t="shared" si="78"/>
        <v>60</v>
      </c>
      <c r="M640" s="42">
        <f t="shared" si="79"/>
        <v>3</v>
      </c>
      <c r="N640" s="24">
        <f t="shared" si="82"/>
        <v>36</v>
      </c>
      <c r="O640" s="26">
        <v>0</v>
      </c>
      <c r="P640" s="61">
        <f t="shared" si="84"/>
        <v>-194.66666666666666</v>
      </c>
      <c r="Q640" s="60">
        <v>-6813.3333333333348</v>
      </c>
      <c r="R640" s="60">
        <f t="shared" si="81"/>
        <v>-7008.0000000000018</v>
      </c>
      <c r="S640" s="83"/>
      <c r="T640" s="80"/>
      <c r="U640" s="79"/>
      <c r="V640" s="55">
        <f t="shared" si="83"/>
        <v>4477.3333333333321</v>
      </c>
      <c r="W640" s="59" t="str">
        <f t="shared" si="80"/>
        <v>NÃO</v>
      </c>
      <c r="X640" s="15"/>
    </row>
    <row r="641" spans="2:24" x14ac:dyDescent="0.2">
      <c r="B641" s="5" t="s">
        <v>581</v>
      </c>
      <c r="C641" s="5" t="s">
        <v>207</v>
      </c>
      <c r="D641" s="22">
        <f t="shared" si="76"/>
        <v>20</v>
      </c>
      <c r="E641" s="22"/>
      <c r="F641" s="5" t="s">
        <v>544</v>
      </c>
      <c r="G641" s="20">
        <v>43678</v>
      </c>
      <c r="H641" s="34">
        <v>1</v>
      </c>
      <c r="I641" s="39">
        <v>12438</v>
      </c>
      <c r="J641" s="36">
        <f t="shared" si="77"/>
        <v>12438</v>
      </c>
      <c r="K641" s="45">
        <v>5</v>
      </c>
      <c r="L641" s="46">
        <f t="shared" si="78"/>
        <v>60</v>
      </c>
      <c r="M641" s="42">
        <f t="shared" si="79"/>
        <v>2</v>
      </c>
      <c r="N641" s="24">
        <f t="shared" si="82"/>
        <v>35</v>
      </c>
      <c r="O641" s="26">
        <v>0</v>
      </c>
      <c r="P641" s="61">
        <f t="shared" si="84"/>
        <v>-207.3</v>
      </c>
      <c r="Q641" s="60">
        <v>-7048.2000000000016</v>
      </c>
      <c r="R641" s="60">
        <f t="shared" si="81"/>
        <v>-7255.5000000000018</v>
      </c>
      <c r="S641" s="83"/>
      <c r="T641" s="80"/>
      <c r="U641" s="79"/>
      <c r="V641" s="55">
        <f t="shared" si="83"/>
        <v>4975.1999999999989</v>
      </c>
      <c r="W641" s="59" t="str">
        <f t="shared" si="80"/>
        <v>NÃO</v>
      </c>
      <c r="X641" s="15"/>
    </row>
    <row r="642" spans="2:24" x14ac:dyDescent="0.2">
      <c r="B642" s="5" t="s">
        <v>581</v>
      </c>
      <c r="C642" s="5" t="s">
        <v>205</v>
      </c>
      <c r="D642" s="22">
        <f t="shared" si="76"/>
        <v>20</v>
      </c>
      <c r="E642" s="22"/>
      <c r="F642" s="5" t="s">
        <v>532</v>
      </c>
      <c r="G642" s="20">
        <v>43689</v>
      </c>
      <c r="H642" s="34">
        <v>3</v>
      </c>
      <c r="I642" s="39">
        <v>5000</v>
      </c>
      <c r="J642" s="36">
        <f t="shared" si="77"/>
        <v>15000</v>
      </c>
      <c r="K642" s="45">
        <v>5</v>
      </c>
      <c r="L642" s="46">
        <f t="shared" si="78"/>
        <v>60</v>
      </c>
      <c r="M642" s="42">
        <f t="shared" si="79"/>
        <v>2</v>
      </c>
      <c r="N642" s="24">
        <f t="shared" si="82"/>
        <v>35</v>
      </c>
      <c r="O642" s="26">
        <v>0</v>
      </c>
      <c r="P642" s="61">
        <f t="shared" si="84"/>
        <v>-250</v>
      </c>
      <c r="Q642" s="60">
        <v>-8500</v>
      </c>
      <c r="R642" s="60">
        <f t="shared" si="81"/>
        <v>-8750</v>
      </c>
      <c r="S642" s="83"/>
      <c r="T642" s="80"/>
      <c r="U642" s="79"/>
      <c r="V642" s="55">
        <f t="shared" si="83"/>
        <v>6000</v>
      </c>
      <c r="W642" s="59" t="str">
        <f t="shared" si="80"/>
        <v>NÃO</v>
      </c>
      <c r="X642" s="15"/>
    </row>
    <row r="643" spans="2:24" x14ac:dyDescent="0.2">
      <c r="B643" s="5" t="s">
        <v>581</v>
      </c>
      <c r="C643" s="5" t="s">
        <v>207</v>
      </c>
      <c r="D643" s="22">
        <f t="shared" si="76"/>
        <v>20</v>
      </c>
      <c r="E643" s="22"/>
      <c r="F643" s="5" t="s">
        <v>545</v>
      </c>
      <c r="G643" s="20">
        <v>43697</v>
      </c>
      <c r="H643" s="34">
        <v>1</v>
      </c>
      <c r="I643" s="39">
        <v>340</v>
      </c>
      <c r="J643" s="36">
        <f t="shared" si="77"/>
        <v>340</v>
      </c>
      <c r="K643" s="45">
        <v>5</v>
      </c>
      <c r="L643" s="46">
        <f t="shared" si="78"/>
        <v>60</v>
      </c>
      <c r="M643" s="42">
        <f t="shared" si="79"/>
        <v>2</v>
      </c>
      <c r="N643" s="24">
        <f t="shared" si="82"/>
        <v>35</v>
      </c>
      <c r="O643" s="26">
        <v>0</v>
      </c>
      <c r="P643" s="61">
        <f t="shared" si="84"/>
        <v>-5.666666666666667</v>
      </c>
      <c r="Q643" s="60">
        <v>-192.66666666666663</v>
      </c>
      <c r="R643" s="60">
        <f t="shared" si="81"/>
        <v>-198.33333333333329</v>
      </c>
      <c r="S643" s="83"/>
      <c r="T643" s="80"/>
      <c r="U643" s="79"/>
      <c r="V643" s="55">
        <f t="shared" si="83"/>
        <v>136.00000000000003</v>
      </c>
      <c r="W643" s="59" t="str">
        <f t="shared" si="80"/>
        <v>NÃO</v>
      </c>
      <c r="X643" s="15"/>
    </row>
    <row r="644" spans="2:24" x14ac:dyDescent="0.2">
      <c r="B644" s="5" t="s">
        <v>581</v>
      </c>
      <c r="C644" s="5" t="s">
        <v>208</v>
      </c>
      <c r="D644" s="22">
        <f t="shared" si="76"/>
        <v>10</v>
      </c>
      <c r="E644" s="22"/>
      <c r="F644" s="5" t="s">
        <v>174</v>
      </c>
      <c r="G644" s="20">
        <v>43705</v>
      </c>
      <c r="H644" s="34">
        <v>1</v>
      </c>
      <c r="I644" s="39">
        <v>1172</v>
      </c>
      <c r="J644" s="36">
        <f t="shared" ref="J644:J707" si="85">H644*I644</f>
        <v>1172</v>
      </c>
      <c r="K644" s="45">
        <v>10</v>
      </c>
      <c r="L644" s="46">
        <f t="shared" ref="L644:L707" si="86">K644*12</f>
        <v>120</v>
      </c>
      <c r="M644" s="42">
        <f t="shared" ref="M644:M707" si="87">DATEDIF(G644,$G$2,"Y")</f>
        <v>2</v>
      </c>
      <c r="N644" s="24">
        <f t="shared" si="82"/>
        <v>35</v>
      </c>
      <c r="O644" s="26">
        <v>0</v>
      </c>
      <c r="P644" s="61">
        <f t="shared" si="84"/>
        <v>-9.7666666666666675</v>
      </c>
      <c r="Q644" s="60">
        <v>-332.06666666666661</v>
      </c>
      <c r="R644" s="60">
        <f t="shared" si="81"/>
        <v>-341.83333333333326</v>
      </c>
      <c r="S644" s="83"/>
      <c r="T644" s="80"/>
      <c r="U644" s="79"/>
      <c r="V644" s="55">
        <f t="shared" si="83"/>
        <v>820.40000000000009</v>
      </c>
      <c r="W644" s="59" t="str">
        <f t="shared" ref="W644:W707" si="88">IF(N644&gt;L644,"SIM","NÃO")</f>
        <v>NÃO</v>
      </c>
      <c r="X644" s="15"/>
    </row>
    <row r="645" spans="2:24" x14ac:dyDescent="0.2">
      <c r="B645" s="5" t="s">
        <v>581</v>
      </c>
      <c r="C645" s="5" t="s">
        <v>577</v>
      </c>
      <c r="D645" s="23">
        <v>0</v>
      </c>
      <c r="E645" s="23"/>
      <c r="F645" s="5" t="s">
        <v>537</v>
      </c>
      <c r="G645" s="20">
        <v>43711</v>
      </c>
      <c r="H645" s="34">
        <v>1</v>
      </c>
      <c r="I645" s="39">
        <v>2800</v>
      </c>
      <c r="J645" s="36">
        <f t="shared" si="85"/>
        <v>2800</v>
      </c>
      <c r="K645" s="47">
        <v>0</v>
      </c>
      <c r="L645" s="47">
        <f t="shared" si="86"/>
        <v>0</v>
      </c>
      <c r="M645" s="42">
        <f t="shared" si="87"/>
        <v>2</v>
      </c>
      <c r="N645" s="24">
        <f t="shared" si="82"/>
        <v>34</v>
      </c>
      <c r="O645" s="26">
        <v>0</v>
      </c>
      <c r="P645" s="61">
        <v>0</v>
      </c>
      <c r="Q645" s="60">
        <v>0</v>
      </c>
      <c r="R645" s="60">
        <f t="shared" ref="R645:R708" si="89">P645+Q645</f>
        <v>0</v>
      </c>
      <c r="S645" s="83"/>
      <c r="T645" s="80"/>
      <c r="U645" s="79"/>
      <c r="V645" s="55">
        <f t="shared" si="83"/>
        <v>2800</v>
      </c>
      <c r="W645" s="59" t="str">
        <f t="shared" si="88"/>
        <v>SIM</v>
      </c>
      <c r="X645" s="15"/>
    </row>
    <row r="646" spans="2:24" x14ac:dyDescent="0.2">
      <c r="B646" s="5" t="s">
        <v>581</v>
      </c>
      <c r="C646" s="5" t="s">
        <v>205</v>
      </c>
      <c r="D646" s="22">
        <f t="shared" ref="D646:D673" si="90">((12*100)/L646)</f>
        <v>20</v>
      </c>
      <c r="E646" s="22"/>
      <c r="F646" s="5" t="s">
        <v>533</v>
      </c>
      <c r="G646" s="20">
        <v>43739</v>
      </c>
      <c r="H646" s="34">
        <v>2</v>
      </c>
      <c r="I646" s="39">
        <f>11649.24/2</f>
        <v>5824.62</v>
      </c>
      <c r="J646" s="36">
        <f t="shared" si="85"/>
        <v>11649.24</v>
      </c>
      <c r="K646" s="45">
        <v>5</v>
      </c>
      <c r="L646" s="46">
        <f t="shared" si="86"/>
        <v>60</v>
      </c>
      <c r="M646" s="42">
        <f t="shared" si="87"/>
        <v>2</v>
      </c>
      <c r="N646" s="24">
        <f t="shared" si="82"/>
        <v>33</v>
      </c>
      <c r="O646" s="26">
        <v>0</v>
      </c>
      <c r="P646" s="61">
        <f t="shared" ref="P646:P673" si="91">(SLN(J646,O646,L646))*-1</f>
        <v>-194.154</v>
      </c>
      <c r="Q646" s="60">
        <v>-6212.9280000000017</v>
      </c>
      <c r="R646" s="60">
        <f t="shared" si="89"/>
        <v>-6407.0820000000022</v>
      </c>
      <c r="S646" s="83"/>
      <c r="T646" s="80"/>
      <c r="U646" s="79"/>
      <c r="V646" s="55">
        <f t="shared" si="83"/>
        <v>5048.0039999999972</v>
      </c>
      <c r="W646" s="59" t="str">
        <f t="shared" si="88"/>
        <v>NÃO</v>
      </c>
      <c r="X646" s="15"/>
    </row>
    <row r="647" spans="2:24" x14ac:dyDescent="0.2">
      <c r="B647" s="5" t="s">
        <v>581</v>
      </c>
      <c r="C647" s="5" t="s">
        <v>206</v>
      </c>
      <c r="D647" s="22">
        <f t="shared" si="90"/>
        <v>10</v>
      </c>
      <c r="E647" s="22"/>
      <c r="F647" s="5" t="s">
        <v>455</v>
      </c>
      <c r="G647" s="20">
        <v>43746</v>
      </c>
      <c r="H647" s="34">
        <v>1</v>
      </c>
      <c r="I647" s="39">
        <v>1600</v>
      </c>
      <c r="J647" s="36">
        <f t="shared" si="85"/>
        <v>1600</v>
      </c>
      <c r="K647" s="45">
        <v>10</v>
      </c>
      <c r="L647" s="46">
        <f t="shared" si="86"/>
        <v>120</v>
      </c>
      <c r="M647" s="42">
        <f t="shared" si="87"/>
        <v>2</v>
      </c>
      <c r="N647" s="24">
        <f t="shared" si="82"/>
        <v>33</v>
      </c>
      <c r="O647" s="26">
        <v>0</v>
      </c>
      <c r="P647" s="61">
        <f t="shared" si="91"/>
        <v>-13.333333333333334</v>
      </c>
      <c r="Q647" s="60">
        <v>-426.66666666666657</v>
      </c>
      <c r="R647" s="60">
        <f t="shared" si="89"/>
        <v>-439.99999999999989</v>
      </c>
      <c r="S647" s="83"/>
      <c r="T647" s="80"/>
      <c r="U647" s="79"/>
      <c r="V647" s="55">
        <f t="shared" si="83"/>
        <v>1146.666666666667</v>
      </c>
      <c r="W647" s="59" t="str">
        <f t="shared" si="88"/>
        <v>NÃO</v>
      </c>
      <c r="X647" s="15"/>
    </row>
    <row r="648" spans="2:24" x14ac:dyDescent="0.2">
      <c r="B648" s="5" t="s">
        <v>581</v>
      </c>
      <c r="C648" s="5" t="s">
        <v>208</v>
      </c>
      <c r="D648" s="22">
        <f t="shared" si="90"/>
        <v>10</v>
      </c>
      <c r="E648" s="22"/>
      <c r="F648" s="5" t="s">
        <v>175</v>
      </c>
      <c r="G648" s="20">
        <v>43763</v>
      </c>
      <c r="H648" s="34">
        <v>2</v>
      </c>
      <c r="I648" s="39">
        <f>8142/2</f>
        <v>4071</v>
      </c>
      <c r="J648" s="36">
        <f t="shared" si="85"/>
        <v>8142</v>
      </c>
      <c r="K648" s="45">
        <v>10</v>
      </c>
      <c r="L648" s="46">
        <f t="shared" si="86"/>
        <v>120</v>
      </c>
      <c r="M648" s="42">
        <f t="shared" si="87"/>
        <v>2</v>
      </c>
      <c r="N648" s="24">
        <f t="shared" si="82"/>
        <v>33</v>
      </c>
      <c r="O648" s="26">
        <v>0</v>
      </c>
      <c r="P648" s="61">
        <f t="shared" si="91"/>
        <v>-67.849999999999994</v>
      </c>
      <c r="Q648" s="60">
        <v>-2171.1999999999994</v>
      </c>
      <c r="R648" s="60">
        <f t="shared" si="89"/>
        <v>-2239.0499999999993</v>
      </c>
      <c r="S648" s="83"/>
      <c r="T648" s="80"/>
      <c r="U648" s="79"/>
      <c r="V648" s="55">
        <f t="shared" si="83"/>
        <v>5835.1</v>
      </c>
      <c r="W648" s="59" t="str">
        <f t="shared" si="88"/>
        <v>NÃO</v>
      </c>
      <c r="X648" s="15"/>
    </row>
    <row r="649" spans="2:24" x14ac:dyDescent="0.2">
      <c r="B649" s="5" t="s">
        <v>581</v>
      </c>
      <c r="C649" s="5" t="s">
        <v>206</v>
      </c>
      <c r="D649" s="22">
        <f t="shared" si="90"/>
        <v>10</v>
      </c>
      <c r="E649" s="22"/>
      <c r="F649" s="5" t="s">
        <v>456</v>
      </c>
      <c r="G649" s="20">
        <v>43810</v>
      </c>
      <c r="H649" s="34">
        <v>2</v>
      </c>
      <c r="I649" s="64">
        <v>806.67</v>
      </c>
      <c r="J649" s="65">
        <f t="shared" si="85"/>
        <v>1613.34</v>
      </c>
      <c r="K649" s="45">
        <v>10</v>
      </c>
      <c r="L649" s="46">
        <f t="shared" si="86"/>
        <v>120</v>
      </c>
      <c r="M649" s="42">
        <f t="shared" si="87"/>
        <v>2</v>
      </c>
      <c r="N649" s="24">
        <f t="shared" si="82"/>
        <v>31</v>
      </c>
      <c r="O649" s="26">
        <v>0</v>
      </c>
      <c r="P649" s="61">
        <f t="shared" si="91"/>
        <v>-13.4445</v>
      </c>
      <c r="Q649" s="60">
        <v>-403.33500000000004</v>
      </c>
      <c r="R649" s="60">
        <f t="shared" si="89"/>
        <v>-416.77950000000004</v>
      </c>
      <c r="S649" s="83"/>
      <c r="T649" s="80"/>
      <c r="U649" s="79"/>
      <c r="V649" s="55">
        <f t="shared" si="83"/>
        <v>1183.1159999999998</v>
      </c>
      <c r="W649" s="59" t="str">
        <f t="shared" si="88"/>
        <v>NÃO</v>
      </c>
      <c r="X649" s="15"/>
    </row>
    <row r="650" spans="2:24" x14ac:dyDescent="0.2">
      <c r="B650" s="5" t="s">
        <v>581</v>
      </c>
      <c r="C650" s="5" t="s">
        <v>206</v>
      </c>
      <c r="D650" s="22">
        <f t="shared" si="90"/>
        <v>10</v>
      </c>
      <c r="E650" s="22"/>
      <c r="F650" s="5" t="s">
        <v>457</v>
      </c>
      <c r="G650" s="20">
        <v>43810</v>
      </c>
      <c r="H650" s="34">
        <v>18</v>
      </c>
      <c r="I650" s="64">
        <v>653.9</v>
      </c>
      <c r="J650" s="36">
        <f t="shared" si="85"/>
        <v>11770.199999999999</v>
      </c>
      <c r="K650" s="45">
        <v>10</v>
      </c>
      <c r="L650" s="46">
        <f t="shared" si="86"/>
        <v>120</v>
      </c>
      <c r="M650" s="42">
        <f t="shared" si="87"/>
        <v>2</v>
      </c>
      <c r="N650" s="24">
        <f t="shared" si="82"/>
        <v>31</v>
      </c>
      <c r="O650" s="26">
        <v>0</v>
      </c>
      <c r="P650" s="61">
        <f t="shared" si="91"/>
        <v>-98.084999999999994</v>
      </c>
      <c r="Q650" s="60">
        <v>-2942.55</v>
      </c>
      <c r="R650" s="60">
        <f t="shared" si="89"/>
        <v>-3040.6350000000002</v>
      </c>
      <c r="S650" s="83"/>
      <c r="T650" s="80"/>
      <c r="U650" s="79"/>
      <c r="V650" s="55">
        <f t="shared" si="83"/>
        <v>8631.48</v>
      </c>
      <c r="W650" s="59" t="str">
        <f t="shared" si="88"/>
        <v>NÃO</v>
      </c>
      <c r="X650" s="15"/>
    </row>
    <row r="651" spans="2:24" x14ac:dyDescent="0.2">
      <c r="B651" s="5" t="s">
        <v>581</v>
      </c>
      <c r="C651" s="5" t="s">
        <v>206</v>
      </c>
      <c r="D651" s="22">
        <f t="shared" si="90"/>
        <v>10</v>
      </c>
      <c r="E651" s="22"/>
      <c r="F651" s="5" t="s">
        <v>458</v>
      </c>
      <c r="G651" s="20">
        <v>43810</v>
      </c>
      <c r="H651" s="34">
        <v>5</v>
      </c>
      <c r="I651" s="64">
        <v>475.12</v>
      </c>
      <c r="J651" s="65">
        <f t="shared" si="85"/>
        <v>2375.6</v>
      </c>
      <c r="K651" s="45">
        <v>10</v>
      </c>
      <c r="L651" s="46">
        <f t="shared" si="86"/>
        <v>120</v>
      </c>
      <c r="M651" s="42">
        <f t="shared" si="87"/>
        <v>2</v>
      </c>
      <c r="N651" s="24">
        <f t="shared" ref="N651:N714" si="92">DATEDIF(G651,$G$2,"M")</f>
        <v>31</v>
      </c>
      <c r="O651" s="26">
        <v>0</v>
      </c>
      <c r="P651" s="61">
        <f t="shared" si="91"/>
        <v>-19.796666666666667</v>
      </c>
      <c r="Q651" s="60">
        <v>-593.89999999999986</v>
      </c>
      <c r="R651" s="60">
        <f t="shared" si="89"/>
        <v>-613.69666666666649</v>
      </c>
      <c r="S651" s="83"/>
      <c r="T651" s="80"/>
      <c r="U651" s="79"/>
      <c r="V651" s="55">
        <f t="shared" ref="V651:V714" si="93">J651+O651+P651+R651</f>
        <v>1742.1066666666668</v>
      </c>
      <c r="W651" s="59" t="str">
        <f t="shared" si="88"/>
        <v>NÃO</v>
      </c>
      <c r="X651" s="15"/>
    </row>
    <row r="652" spans="2:24" x14ac:dyDescent="0.2">
      <c r="B652" s="5" t="s">
        <v>581</v>
      </c>
      <c r="C652" s="5" t="s">
        <v>206</v>
      </c>
      <c r="D652" s="22">
        <f t="shared" si="90"/>
        <v>10</v>
      </c>
      <c r="E652" s="22"/>
      <c r="F652" s="5" t="s">
        <v>459</v>
      </c>
      <c r="G652" s="20">
        <v>43812</v>
      </c>
      <c r="H652" s="34">
        <v>3</v>
      </c>
      <c r="I652" s="39">
        <v>580</v>
      </c>
      <c r="J652" s="36">
        <f t="shared" si="85"/>
        <v>1740</v>
      </c>
      <c r="K652" s="45">
        <v>10</v>
      </c>
      <c r="L652" s="46">
        <f t="shared" si="86"/>
        <v>120</v>
      </c>
      <c r="M652" s="42">
        <f t="shared" si="87"/>
        <v>2</v>
      </c>
      <c r="N652" s="24">
        <f t="shared" si="92"/>
        <v>31</v>
      </c>
      <c r="O652" s="26">
        <v>0</v>
      </c>
      <c r="P652" s="61">
        <f t="shared" si="91"/>
        <v>-14.5</v>
      </c>
      <c r="Q652" s="60">
        <v>-435</v>
      </c>
      <c r="R652" s="60">
        <f t="shared" si="89"/>
        <v>-449.5</v>
      </c>
      <c r="S652" s="83"/>
      <c r="T652" s="80"/>
      <c r="U652" s="79"/>
      <c r="V652" s="55">
        <f t="shared" si="93"/>
        <v>1276</v>
      </c>
      <c r="W652" s="59" t="str">
        <f t="shared" si="88"/>
        <v>NÃO</v>
      </c>
      <c r="X652" s="15"/>
    </row>
    <row r="653" spans="2:24" x14ac:dyDescent="0.2">
      <c r="B653" s="5" t="s">
        <v>581</v>
      </c>
      <c r="C653" s="5" t="s">
        <v>206</v>
      </c>
      <c r="D653" s="22">
        <f t="shared" si="90"/>
        <v>10</v>
      </c>
      <c r="E653" s="22"/>
      <c r="F653" s="5" t="s">
        <v>460</v>
      </c>
      <c r="G653" s="20">
        <v>43812</v>
      </c>
      <c r="H653" s="34">
        <v>3</v>
      </c>
      <c r="I653" s="39">
        <v>600</v>
      </c>
      <c r="J653" s="36">
        <f t="shared" si="85"/>
        <v>1800</v>
      </c>
      <c r="K653" s="45">
        <v>10</v>
      </c>
      <c r="L653" s="46">
        <f t="shared" si="86"/>
        <v>120</v>
      </c>
      <c r="M653" s="42">
        <f t="shared" si="87"/>
        <v>2</v>
      </c>
      <c r="N653" s="24">
        <f t="shared" si="92"/>
        <v>31</v>
      </c>
      <c r="O653" s="26">
        <v>0</v>
      </c>
      <c r="P653" s="61">
        <f t="shared" si="91"/>
        <v>-15</v>
      </c>
      <c r="Q653" s="60">
        <v>-450</v>
      </c>
      <c r="R653" s="60">
        <f t="shared" si="89"/>
        <v>-465</v>
      </c>
      <c r="S653" s="83"/>
      <c r="T653" s="80"/>
      <c r="U653" s="79"/>
      <c r="V653" s="55">
        <f t="shared" si="93"/>
        <v>1320</v>
      </c>
      <c r="W653" s="59" t="str">
        <f t="shared" si="88"/>
        <v>NÃO</v>
      </c>
      <c r="X653" s="15"/>
    </row>
    <row r="654" spans="2:24" x14ac:dyDescent="0.2">
      <c r="B654" s="5" t="s">
        <v>581</v>
      </c>
      <c r="C654" s="5" t="s">
        <v>206</v>
      </c>
      <c r="D654" s="22">
        <f t="shared" si="90"/>
        <v>10</v>
      </c>
      <c r="E654" s="22"/>
      <c r="F654" s="5" t="s">
        <v>461</v>
      </c>
      <c r="G654" s="20">
        <v>43812</v>
      </c>
      <c r="H654" s="34">
        <v>4</v>
      </c>
      <c r="I654" s="39">
        <v>1240</v>
      </c>
      <c r="J654" s="36">
        <f t="shared" si="85"/>
        <v>4960</v>
      </c>
      <c r="K654" s="45">
        <v>10</v>
      </c>
      <c r="L654" s="46">
        <f t="shared" si="86"/>
        <v>120</v>
      </c>
      <c r="M654" s="42">
        <f t="shared" si="87"/>
        <v>2</v>
      </c>
      <c r="N654" s="24">
        <f t="shared" si="92"/>
        <v>31</v>
      </c>
      <c r="O654" s="26">
        <v>0</v>
      </c>
      <c r="P654" s="61">
        <f t="shared" si="91"/>
        <v>-41.333333333333336</v>
      </c>
      <c r="Q654" s="60">
        <v>-1239.9999999999998</v>
      </c>
      <c r="R654" s="60">
        <f t="shared" si="89"/>
        <v>-1281.333333333333</v>
      </c>
      <c r="S654" s="83"/>
      <c r="T654" s="80"/>
      <c r="U654" s="79"/>
      <c r="V654" s="55">
        <f t="shared" si="93"/>
        <v>3637.3333333333339</v>
      </c>
      <c r="W654" s="59" t="str">
        <f t="shared" si="88"/>
        <v>NÃO</v>
      </c>
      <c r="X654" s="15"/>
    </row>
    <row r="655" spans="2:24" x14ac:dyDescent="0.2">
      <c r="B655" s="5" t="s">
        <v>581</v>
      </c>
      <c r="C655" s="5" t="s">
        <v>206</v>
      </c>
      <c r="D655" s="22">
        <f t="shared" si="90"/>
        <v>10</v>
      </c>
      <c r="E655" s="22"/>
      <c r="F655" s="5" t="s">
        <v>462</v>
      </c>
      <c r="G655" s="20">
        <v>43812</v>
      </c>
      <c r="H655" s="34">
        <v>7</v>
      </c>
      <c r="I655" s="64">
        <v>360</v>
      </c>
      <c r="J655" s="36">
        <f t="shared" si="85"/>
        <v>2520</v>
      </c>
      <c r="K655" s="45">
        <v>10</v>
      </c>
      <c r="L655" s="46">
        <f t="shared" si="86"/>
        <v>120</v>
      </c>
      <c r="M655" s="42">
        <f t="shared" si="87"/>
        <v>2</v>
      </c>
      <c r="N655" s="24">
        <f t="shared" si="92"/>
        <v>31</v>
      </c>
      <c r="O655" s="26">
        <v>0</v>
      </c>
      <c r="P655" s="61">
        <f t="shared" si="91"/>
        <v>-21</v>
      </c>
      <c r="Q655" s="60">
        <v>-630</v>
      </c>
      <c r="R655" s="60">
        <f t="shared" si="89"/>
        <v>-651</v>
      </c>
      <c r="S655" s="83"/>
      <c r="T655" s="80"/>
      <c r="U655" s="79"/>
      <c r="V655" s="55">
        <f t="shared" si="93"/>
        <v>1848</v>
      </c>
      <c r="W655" s="59" t="str">
        <f t="shared" si="88"/>
        <v>NÃO</v>
      </c>
      <c r="X655" s="15"/>
    </row>
    <row r="656" spans="2:24" x14ac:dyDescent="0.2">
      <c r="B656" s="5" t="s">
        <v>582</v>
      </c>
      <c r="C656" s="5" t="s">
        <v>6</v>
      </c>
      <c r="D656" s="22">
        <f t="shared" si="90"/>
        <v>4</v>
      </c>
      <c r="E656" s="22"/>
      <c r="F656" s="5" t="s">
        <v>549</v>
      </c>
      <c r="G656" s="20">
        <v>43815</v>
      </c>
      <c r="H656" s="34">
        <v>1</v>
      </c>
      <c r="I656" s="39">
        <v>850</v>
      </c>
      <c r="J656" s="36">
        <f t="shared" si="85"/>
        <v>850</v>
      </c>
      <c r="K656" s="45">
        <v>25</v>
      </c>
      <c r="L656" s="46">
        <f t="shared" si="86"/>
        <v>300</v>
      </c>
      <c r="M656" s="42">
        <f t="shared" si="87"/>
        <v>2</v>
      </c>
      <c r="N656" s="24">
        <f t="shared" si="92"/>
        <v>31</v>
      </c>
      <c r="O656" s="26">
        <v>0</v>
      </c>
      <c r="P656" s="61">
        <f t="shared" si="91"/>
        <v>-2.8333333333333335</v>
      </c>
      <c r="Q656" s="60">
        <v>-84.999999999999986</v>
      </c>
      <c r="R656" s="60">
        <f t="shared" si="89"/>
        <v>-87.833333333333314</v>
      </c>
      <c r="S656" s="83"/>
      <c r="T656" s="80"/>
      <c r="U656" s="79"/>
      <c r="V656" s="55">
        <f t="shared" si="93"/>
        <v>759.33333333333326</v>
      </c>
      <c r="W656" s="59" t="str">
        <f t="shared" si="88"/>
        <v>NÃO</v>
      </c>
      <c r="X656" s="15"/>
    </row>
    <row r="657" spans="2:24" x14ac:dyDescent="0.2">
      <c r="B657" s="5" t="s">
        <v>581</v>
      </c>
      <c r="C657" s="5" t="s">
        <v>207</v>
      </c>
      <c r="D657" s="22">
        <f t="shared" si="90"/>
        <v>20</v>
      </c>
      <c r="E657" s="22"/>
      <c r="F657" s="5" t="s">
        <v>546</v>
      </c>
      <c r="G657" s="20">
        <v>43878</v>
      </c>
      <c r="H657" s="34">
        <v>1</v>
      </c>
      <c r="I657" s="39">
        <v>2249.86</v>
      </c>
      <c r="J657" s="36">
        <f t="shared" si="85"/>
        <v>2249.86</v>
      </c>
      <c r="K657" s="45">
        <v>5</v>
      </c>
      <c r="L657" s="46">
        <f t="shared" si="86"/>
        <v>60</v>
      </c>
      <c r="M657" s="42">
        <f t="shared" si="87"/>
        <v>2</v>
      </c>
      <c r="N657" s="24">
        <f t="shared" si="92"/>
        <v>29</v>
      </c>
      <c r="O657" s="26">
        <v>0</v>
      </c>
      <c r="P657" s="61">
        <f t="shared" si="91"/>
        <v>-37.497666666666667</v>
      </c>
      <c r="Q657" s="60">
        <v>-1049.9346666666665</v>
      </c>
      <c r="R657" s="60">
        <f t="shared" si="89"/>
        <v>-1087.4323333333332</v>
      </c>
      <c r="S657" s="83"/>
      <c r="T657" s="80"/>
      <c r="U657" s="79"/>
      <c r="V657" s="55">
        <f t="shared" si="93"/>
        <v>1124.9300000000003</v>
      </c>
      <c r="W657" s="59" t="str">
        <f t="shared" si="88"/>
        <v>NÃO</v>
      </c>
      <c r="X657" s="15"/>
    </row>
    <row r="658" spans="2:24" x14ac:dyDescent="0.2">
      <c r="B658" s="5" t="s">
        <v>581</v>
      </c>
      <c r="C658" s="5" t="s">
        <v>208</v>
      </c>
      <c r="D658" s="22">
        <f t="shared" si="90"/>
        <v>10</v>
      </c>
      <c r="E658" s="22"/>
      <c r="F658" s="5" t="s">
        <v>176</v>
      </c>
      <c r="G658" s="20">
        <v>43972</v>
      </c>
      <c r="H658" s="34">
        <v>13</v>
      </c>
      <c r="I658" s="64">
        <f>6799.2/13</f>
        <v>523.01538461538462</v>
      </c>
      <c r="J658" s="36">
        <f t="shared" si="85"/>
        <v>6799.2</v>
      </c>
      <c r="K658" s="45">
        <v>10</v>
      </c>
      <c r="L658" s="46">
        <f t="shared" si="86"/>
        <v>120</v>
      </c>
      <c r="M658" s="42">
        <f t="shared" si="87"/>
        <v>2</v>
      </c>
      <c r="N658" s="24">
        <f t="shared" si="92"/>
        <v>26</v>
      </c>
      <c r="O658" s="26">
        <v>0</v>
      </c>
      <c r="P658" s="61">
        <f t="shared" si="91"/>
        <v>-56.66</v>
      </c>
      <c r="Q658" s="60">
        <v>-1416.5000000000002</v>
      </c>
      <c r="R658" s="60">
        <f t="shared" si="89"/>
        <v>-1473.1600000000003</v>
      </c>
      <c r="S658" s="83"/>
      <c r="T658" s="80"/>
      <c r="U658" s="79"/>
      <c r="V658" s="55">
        <f t="shared" si="93"/>
        <v>5269.3799999999992</v>
      </c>
      <c r="W658" s="59" t="str">
        <f t="shared" si="88"/>
        <v>NÃO</v>
      </c>
      <c r="X658" s="15"/>
    </row>
    <row r="659" spans="2:24" x14ac:dyDescent="0.2">
      <c r="B659" s="5" t="s">
        <v>581</v>
      </c>
      <c r="C659" s="5" t="s">
        <v>208</v>
      </c>
      <c r="D659" s="22">
        <f t="shared" si="90"/>
        <v>10</v>
      </c>
      <c r="E659" s="22"/>
      <c r="F659" s="5" t="s">
        <v>177</v>
      </c>
      <c r="G659" s="20">
        <v>44006</v>
      </c>
      <c r="H659" s="34">
        <v>1</v>
      </c>
      <c r="I659" s="39">
        <v>650</v>
      </c>
      <c r="J659" s="36">
        <f t="shared" si="85"/>
        <v>650</v>
      </c>
      <c r="K659" s="45">
        <v>10</v>
      </c>
      <c r="L659" s="46">
        <f t="shared" si="86"/>
        <v>120</v>
      </c>
      <c r="M659" s="42">
        <f t="shared" si="87"/>
        <v>2</v>
      </c>
      <c r="N659" s="24">
        <f t="shared" si="92"/>
        <v>25</v>
      </c>
      <c r="O659" s="26">
        <v>0</v>
      </c>
      <c r="P659" s="61">
        <f t="shared" si="91"/>
        <v>-5.416666666666667</v>
      </c>
      <c r="Q659" s="60">
        <v>-130.00000000000003</v>
      </c>
      <c r="R659" s="60">
        <f t="shared" si="89"/>
        <v>-135.41666666666669</v>
      </c>
      <c r="S659" s="83"/>
      <c r="T659" s="80"/>
      <c r="U659" s="79"/>
      <c r="V659" s="55">
        <f t="shared" si="93"/>
        <v>509.16666666666669</v>
      </c>
      <c r="W659" s="59" t="str">
        <f t="shared" si="88"/>
        <v>NÃO</v>
      </c>
      <c r="X659" s="15"/>
    </row>
    <row r="660" spans="2:24" x14ac:dyDescent="0.2">
      <c r="B660" s="5" t="s">
        <v>581</v>
      </c>
      <c r="C660" s="5" t="s">
        <v>208</v>
      </c>
      <c r="D660" s="22">
        <f t="shared" si="90"/>
        <v>10</v>
      </c>
      <c r="E660" s="22"/>
      <c r="F660" s="5" t="s">
        <v>178</v>
      </c>
      <c r="G660" s="20">
        <v>44025</v>
      </c>
      <c r="H660" s="34">
        <v>1</v>
      </c>
      <c r="I660" s="39">
        <v>18890.669999999998</v>
      </c>
      <c r="J660" s="36">
        <f t="shared" si="85"/>
        <v>18890.669999999998</v>
      </c>
      <c r="K660" s="45">
        <v>10</v>
      </c>
      <c r="L660" s="46">
        <f t="shared" si="86"/>
        <v>120</v>
      </c>
      <c r="M660" s="42">
        <f t="shared" si="87"/>
        <v>2</v>
      </c>
      <c r="N660" s="24">
        <f t="shared" si="92"/>
        <v>24</v>
      </c>
      <c r="O660" s="26">
        <v>0</v>
      </c>
      <c r="P660" s="61">
        <f t="shared" si="91"/>
        <v>-157.42224999999999</v>
      </c>
      <c r="Q660" s="60">
        <v>-3620.7117500000004</v>
      </c>
      <c r="R660" s="60">
        <f t="shared" si="89"/>
        <v>-3778.1340000000005</v>
      </c>
      <c r="S660" s="83"/>
      <c r="T660" s="80"/>
      <c r="U660" s="79"/>
      <c r="V660" s="55">
        <f t="shared" si="93"/>
        <v>14955.113749999999</v>
      </c>
      <c r="W660" s="59" t="str">
        <f t="shared" si="88"/>
        <v>NÃO</v>
      </c>
      <c r="X660" s="15"/>
    </row>
    <row r="661" spans="2:24" x14ac:dyDescent="0.2">
      <c r="B661" s="5" t="s">
        <v>581</v>
      </c>
      <c r="C661" s="5" t="s">
        <v>205</v>
      </c>
      <c r="D661" s="22">
        <f t="shared" si="90"/>
        <v>20</v>
      </c>
      <c r="E661" s="22"/>
      <c r="F661" s="5" t="s">
        <v>534</v>
      </c>
      <c r="G661" s="20">
        <v>44029</v>
      </c>
      <c r="H661" s="34">
        <v>1</v>
      </c>
      <c r="I661" s="39">
        <v>623</v>
      </c>
      <c r="J661" s="36">
        <f t="shared" si="85"/>
        <v>623</v>
      </c>
      <c r="K661" s="45">
        <v>5</v>
      </c>
      <c r="L661" s="46">
        <f t="shared" si="86"/>
        <v>60</v>
      </c>
      <c r="M661" s="42">
        <f t="shared" si="87"/>
        <v>2</v>
      </c>
      <c r="N661" s="24">
        <f t="shared" si="92"/>
        <v>24</v>
      </c>
      <c r="O661" s="26">
        <v>0</v>
      </c>
      <c r="P661" s="61">
        <f t="shared" si="91"/>
        <v>-10.383333333333333</v>
      </c>
      <c r="Q661" s="60">
        <v>-238.81666666666661</v>
      </c>
      <c r="R661" s="60">
        <f t="shared" si="89"/>
        <v>-249.19999999999993</v>
      </c>
      <c r="S661" s="83"/>
      <c r="T661" s="80"/>
      <c r="U661" s="79"/>
      <c r="V661" s="55">
        <f t="shared" si="93"/>
        <v>363.41666666666674</v>
      </c>
      <c r="W661" s="59" t="str">
        <f t="shared" si="88"/>
        <v>NÃO</v>
      </c>
      <c r="X661" s="15"/>
    </row>
    <row r="662" spans="2:24" x14ac:dyDescent="0.2">
      <c r="B662" s="5" t="s">
        <v>581</v>
      </c>
      <c r="C662" s="5" t="s">
        <v>208</v>
      </c>
      <c r="D662" s="22">
        <f t="shared" si="90"/>
        <v>10</v>
      </c>
      <c r="E662" s="22"/>
      <c r="F662" s="5" t="s">
        <v>179</v>
      </c>
      <c r="G662" s="20">
        <v>44033</v>
      </c>
      <c r="H662" s="34">
        <v>1</v>
      </c>
      <c r="I662" s="39">
        <v>2770</v>
      </c>
      <c r="J662" s="36">
        <f t="shared" si="85"/>
        <v>2770</v>
      </c>
      <c r="K662" s="45">
        <v>10</v>
      </c>
      <c r="L662" s="46">
        <f t="shared" si="86"/>
        <v>120</v>
      </c>
      <c r="M662" s="42">
        <f t="shared" si="87"/>
        <v>2</v>
      </c>
      <c r="N662" s="24">
        <f t="shared" si="92"/>
        <v>24</v>
      </c>
      <c r="O662" s="26">
        <v>0</v>
      </c>
      <c r="P662" s="61">
        <f t="shared" si="91"/>
        <v>-23.083333333333332</v>
      </c>
      <c r="Q662" s="60">
        <v>-530.91666666666663</v>
      </c>
      <c r="R662" s="60">
        <f t="shared" si="89"/>
        <v>-554</v>
      </c>
      <c r="S662" s="83"/>
      <c r="T662" s="80"/>
      <c r="U662" s="79"/>
      <c r="V662" s="55">
        <f t="shared" si="93"/>
        <v>2192.9166666666665</v>
      </c>
      <c r="W662" s="59" t="str">
        <f t="shared" si="88"/>
        <v>NÃO</v>
      </c>
      <c r="X662" s="15"/>
    </row>
    <row r="663" spans="2:24" x14ac:dyDescent="0.2">
      <c r="B663" s="5" t="s">
        <v>581</v>
      </c>
      <c r="C663" s="5" t="s">
        <v>206</v>
      </c>
      <c r="D663" s="22">
        <f t="shared" si="90"/>
        <v>10</v>
      </c>
      <c r="E663" s="22"/>
      <c r="F663" s="5" t="s">
        <v>463</v>
      </c>
      <c r="G663" s="20">
        <v>44041</v>
      </c>
      <c r="H663" s="34">
        <v>3</v>
      </c>
      <c r="I663" s="64">
        <f>1665/3</f>
        <v>555</v>
      </c>
      <c r="J663" s="36">
        <f t="shared" si="85"/>
        <v>1665</v>
      </c>
      <c r="K663" s="45">
        <v>10</v>
      </c>
      <c r="L663" s="46">
        <f t="shared" si="86"/>
        <v>120</v>
      </c>
      <c r="M663" s="42">
        <f t="shared" si="87"/>
        <v>2</v>
      </c>
      <c r="N663" s="24">
        <f t="shared" si="92"/>
        <v>24</v>
      </c>
      <c r="O663" s="26">
        <v>0</v>
      </c>
      <c r="P663" s="61">
        <f t="shared" si="91"/>
        <v>-13.875</v>
      </c>
      <c r="Q663" s="60">
        <v>-319.125</v>
      </c>
      <c r="R663" s="60">
        <f t="shared" si="89"/>
        <v>-333</v>
      </c>
      <c r="S663" s="83"/>
      <c r="T663" s="80"/>
      <c r="U663" s="79"/>
      <c r="V663" s="55">
        <f t="shared" si="93"/>
        <v>1318.125</v>
      </c>
      <c r="W663" s="59" t="str">
        <f t="shared" si="88"/>
        <v>NÃO</v>
      </c>
      <c r="X663" s="15"/>
    </row>
    <row r="664" spans="2:24" x14ac:dyDescent="0.2">
      <c r="B664" s="5" t="s">
        <v>581</v>
      </c>
      <c r="C664" s="5" t="s">
        <v>206</v>
      </c>
      <c r="D664" s="22">
        <f t="shared" si="90"/>
        <v>10</v>
      </c>
      <c r="E664" s="22"/>
      <c r="F664" s="5" t="s">
        <v>464</v>
      </c>
      <c r="G664" s="20">
        <v>44055</v>
      </c>
      <c r="H664" s="34">
        <v>2</v>
      </c>
      <c r="I664" s="64">
        <f>798/2</f>
        <v>399</v>
      </c>
      <c r="J664" s="36">
        <f t="shared" si="85"/>
        <v>798</v>
      </c>
      <c r="K664" s="45">
        <v>10</v>
      </c>
      <c r="L664" s="46">
        <f t="shared" si="86"/>
        <v>120</v>
      </c>
      <c r="M664" s="42">
        <f t="shared" si="87"/>
        <v>1</v>
      </c>
      <c r="N664" s="24">
        <f t="shared" si="92"/>
        <v>23</v>
      </c>
      <c r="O664" s="26">
        <v>0</v>
      </c>
      <c r="P664" s="61">
        <f t="shared" si="91"/>
        <v>-6.65</v>
      </c>
      <c r="Q664" s="60">
        <v>-146.30000000000004</v>
      </c>
      <c r="R664" s="60">
        <f t="shared" si="89"/>
        <v>-152.95000000000005</v>
      </c>
      <c r="S664" s="83"/>
      <c r="T664" s="80"/>
      <c r="U664" s="79"/>
      <c r="V664" s="55">
        <f t="shared" si="93"/>
        <v>638.4</v>
      </c>
      <c r="W664" s="59" t="str">
        <f t="shared" si="88"/>
        <v>NÃO</v>
      </c>
      <c r="X664" s="15"/>
    </row>
    <row r="665" spans="2:24" x14ac:dyDescent="0.2">
      <c r="B665" s="5" t="s">
        <v>582</v>
      </c>
      <c r="C665" s="5" t="s">
        <v>6</v>
      </c>
      <c r="D665" s="22">
        <f t="shared" si="90"/>
        <v>4</v>
      </c>
      <c r="E665" s="22"/>
      <c r="F665" s="5" t="s">
        <v>550</v>
      </c>
      <c r="G665" s="20">
        <v>44060</v>
      </c>
      <c r="H665" s="34">
        <v>1</v>
      </c>
      <c r="I665" s="39">
        <v>1038</v>
      </c>
      <c r="J665" s="36">
        <f t="shared" si="85"/>
        <v>1038</v>
      </c>
      <c r="K665" s="45">
        <v>25</v>
      </c>
      <c r="L665" s="46">
        <f t="shared" si="86"/>
        <v>300</v>
      </c>
      <c r="M665" s="42">
        <f t="shared" si="87"/>
        <v>1</v>
      </c>
      <c r="N665" s="24">
        <f t="shared" si="92"/>
        <v>23</v>
      </c>
      <c r="O665" s="26">
        <v>0</v>
      </c>
      <c r="P665" s="61">
        <f t="shared" si="91"/>
        <v>-3.46</v>
      </c>
      <c r="Q665" s="60">
        <v>-76.119999999999976</v>
      </c>
      <c r="R665" s="60">
        <f t="shared" si="89"/>
        <v>-79.57999999999997</v>
      </c>
      <c r="S665" s="83"/>
      <c r="T665" s="80"/>
      <c r="U665" s="79"/>
      <c r="V665" s="55">
        <f t="shared" si="93"/>
        <v>954.96</v>
      </c>
      <c r="W665" s="59" t="str">
        <f t="shared" si="88"/>
        <v>NÃO</v>
      </c>
      <c r="X665" s="15"/>
    </row>
    <row r="666" spans="2:24" x14ac:dyDescent="0.2">
      <c r="B666" s="5" t="s">
        <v>581</v>
      </c>
      <c r="C666" s="5" t="s">
        <v>208</v>
      </c>
      <c r="D666" s="22">
        <f t="shared" si="90"/>
        <v>10</v>
      </c>
      <c r="E666" s="22"/>
      <c r="F666" s="5" t="s">
        <v>204</v>
      </c>
      <c r="G666" s="20">
        <v>44074</v>
      </c>
      <c r="H666" s="34">
        <v>1</v>
      </c>
      <c r="I666" s="39">
        <v>3700</v>
      </c>
      <c r="J666" s="36">
        <f t="shared" si="85"/>
        <v>3700</v>
      </c>
      <c r="K666" s="45">
        <v>10</v>
      </c>
      <c r="L666" s="46">
        <f t="shared" si="86"/>
        <v>120</v>
      </c>
      <c r="M666" s="42">
        <f t="shared" si="87"/>
        <v>1</v>
      </c>
      <c r="N666" s="24">
        <f t="shared" si="92"/>
        <v>23</v>
      </c>
      <c r="O666" s="26">
        <v>0</v>
      </c>
      <c r="P666" s="61">
        <f t="shared" si="91"/>
        <v>-30.833333333333332</v>
      </c>
      <c r="Q666" s="60">
        <v>-678.33333333333348</v>
      </c>
      <c r="R666" s="60">
        <f t="shared" si="89"/>
        <v>-709.16666666666686</v>
      </c>
      <c r="S666" s="83"/>
      <c r="T666" s="80"/>
      <c r="U666" s="79"/>
      <c r="V666" s="55">
        <f t="shared" si="93"/>
        <v>2959.9999999999995</v>
      </c>
      <c r="W666" s="59" t="str">
        <f t="shared" si="88"/>
        <v>NÃO</v>
      </c>
      <c r="X666" s="15"/>
    </row>
    <row r="667" spans="2:24" x14ac:dyDescent="0.2">
      <c r="B667" s="5" t="s">
        <v>581</v>
      </c>
      <c r="C667" s="5" t="s">
        <v>205</v>
      </c>
      <c r="D667" s="22">
        <f t="shared" si="90"/>
        <v>20</v>
      </c>
      <c r="E667" s="22"/>
      <c r="F667" s="5" t="s">
        <v>535</v>
      </c>
      <c r="G667" s="20">
        <v>44075</v>
      </c>
      <c r="H667" s="34">
        <v>1</v>
      </c>
      <c r="I667" s="39">
        <v>32492</v>
      </c>
      <c r="J667" s="36">
        <f t="shared" si="85"/>
        <v>32492</v>
      </c>
      <c r="K667" s="45">
        <v>5</v>
      </c>
      <c r="L667" s="46">
        <f t="shared" si="86"/>
        <v>60</v>
      </c>
      <c r="M667" s="42">
        <f t="shared" si="87"/>
        <v>1</v>
      </c>
      <c r="N667" s="24">
        <f t="shared" si="92"/>
        <v>22</v>
      </c>
      <c r="O667" s="26">
        <v>0</v>
      </c>
      <c r="P667" s="61">
        <f t="shared" si="91"/>
        <v>-541.5333333333333</v>
      </c>
      <c r="Q667" s="60">
        <v>-11372.199999999997</v>
      </c>
      <c r="R667" s="60">
        <f t="shared" si="89"/>
        <v>-11913.73333333333</v>
      </c>
      <c r="S667" s="83"/>
      <c r="T667" s="80"/>
      <c r="U667" s="79"/>
      <c r="V667" s="55">
        <f t="shared" si="93"/>
        <v>20036.733333333337</v>
      </c>
      <c r="W667" s="59" t="str">
        <f t="shared" si="88"/>
        <v>NÃO</v>
      </c>
      <c r="X667" s="15"/>
    </row>
    <row r="668" spans="2:24" x14ac:dyDescent="0.2">
      <c r="B668" s="5" t="s">
        <v>581</v>
      </c>
      <c r="C668" s="5" t="s">
        <v>205</v>
      </c>
      <c r="D668" s="22">
        <f t="shared" si="90"/>
        <v>20</v>
      </c>
      <c r="E668" s="22"/>
      <c r="F668" s="5" t="s">
        <v>536</v>
      </c>
      <c r="G668" s="20">
        <v>44098</v>
      </c>
      <c r="H668" s="34">
        <v>14</v>
      </c>
      <c r="I668" s="39">
        <v>160</v>
      </c>
      <c r="J668" s="36">
        <f t="shared" si="85"/>
        <v>2240</v>
      </c>
      <c r="K668" s="45">
        <v>5</v>
      </c>
      <c r="L668" s="46">
        <f t="shared" si="86"/>
        <v>60</v>
      </c>
      <c r="M668" s="42">
        <f t="shared" si="87"/>
        <v>1</v>
      </c>
      <c r="N668" s="24">
        <f t="shared" si="92"/>
        <v>22</v>
      </c>
      <c r="O668" s="26">
        <v>0</v>
      </c>
      <c r="P668" s="61">
        <f t="shared" si="91"/>
        <v>-37.333333333333336</v>
      </c>
      <c r="Q668" s="60">
        <v>-784.00000000000023</v>
      </c>
      <c r="R668" s="60">
        <f t="shared" si="89"/>
        <v>-821.3333333333336</v>
      </c>
      <c r="S668" s="83"/>
      <c r="T668" s="80"/>
      <c r="U668" s="79"/>
      <c r="V668" s="55">
        <f t="shared" si="93"/>
        <v>1381.333333333333</v>
      </c>
      <c r="W668" s="59" t="str">
        <f t="shared" si="88"/>
        <v>NÃO</v>
      </c>
      <c r="X668" s="15"/>
    </row>
    <row r="669" spans="2:24" x14ac:dyDescent="0.2">
      <c r="B669" s="5" t="s">
        <v>581</v>
      </c>
      <c r="C669" s="5" t="s">
        <v>205</v>
      </c>
      <c r="D669" s="22">
        <f t="shared" si="90"/>
        <v>20</v>
      </c>
      <c r="E669" s="22"/>
      <c r="F669" s="5" t="s">
        <v>601</v>
      </c>
      <c r="G669" s="20">
        <v>44098</v>
      </c>
      <c r="H669" s="34">
        <v>15</v>
      </c>
      <c r="I669" s="39">
        <f>5640.77/15</f>
        <v>376.05133333333339</v>
      </c>
      <c r="J669" s="36">
        <f t="shared" si="85"/>
        <v>5640.77</v>
      </c>
      <c r="K669" s="45">
        <v>5</v>
      </c>
      <c r="L669" s="46">
        <f t="shared" si="86"/>
        <v>60</v>
      </c>
      <c r="M669" s="42">
        <f t="shared" si="87"/>
        <v>1</v>
      </c>
      <c r="N669" s="24">
        <f t="shared" si="92"/>
        <v>22</v>
      </c>
      <c r="O669" s="26">
        <v>0</v>
      </c>
      <c r="P669" s="61">
        <f t="shared" si="91"/>
        <v>-94.012833333333347</v>
      </c>
      <c r="Q669" s="60">
        <v>-1974.2695000000008</v>
      </c>
      <c r="R669" s="60">
        <f t="shared" si="89"/>
        <v>-2068.282333333334</v>
      </c>
      <c r="S669" s="83"/>
      <c r="T669" s="80"/>
      <c r="U669" s="79"/>
      <c r="V669" s="55">
        <f t="shared" si="93"/>
        <v>3478.4748333333332</v>
      </c>
      <c r="W669" s="59" t="str">
        <f t="shared" si="88"/>
        <v>NÃO</v>
      </c>
      <c r="X669" s="15"/>
    </row>
    <row r="670" spans="2:24" x14ac:dyDescent="0.2">
      <c r="B670" s="5" t="s">
        <v>581</v>
      </c>
      <c r="C670" s="5" t="s">
        <v>208</v>
      </c>
      <c r="D670" s="22">
        <f t="shared" si="90"/>
        <v>10</v>
      </c>
      <c r="E670" s="22"/>
      <c r="F670" s="5" t="s">
        <v>180</v>
      </c>
      <c r="G670" s="20">
        <v>44111</v>
      </c>
      <c r="H670" s="34">
        <v>1</v>
      </c>
      <c r="I670" s="39">
        <v>323.99</v>
      </c>
      <c r="J670" s="36">
        <f t="shared" si="85"/>
        <v>323.99</v>
      </c>
      <c r="K670" s="45">
        <v>10</v>
      </c>
      <c r="L670" s="46">
        <f t="shared" si="86"/>
        <v>120</v>
      </c>
      <c r="M670" s="42">
        <f t="shared" si="87"/>
        <v>1</v>
      </c>
      <c r="N670" s="24">
        <f t="shared" si="92"/>
        <v>21</v>
      </c>
      <c r="O670" s="26">
        <v>0</v>
      </c>
      <c r="P670" s="61">
        <f t="shared" si="91"/>
        <v>-2.6999166666666667</v>
      </c>
      <c r="Q670" s="60">
        <v>-53.998333333333335</v>
      </c>
      <c r="R670" s="60">
        <f t="shared" si="89"/>
        <v>-56.698250000000002</v>
      </c>
      <c r="S670" s="83"/>
      <c r="T670" s="80"/>
      <c r="U670" s="79"/>
      <c r="V670" s="55">
        <f t="shared" si="93"/>
        <v>264.59183333333328</v>
      </c>
      <c r="W670" s="59" t="str">
        <f t="shared" si="88"/>
        <v>NÃO</v>
      </c>
      <c r="X670" s="15"/>
    </row>
    <row r="671" spans="2:24" x14ac:dyDescent="0.2">
      <c r="B671" s="5" t="s">
        <v>581</v>
      </c>
      <c r="C671" s="5" t="s">
        <v>206</v>
      </c>
      <c r="D671" s="22">
        <f t="shared" si="90"/>
        <v>10</v>
      </c>
      <c r="E671" s="22"/>
      <c r="F671" s="5" t="s">
        <v>465</v>
      </c>
      <c r="G671" s="20">
        <v>44125</v>
      </c>
      <c r="H671" s="34">
        <v>1</v>
      </c>
      <c r="I671" s="39">
        <v>1219</v>
      </c>
      <c r="J671" s="36">
        <f t="shared" si="85"/>
        <v>1219</v>
      </c>
      <c r="K671" s="45">
        <v>10</v>
      </c>
      <c r="L671" s="46">
        <f t="shared" si="86"/>
        <v>120</v>
      </c>
      <c r="M671" s="42">
        <f t="shared" si="87"/>
        <v>1</v>
      </c>
      <c r="N671" s="24">
        <f t="shared" si="92"/>
        <v>21</v>
      </c>
      <c r="O671" s="26">
        <v>0</v>
      </c>
      <c r="P671" s="61">
        <f t="shared" si="91"/>
        <v>-10.158333333333333</v>
      </c>
      <c r="Q671" s="60">
        <v>-203.16666666666666</v>
      </c>
      <c r="R671" s="60">
        <f t="shared" si="89"/>
        <v>-213.32499999999999</v>
      </c>
      <c r="S671" s="83"/>
      <c r="T671" s="80"/>
      <c r="U671" s="79"/>
      <c r="V671" s="55">
        <f t="shared" si="93"/>
        <v>995.51666666666665</v>
      </c>
      <c r="W671" s="59" t="str">
        <f t="shared" si="88"/>
        <v>NÃO</v>
      </c>
      <c r="X671" s="15"/>
    </row>
    <row r="672" spans="2:24" x14ac:dyDescent="0.2">
      <c r="B672" s="5" t="s">
        <v>581</v>
      </c>
      <c r="C672" s="5" t="s">
        <v>208</v>
      </c>
      <c r="D672" s="22">
        <f t="shared" si="90"/>
        <v>10</v>
      </c>
      <c r="E672" s="22"/>
      <c r="F672" s="5" t="s">
        <v>181</v>
      </c>
      <c r="G672" s="20">
        <v>44166</v>
      </c>
      <c r="H672" s="34">
        <v>1</v>
      </c>
      <c r="I672" s="39">
        <v>953.6</v>
      </c>
      <c r="J672" s="36">
        <f t="shared" si="85"/>
        <v>953.6</v>
      </c>
      <c r="K672" s="45">
        <v>10</v>
      </c>
      <c r="L672" s="46">
        <f t="shared" si="86"/>
        <v>120</v>
      </c>
      <c r="M672" s="42">
        <f t="shared" si="87"/>
        <v>1</v>
      </c>
      <c r="N672" s="24">
        <f t="shared" si="92"/>
        <v>19</v>
      </c>
      <c r="O672" s="26">
        <v>0</v>
      </c>
      <c r="P672" s="61">
        <f t="shared" si="91"/>
        <v>-7.9466666666666672</v>
      </c>
      <c r="Q672" s="60">
        <v>-143.04000000000002</v>
      </c>
      <c r="R672" s="60">
        <f t="shared" si="89"/>
        <v>-150.98666666666668</v>
      </c>
      <c r="S672" s="83"/>
      <c r="T672" s="80"/>
      <c r="U672" s="79"/>
      <c r="V672" s="55">
        <f t="shared" si="93"/>
        <v>794.66666666666663</v>
      </c>
      <c r="W672" s="59" t="str">
        <f t="shared" si="88"/>
        <v>NÃO</v>
      </c>
      <c r="X672" s="15"/>
    </row>
    <row r="673" spans="2:24" x14ac:dyDescent="0.2">
      <c r="B673" s="5" t="s">
        <v>581</v>
      </c>
      <c r="C673" s="5" t="s">
        <v>206</v>
      </c>
      <c r="D673" s="22">
        <f t="shared" si="90"/>
        <v>10</v>
      </c>
      <c r="E673" s="22"/>
      <c r="F673" s="5" t="s">
        <v>466</v>
      </c>
      <c r="G673" s="20">
        <v>44174</v>
      </c>
      <c r="H673" s="34">
        <v>1</v>
      </c>
      <c r="I673" s="39">
        <v>2800</v>
      </c>
      <c r="J673" s="36">
        <f t="shared" si="85"/>
        <v>2800</v>
      </c>
      <c r="K673" s="45">
        <v>10</v>
      </c>
      <c r="L673" s="46">
        <f t="shared" si="86"/>
        <v>120</v>
      </c>
      <c r="M673" s="42">
        <f t="shared" si="87"/>
        <v>1</v>
      </c>
      <c r="N673" s="24">
        <f t="shared" si="92"/>
        <v>19</v>
      </c>
      <c r="O673" s="26">
        <v>0</v>
      </c>
      <c r="P673" s="61">
        <f t="shared" si="91"/>
        <v>-23.333333333333332</v>
      </c>
      <c r="Q673" s="60">
        <v>-419.99999999999989</v>
      </c>
      <c r="R673" s="60">
        <f t="shared" si="89"/>
        <v>-443.3333333333332</v>
      </c>
      <c r="S673" s="83"/>
      <c r="T673" s="80"/>
      <c r="U673" s="79"/>
      <c r="V673" s="55">
        <f t="shared" si="93"/>
        <v>2333.3333333333335</v>
      </c>
      <c r="W673" s="59" t="str">
        <f t="shared" si="88"/>
        <v>NÃO</v>
      </c>
      <c r="X673" s="15"/>
    </row>
    <row r="674" spans="2:24" x14ac:dyDescent="0.2">
      <c r="B674" s="5" t="s">
        <v>581</v>
      </c>
      <c r="C674" s="5" t="s">
        <v>577</v>
      </c>
      <c r="D674" s="23">
        <v>0</v>
      </c>
      <c r="E674" s="23"/>
      <c r="F674" s="5" t="s">
        <v>614</v>
      </c>
      <c r="G674" s="20">
        <v>44176</v>
      </c>
      <c r="H674" s="34">
        <v>2</v>
      </c>
      <c r="I674" s="39">
        <v>6000</v>
      </c>
      <c r="J674" s="36">
        <f t="shared" si="85"/>
        <v>12000</v>
      </c>
      <c r="K674" s="47">
        <v>0</v>
      </c>
      <c r="L674" s="47">
        <f t="shared" si="86"/>
        <v>0</v>
      </c>
      <c r="M674" s="42">
        <f t="shared" si="87"/>
        <v>1</v>
      </c>
      <c r="N674" s="24">
        <f t="shared" si="92"/>
        <v>19</v>
      </c>
      <c r="O674" s="26">
        <v>0</v>
      </c>
      <c r="P674" s="61">
        <v>0</v>
      </c>
      <c r="Q674" s="60">
        <v>0</v>
      </c>
      <c r="R674" s="60">
        <f t="shared" si="89"/>
        <v>0</v>
      </c>
      <c r="S674" s="83"/>
      <c r="T674" s="80"/>
      <c r="U674" s="79"/>
      <c r="V674" s="55">
        <f t="shared" si="93"/>
        <v>12000</v>
      </c>
      <c r="W674" s="59" t="str">
        <f t="shared" si="88"/>
        <v>SIM</v>
      </c>
      <c r="X674" s="15"/>
    </row>
    <row r="675" spans="2:24" x14ac:dyDescent="0.2">
      <c r="B675" s="5" t="s">
        <v>581</v>
      </c>
      <c r="C675" s="5" t="s">
        <v>206</v>
      </c>
      <c r="D675" s="22">
        <f t="shared" ref="D675:D738" si="94">((12*100)/L675)</f>
        <v>10</v>
      </c>
      <c r="E675" s="22"/>
      <c r="F675" s="5" t="s">
        <v>611</v>
      </c>
      <c r="G675" s="20">
        <v>44179</v>
      </c>
      <c r="H675" s="34">
        <v>3</v>
      </c>
      <c r="I675" s="39">
        <f>1440/3</f>
        <v>480</v>
      </c>
      <c r="J675" s="36">
        <f t="shared" si="85"/>
        <v>1440</v>
      </c>
      <c r="K675" s="45">
        <v>10</v>
      </c>
      <c r="L675" s="46">
        <f t="shared" si="86"/>
        <v>120</v>
      </c>
      <c r="M675" s="42">
        <f t="shared" si="87"/>
        <v>1</v>
      </c>
      <c r="N675" s="24">
        <f t="shared" si="92"/>
        <v>19</v>
      </c>
      <c r="O675" s="26">
        <v>0</v>
      </c>
      <c r="P675" s="61">
        <f t="shared" ref="P675:P738" si="95">(SLN(J675,O675,L675))*-1</f>
        <v>-12</v>
      </c>
      <c r="Q675" s="60">
        <v>-216</v>
      </c>
      <c r="R675" s="60">
        <f t="shared" si="89"/>
        <v>-228</v>
      </c>
      <c r="S675" s="83"/>
      <c r="T675" s="80"/>
      <c r="U675" s="79"/>
      <c r="V675" s="55">
        <f t="shared" si="93"/>
        <v>1200</v>
      </c>
      <c r="W675" s="59" t="str">
        <f t="shared" si="88"/>
        <v>NÃO</v>
      </c>
      <c r="X675" s="15"/>
    </row>
    <row r="676" spans="2:24" x14ac:dyDescent="0.2">
      <c r="B676" s="5" t="s">
        <v>581</v>
      </c>
      <c r="C676" s="5" t="s">
        <v>206</v>
      </c>
      <c r="D676" s="22">
        <f t="shared" si="94"/>
        <v>10</v>
      </c>
      <c r="E676" s="22"/>
      <c r="F676" s="5" t="s">
        <v>610</v>
      </c>
      <c r="G676" s="20">
        <v>44215</v>
      </c>
      <c r="H676" s="34">
        <v>1</v>
      </c>
      <c r="I676" s="39">
        <v>156.66</v>
      </c>
      <c r="J676" s="36">
        <f t="shared" si="85"/>
        <v>156.66</v>
      </c>
      <c r="K676" s="45">
        <v>10</v>
      </c>
      <c r="L676" s="46">
        <f t="shared" si="86"/>
        <v>120</v>
      </c>
      <c r="M676" s="42">
        <f t="shared" si="87"/>
        <v>1</v>
      </c>
      <c r="N676" s="24">
        <f t="shared" si="92"/>
        <v>18</v>
      </c>
      <c r="O676" s="26">
        <v>0</v>
      </c>
      <c r="P676" s="61">
        <f t="shared" si="95"/>
        <v>-1.3054999999999999</v>
      </c>
      <c r="Q676" s="60">
        <v>-22.193499999999993</v>
      </c>
      <c r="R676" s="60">
        <f t="shared" si="89"/>
        <v>-23.498999999999992</v>
      </c>
      <c r="S676" s="83"/>
      <c r="T676" s="80"/>
      <c r="U676" s="79"/>
      <c r="V676" s="55">
        <f t="shared" si="93"/>
        <v>131.85550000000001</v>
      </c>
      <c r="W676" s="59" t="str">
        <f t="shared" si="88"/>
        <v>NÃO</v>
      </c>
      <c r="X676" s="15"/>
    </row>
    <row r="677" spans="2:24" x14ac:dyDescent="0.2">
      <c r="B677" s="5" t="s">
        <v>582</v>
      </c>
      <c r="C677" s="5" t="s">
        <v>6</v>
      </c>
      <c r="D677" s="22">
        <f t="shared" si="94"/>
        <v>4</v>
      </c>
      <c r="E677" s="22"/>
      <c r="F677" s="5" t="s">
        <v>551</v>
      </c>
      <c r="G677" s="20">
        <v>44222</v>
      </c>
      <c r="H677" s="34">
        <v>1</v>
      </c>
      <c r="I677" s="39">
        <v>1815.42</v>
      </c>
      <c r="J677" s="36">
        <f t="shared" si="85"/>
        <v>1815.42</v>
      </c>
      <c r="K677" s="45">
        <v>25</v>
      </c>
      <c r="L677" s="46">
        <f t="shared" si="86"/>
        <v>300</v>
      </c>
      <c r="M677" s="42">
        <f t="shared" si="87"/>
        <v>1</v>
      </c>
      <c r="N677" s="24">
        <f t="shared" si="92"/>
        <v>18</v>
      </c>
      <c r="O677" s="26">
        <v>0</v>
      </c>
      <c r="P677" s="61">
        <f t="shared" si="95"/>
        <v>-6.0514000000000001</v>
      </c>
      <c r="Q677" s="60">
        <v>-102.8738</v>
      </c>
      <c r="R677" s="60">
        <f t="shared" si="89"/>
        <v>-108.9252</v>
      </c>
      <c r="S677" s="83"/>
      <c r="T677" s="80"/>
      <c r="U677" s="79"/>
      <c r="V677" s="55">
        <f t="shared" si="93"/>
        <v>1700.4434000000001</v>
      </c>
      <c r="W677" s="59" t="str">
        <f t="shared" si="88"/>
        <v>NÃO</v>
      </c>
      <c r="X677" s="15"/>
    </row>
    <row r="678" spans="2:24" x14ac:dyDescent="0.2">
      <c r="B678" s="5" t="s">
        <v>582</v>
      </c>
      <c r="C678" s="5" t="s">
        <v>6</v>
      </c>
      <c r="D678" s="22">
        <f t="shared" si="94"/>
        <v>4</v>
      </c>
      <c r="E678" s="22"/>
      <c r="F678" s="5" t="s">
        <v>552</v>
      </c>
      <c r="G678" s="20">
        <v>44236</v>
      </c>
      <c r="H678" s="34">
        <v>1</v>
      </c>
      <c r="I678" s="39">
        <v>2518.8000000000002</v>
      </c>
      <c r="J678" s="36">
        <f t="shared" si="85"/>
        <v>2518.8000000000002</v>
      </c>
      <c r="K678" s="45">
        <v>25</v>
      </c>
      <c r="L678" s="46">
        <f t="shared" si="86"/>
        <v>300</v>
      </c>
      <c r="M678" s="42">
        <f t="shared" si="87"/>
        <v>1</v>
      </c>
      <c r="N678" s="24">
        <f t="shared" si="92"/>
        <v>17</v>
      </c>
      <c r="O678" s="26">
        <v>0</v>
      </c>
      <c r="P678" s="61">
        <f t="shared" si="95"/>
        <v>-8.3960000000000008</v>
      </c>
      <c r="Q678" s="60">
        <v>-134.33600000000001</v>
      </c>
      <c r="R678" s="60">
        <f t="shared" si="89"/>
        <v>-142.73200000000003</v>
      </c>
      <c r="S678" s="83"/>
      <c r="T678" s="80"/>
      <c r="U678" s="79"/>
      <c r="V678" s="55">
        <f t="shared" si="93"/>
        <v>2367.672</v>
      </c>
      <c r="W678" s="59" t="str">
        <f t="shared" si="88"/>
        <v>NÃO</v>
      </c>
      <c r="X678" s="15"/>
    </row>
    <row r="679" spans="2:24" x14ac:dyDescent="0.2">
      <c r="B679" s="5" t="s">
        <v>581</v>
      </c>
      <c r="C679" s="5" t="s">
        <v>208</v>
      </c>
      <c r="D679" s="22">
        <f t="shared" si="94"/>
        <v>10</v>
      </c>
      <c r="E679" s="22"/>
      <c r="F679" s="5" t="s">
        <v>182</v>
      </c>
      <c r="G679" s="20">
        <v>44239</v>
      </c>
      <c r="H679" s="34">
        <v>1</v>
      </c>
      <c r="I679" s="39">
        <v>919</v>
      </c>
      <c r="J679" s="36">
        <f t="shared" si="85"/>
        <v>919</v>
      </c>
      <c r="K679" s="45">
        <v>10</v>
      </c>
      <c r="L679" s="46">
        <f t="shared" si="86"/>
        <v>120</v>
      </c>
      <c r="M679" s="42">
        <f t="shared" si="87"/>
        <v>1</v>
      </c>
      <c r="N679" s="24">
        <f t="shared" si="92"/>
        <v>17</v>
      </c>
      <c r="O679" s="26">
        <v>0</v>
      </c>
      <c r="P679" s="61">
        <f t="shared" si="95"/>
        <v>-7.6583333333333332</v>
      </c>
      <c r="Q679" s="60">
        <v>-122.53333333333332</v>
      </c>
      <c r="R679" s="60">
        <f t="shared" si="89"/>
        <v>-130.19166666666666</v>
      </c>
      <c r="S679" s="83"/>
      <c r="T679" s="80"/>
      <c r="U679" s="79"/>
      <c r="V679" s="55">
        <f t="shared" si="93"/>
        <v>781.15000000000009</v>
      </c>
      <c r="W679" s="59" t="str">
        <f t="shared" si="88"/>
        <v>NÃO</v>
      </c>
      <c r="X679" s="15"/>
    </row>
    <row r="680" spans="2:24" x14ac:dyDescent="0.2">
      <c r="B680" s="5" t="s">
        <v>581</v>
      </c>
      <c r="C680" s="5" t="s">
        <v>208</v>
      </c>
      <c r="D680" s="22">
        <f t="shared" si="94"/>
        <v>10</v>
      </c>
      <c r="E680" s="22"/>
      <c r="F680" s="5" t="s">
        <v>183</v>
      </c>
      <c r="G680" s="20">
        <v>44274</v>
      </c>
      <c r="H680" s="34">
        <v>1</v>
      </c>
      <c r="I680" s="39">
        <v>4900</v>
      </c>
      <c r="J680" s="36">
        <f t="shared" si="85"/>
        <v>4900</v>
      </c>
      <c r="K680" s="45">
        <v>10</v>
      </c>
      <c r="L680" s="46">
        <f t="shared" si="86"/>
        <v>120</v>
      </c>
      <c r="M680" s="42">
        <f t="shared" si="87"/>
        <v>1</v>
      </c>
      <c r="N680" s="24">
        <f t="shared" si="92"/>
        <v>16</v>
      </c>
      <c r="O680" s="26">
        <v>0</v>
      </c>
      <c r="P680" s="61">
        <f t="shared" si="95"/>
        <v>-40.833333333333336</v>
      </c>
      <c r="Q680" s="60">
        <v>-612.50000000000011</v>
      </c>
      <c r="R680" s="60">
        <f t="shared" si="89"/>
        <v>-653.33333333333348</v>
      </c>
      <c r="S680" s="83"/>
      <c r="T680" s="80"/>
      <c r="U680" s="79"/>
      <c r="V680" s="55">
        <f t="shared" si="93"/>
        <v>4205.8333333333339</v>
      </c>
      <c r="W680" s="59" t="str">
        <f t="shared" si="88"/>
        <v>NÃO</v>
      </c>
      <c r="X680" s="15"/>
    </row>
    <row r="681" spans="2:24" x14ac:dyDescent="0.2">
      <c r="B681" s="5" t="s">
        <v>210</v>
      </c>
      <c r="C681" s="5" t="s">
        <v>210</v>
      </c>
      <c r="D681" s="22">
        <f t="shared" si="94"/>
        <v>20</v>
      </c>
      <c r="E681" s="22"/>
      <c r="F681" s="5" t="s">
        <v>605</v>
      </c>
      <c r="G681" s="20">
        <v>44292</v>
      </c>
      <c r="H681" s="34">
        <v>37</v>
      </c>
      <c r="I681" s="39">
        <f>2770.93/37</f>
        <v>74.89</v>
      </c>
      <c r="J681" s="36">
        <f t="shared" si="85"/>
        <v>2770.93</v>
      </c>
      <c r="K681" s="45">
        <v>5</v>
      </c>
      <c r="L681" s="46">
        <f t="shared" si="86"/>
        <v>60</v>
      </c>
      <c r="M681" s="42">
        <f t="shared" si="87"/>
        <v>1</v>
      </c>
      <c r="N681" s="24">
        <f t="shared" si="92"/>
        <v>15</v>
      </c>
      <c r="O681" s="26">
        <v>0</v>
      </c>
      <c r="P681" s="61">
        <f t="shared" si="95"/>
        <v>-46.182166666666667</v>
      </c>
      <c r="Q681" s="60">
        <v>-646.55033333333347</v>
      </c>
      <c r="R681" s="60">
        <f t="shared" si="89"/>
        <v>-692.73250000000019</v>
      </c>
      <c r="S681" s="83"/>
      <c r="T681" s="80"/>
      <c r="U681" s="79"/>
      <c r="V681" s="55">
        <f t="shared" si="93"/>
        <v>2032.0153333333333</v>
      </c>
      <c r="W681" s="59" t="str">
        <f t="shared" si="88"/>
        <v>NÃO</v>
      </c>
      <c r="X681" s="15"/>
    </row>
    <row r="682" spans="2:24" x14ac:dyDescent="0.2">
      <c r="B682" s="5" t="s">
        <v>581</v>
      </c>
      <c r="C682" s="5" t="s">
        <v>208</v>
      </c>
      <c r="D682" s="22">
        <f t="shared" si="94"/>
        <v>10</v>
      </c>
      <c r="E682" s="22"/>
      <c r="F682" s="5" t="s">
        <v>203</v>
      </c>
      <c r="G682" s="20">
        <v>44295</v>
      </c>
      <c r="H682" s="34">
        <v>3</v>
      </c>
      <c r="I682" s="39">
        <v>2436</v>
      </c>
      <c r="J682" s="36">
        <f t="shared" si="85"/>
        <v>7308</v>
      </c>
      <c r="K682" s="45">
        <v>10</v>
      </c>
      <c r="L682" s="46">
        <f t="shared" si="86"/>
        <v>120</v>
      </c>
      <c r="M682" s="42">
        <f t="shared" si="87"/>
        <v>1</v>
      </c>
      <c r="N682" s="24">
        <f t="shared" si="92"/>
        <v>15</v>
      </c>
      <c r="O682" s="26">
        <v>0</v>
      </c>
      <c r="P682" s="61">
        <f t="shared" si="95"/>
        <v>-60.9</v>
      </c>
      <c r="Q682" s="60">
        <v>-852.59999999999991</v>
      </c>
      <c r="R682" s="60">
        <f t="shared" si="89"/>
        <v>-913.49999999999989</v>
      </c>
      <c r="S682" s="83"/>
      <c r="T682" s="80"/>
      <c r="U682" s="79"/>
      <c r="V682" s="55">
        <f t="shared" si="93"/>
        <v>6333.6</v>
      </c>
      <c r="W682" s="59" t="str">
        <f t="shared" si="88"/>
        <v>NÃO</v>
      </c>
      <c r="X682" s="15"/>
    </row>
    <row r="683" spans="2:24" x14ac:dyDescent="0.2">
      <c r="B683" s="5" t="s">
        <v>581</v>
      </c>
      <c r="C683" s="5" t="s">
        <v>208</v>
      </c>
      <c r="D683" s="22">
        <f t="shared" si="94"/>
        <v>10</v>
      </c>
      <c r="E683" s="22"/>
      <c r="F683" s="5" t="s">
        <v>613</v>
      </c>
      <c r="G683" s="20">
        <v>44301</v>
      </c>
      <c r="H683" s="34">
        <v>2</v>
      </c>
      <c r="I683" s="39">
        <f>6480/2</f>
        <v>3240</v>
      </c>
      <c r="J683" s="36">
        <f t="shared" si="85"/>
        <v>6480</v>
      </c>
      <c r="K683" s="45">
        <v>10</v>
      </c>
      <c r="L683" s="46">
        <f t="shared" si="86"/>
        <v>120</v>
      </c>
      <c r="M683" s="42">
        <f t="shared" si="87"/>
        <v>1</v>
      </c>
      <c r="N683" s="24">
        <f t="shared" si="92"/>
        <v>15</v>
      </c>
      <c r="O683" s="26">
        <v>0</v>
      </c>
      <c r="P683" s="61">
        <f t="shared" si="95"/>
        <v>-54</v>
      </c>
      <c r="Q683" s="60">
        <v>-756</v>
      </c>
      <c r="R683" s="60">
        <f t="shared" si="89"/>
        <v>-810</v>
      </c>
      <c r="S683" s="83"/>
      <c r="T683" s="80"/>
      <c r="U683" s="79"/>
      <c r="V683" s="55">
        <f t="shared" si="93"/>
        <v>5616</v>
      </c>
      <c r="W683" s="59" t="str">
        <f t="shared" si="88"/>
        <v>NÃO</v>
      </c>
      <c r="X683" s="15"/>
    </row>
    <row r="684" spans="2:24" x14ac:dyDescent="0.2">
      <c r="B684" s="5" t="s">
        <v>581</v>
      </c>
      <c r="C684" s="5" t="s">
        <v>205</v>
      </c>
      <c r="D684" s="22">
        <f t="shared" si="94"/>
        <v>20</v>
      </c>
      <c r="E684" s="22"/>
      <c r="F684" s="5" t="s">
        <v>602</v>
      </c>
      <c r="G684" s="20">
        <v>44323</v>
      </c>
      <c r="H684" s="34">
        <v>25</v>
      </c>
      <c r="I684" s="39">
        <f>92825.11/25</f>
        <v>3713.0043999999998</v>
      </c>
      <c r="J684" s="36">
        <f t="shared" si="85"/>
        <v>92825.11</v>
      </c>
      <c r="K684" s="45">
        <v>5</v>
      </c>
      <c r="L684" s="46">
        <f t="shared" si="86"/>
        <v>60</v>
      </c>
      <c r="M684" s="42">
        <f t="shared" si="87"/>
        <v>1</v>
      </c>
      <c r="N684" s="24">
        <f t="shared" si="92"/>
        <v>14</v>
      </c>
      <c r="O684" s="26">
        <v>0</v>
      </c>
      <c r="P684" s="61">
        <f t="shared" si="95"/>
        <v>-1547.0851666666667</v>
      </c>
      <c r="Q684" s="60">
        <v>-20112.107166666672</v>
      </c>
      <c r="R684" s="60">
        <f t="shared" si="89"/>
        <v>-21659.19233333334</v>
      </c>
      <c r="S684" s="83"/>
      <c r="T684" s="80"/>
      <c r="U684" s="79"/>
      <c r="V684" s="55">
        <f t="shared" si="93"/>
        <v>69618.83249999999</v>
      </c>
      <c r="W684" s="59" t="str">
        <f t="shared" si="88"/>
        <v>NÃO</v>
      </c>
      <c r="X684" s="15"/>
    </row>
    <row r="685" spans="2:24" x14ac:dyDescent="0.2">
      <c r="B685" s="5" t="s">
        <v>581</v>
      </c>
      <c r="C685" s="5" t="s">
        <v>207</v>
      </c>
      <c r="D685" s="22">
        <f t="shared" si="94"/>
        <v>20</v>
      </c>
      <c r="E685" s="22"/>
      <c r="F685" s="5" t="s">
        <v>615</v>
      </c>
      <c r="G685" s="20">
        <v>44328</v>
      </c>
      <c r="H685" s="34">
        <v>12</v>
      </c>
      <c r="I685" s="39">
        <f>420/12</f>
        <v>35</v>
      </c>
      <c r="J685" s="36">
        <f t="shared" si="85"/>
        <v>420</v>
      </c>
      <c r="K685" s="45">
        <v>5</v>
      </c>
      <c r="L685" s="46">
        <f t="shared" si="86"/>
        <v>60</v>
      </c>
      <c r="M685" s="42">
        <f t="shared" si="87"/>
        <v>1</v>
      </c>
      <c r="N685" s="24">
        <f t="shared" si="92"/>
        <v>14</v>
      </c>
      <c r="O685" s="26">
        <v>0</v>
      </c>
      <c r="P685" s="61">
        <f t="shared" si="95"/>
        <v>-7</v>
      </c>
      <c r="Q685" s="60">
        <v>-91</v>
      </c>
      <c r="R685" s="60">
        <f t="shared" si="89"/>
        <v>-98</v>
      </c>
      <c r="S685" s="83"/>
      <c r="T685" s="80"/>
      <c r="U685" s="79"/>
      <c r="V685" s="55">
        <f t="shared" si="93"/>
        <v>315</v>
      </c>
      <c r="W685" s="59" t="str">
        <f t="shared" si="88"/>
        <v>NÃO</v>
      </c>
      <c r="X685" s="15"/>
    </row>
    <row r="686" spans="2:24" x14ac:dyDescent="0.2">
      <c r="B686" s="5" t="s">
        <v>581</v>
      </c>
      <c r="C686" s="5" t="s">
        <v>205</v>
      </c>
      <c r="D686" s="22">
        <f t="shared" si="94"/>
        <v>20</v>
      </c>
      <c r="E686" s="22"/>
      <c r="F686" s="5" t="s">
        <v>600</v>
      </c>
      <c r="G686" s="20">
        <v>44329</v>
      </c>
      <c r="H686" s="34">
        <v>5</v>
      </c>
      <c r="I686" s="39">
        <f>21344.99/5</f>
        <v>4268.9980000000005</v>
      </c>
      <c r="J686" s="36">
        <f t="shared" si="85"/>
        <v>21344.99</v>
      </c>
      <c r="K686" s="45">
        <v>5</v>
      </c>
      <c r="L686" s="46">
        <f t="shared" si="86"/>
        <v>60</v>
      </c>
      <c r="M686" s="42">
        <f t="shared" si="87"/>
        <v>1</v>
      </c>
      <c r="N686" s="24">
        <f t="shared" si="92"/>
        <v>14</v>
      </c>
      <c r="O686" s="26">
        <v>0</v>
      </c>
      <c r="P686" s="61">
        <f t="shared" si="95"/>
        <v>-355.74983333333336</v>
      </c>
      <c r="Q686" s="60">
        <v>-4624.7478333333338</v>
      </c>
      <c r="R686" s="60">
        <f t="shared" si="89"/>
        <v>-4980.4976666666671</v>
      </c>
      <c r="S686" s="83"/>
      <c r="T686" s="80"/>
      <c r="U686" s="79"/>
      <c r="V686" s="55">
        <f t="shared" si="93"/>
        <v>16008.7425</v>
      </c>
      <c r="W686" s="59" t="str">
        <f t="shared" si="88"/>
        <v>NÃO</v>
      </c>
      <c r="X686" s="15"/>
    </row>
    <row r="687" spans="2:24" x14ac:dyDescent="0.2">
      <c r="B687" s="5" t="s">
        <v>582</v>
      </c>
      <c r="C687" s="5" t="s">
        <v>6</v>
      </c>
      <c r="D687" s="22">
        <f t="shared" si="94"/>
        <v>4</v>
      </c>
      <c r="E687" s="22"/>
      <c r="F687" s="5" t="s">
        <v>553</v>
      </c>
      <c r="G687" s="20">
        <v>44331</v>
      </c>
      <c r="H687" s="34">
        <v>1</v>
      </c>
      <c r="I687" s="39">
        <v>1021.9</v>
      </c>
      <c r="J687" s="36">
        <f t="shared" si="85"/>
        <v>1021.9</v>
      </c>
      <c r="K687" s="45">
        <v>25</v>
      </c>
      <c r="L687" s="46">
        <f t="shared" si="86"/>
        <v>300</v>
      </c>
      <c r="M687" s="42">
        <f t="shared" si="87"/>
        <v>1</v>
      </c>
      <c r="N687" s="24">
        <f t="shared" si="92"/>
        <v>14</v>
      </c>
      <c r="O687" s="26">
        <v>0</v>
      </c>
      <c r="P687" s="61">
        <f t="shared" si="95"/>
        <v>-3.4063333333333334</v>
      </c>
      <c r="Q687" s="60">
        <v>-44.282333333333341</v>
      </c>
      <c r="R687" s="60">
        <f t="shared" si="89"/>
        <v>-47.688666666666677</v>
      </c>
      <c r="S687" s="83"/>
      <c r="T687" s="80"/>
      <c r="U687" s="79"/>
      <c r="V687" s="55">
        <f t="shared" si="93"/>
        <v>970.80499999999995</v>
      </c>
      <c r="W687" s="59" t="str">
        <f t="shared" si="88"/>
        <v>NÃO</v>
      </c>
      <c r="X687" s="15"/>
    </row>
    <row r="688" spans="2:24" x14ac:dyDescent="0.2">
      <c r="B688" s="5" t="s">
        <v>581</v>
      </c>
      <c r="C688" s="5" t="s">
        <v>208</v>
      </c>
      <c r="D688" s="22">
        <f t="shared" si="94"/>
        <v>10</v>
      </c>
      <c r="E688" s="22"/>
      <c r="F688" s="5" t="s">
        <v>612</v>
      </c>
      <c r="G688" s="20">
        <v>44333</v>
      </c>
      <c r="H688" s="34">
        <v>1</v>
      </c>
      <c r="I688" s="64">
        <v>7989.99</v>
      </c>
      <c r="J688" s="36">
        <f t="shared" si="85"/>
        <v>7989.99</v>
      </c>
      <c r="K688" s="45">
        <v>10</v>
      </c>
      <c r="L688" s="46">
        <f t="shared" si="86"/>
        <v>120</v>
      </c>
      <c r="M688" s="42">
        <f t="shared" si="87"/>
        <v>1</v>
      </c>
      <c r="N688" s="24">
        <f t="shared" si="92"/>
        <v>14</v>
      </c>
      <c r="O688" s="26">
        <v>0</v>
      </c>
      <c r="P688" s="61">
        <f t="shared" si="95"/>
        <v>-66.583249999999992</v>
      </c>
      <c r="Q688" s="60">
        <v>-865.58225000000004</v>
      </c>
      <c r="R688" s="60">
        <f t="shared" si="89"/>
        <v>-932.16550000000007</v>
      </c>
      <c r="S688" s="83"/>
      <c r="T688" s="80"/>
      <c r="U688" s="79"/>
      <c r="V688" s="55">
        <f t="shared" si="93"/>
        <v>6991.24125</v>
      </c>
      <c r="W688" s="59" t="str">
        <f t="shared" si="88"/>
        <v>NÃO</v>
      </c>
      <c r="X688" s="15"/>
    </row>
    <row r="689" spans="2:24" x14ac:dyDescent="0.2">
      <c r="B689" s="5" t="s">
        <v>581</v>
      </c>
      <c r="C689" s="5" t="s">
        <v>208</v>
      </c>
      <c r="D689" s="22">
        <f t="shared" si="94"/>
        <v>10</v>
      </c>
      <c r="E689" s="22"/>
      <c r="F689" s="5" t="s">
        <v>612</v>
      </c>
      <c r="G689" s="20">
        <v>44333</v>
      </c>
      <c r="H689" s="34">
        <v>14</v>
      </c>
      <c r="I689" s="64">
        <v>2066.66</v>
      </c>
      <c r="J689" s="36">
        <f t="shared" si="85"/>
        <v>28933.239999999998</v>
      </c>
      <c r="K689" s="45">
        <v>10</v>
      </c>
      <c r="L689" s="46">
        <f t="shared" si="86"/>
        <v>120</v>
      </c>
      <c r="M689" s="42">
        <f t="shared" si="87"/>
        <v>1</v>
      </c>
      <c r="N689" s="24">
        <f t="shared" si="92"/>
        <v>14</v>
      </c>
      <c r="O689" s="26">
        <v>0</v>
      </c>
      <c r="P689" s="61">
        <f t="shared" si="95"/>
        <v>-241.11033333333333</v>
      </c>
      <c r="Q689" s="60">
        <v>-3134.4343333333341</v>
      </c>
      <c r="R689" s="60">
        <f t="shared" si="89"/>
        <v>-3375.5446666666676</v>
      </c>
      <c r="S689" s="83"/>
      <c r="T689" s="80"/>
      <c r="U689" s="79"/>
      <c r="V689" s="55">
        <f t="shared" si="93"/>
        <v>25316.584999999995</v>
      </c>
      <c r="W689" s="59" t="str">
        <f t="shared" si="88"/>
        <v>NÃO</v>
      </c>
      <c r="X689" s="15"/>
    </row>
    <row r="690" spans="2:24" x14ac:dyDescent="0.2">
      <c r="B690" s="5" t="s">
        <v>581</v>
      </c>
      <c r="C690" s="5" t="s">
        <v>208</v>
      </c>
      <c r="D690" s="22">
        <f t="shared" si="94"/>
        <v>10</v>
      </c>
      <c r="E690" s="22"/>
      <c r="F690" s="5" t="s">
        <v>184</v>
      </c>
      <c r="G690" s="20">
        <v>44333</v>
      </c>
      <c r="H690" s="34">
        <v>1</v>
      </c>
      <c r="I690" s="39">
        <v>11000.4</v>
      </c>
      <c r="J690" s="36">
        <f t="shared" si="85"/>
        <v>11000.4</v>
      </c>
      <c r="K690" s="45">
        <v>10</v>
      </c>
      <c r="L690" s="46">
        <f t="shared" si="86"/>
        <v>120</v>
      </c>
      <c r="M690" s="42">
        <f t="shared" si="87"/>
        <v>1</v>
      </c>
      <c r="N690" s="24">
        <f t="shared" si="92"/>
        <v>14</v>
      </c>
      <c r="O690" s="26">
        <v>0</v>
      </c>
      <c r="P690" s="61">
        <f t="shared" si="95"/>
        <v>-91.67</v>
      </c>
      <c r="Q690" s="60">
        <v>-1191.71</v>
      </c>
      <c r="R690" s="60">
        <f t="shared" si="89"/>
        <v>-1283.3800000000001</v>
      </c>
      <c r="S690" s="83"/>
      <c r="T690" s="80"/>
      <c r="U690" s="79"/>
      <c r="V690" s="55">
        <f t="shared" si="93"/>
        <v>9625.3499999999985</v>
      </c>
      <c r="W690" s="59" t="str">
        <f t="shared" si="88"/>
        <v>NÃO</v>
      </c>
      <c r="X690" s="15"/>
    </row>
    <row r="691" spans="2:24" x14ac:dyDescent="0.2">
      <c r="B691" s="5" t="s">
        <v>582</v>
      </c>
      <c r="C691" s="5" t="s">
        <v>6</v>
      </c>
      <c r="D691" s="22">
        <f t="shared" si="94"/>
        <v>4</v>
      </c>
      <c r="E691" s="22"/>
      <c r="F691" s="5" t="s">
        <v>554</v>
      </c>
      <c r="G691" s="20">
        <v>44334</v>
      </c>
      <c r="H691" s="34">
        <v>1</v>
      </c>
      <c r="I691" s="39">
        <v>6390</v>
      </c>
      <c r="J691" s="36">
        <f t="shared" si="85"/>
        <v>6390</v>
      </c>
      <c r="K691" s="45">
        <v>25</v>
      </c>
      <c r="L691" s="46">
        <f t="shared" si="86"/>
        <v>300</v>
      </c>
      <c r="M691" s="42">
        <f t="shared" si="87"/>
        <v>1</v>
      </c>
      <c r="N691" s="24">
        <f t="shared" si="92"/>
        <v>14</v>
      </c>
      <c r="O691" s="26">
        <v>0</v>
      </c>
      <c r="P691" s="61">
        <f t="shared" si="95"/>
        <v>-21.3</v>
      </c>
      <c r="Q691" s="60">
        <v>-276.90000000000003</v>
      </c>
      <c r="R691" s="60">
        <f t="shared" si="89"/>
        <v>-298.20000000000005</v>
      </c>
      <c r="S691" s="83"/>
      <c r="T691" s="80"/>
      <c r="U691" s="79"/>
      <c r="V691" s="55">
        <f t="shared" si="93"/>
        <v>6070.5</v>
      </c>
      <c r="W691" s="59" t="str">
        <f t="shared" si="88"/>
        <v>NÃO</v>
      </c>
      <c r="X691" s="15"/>
    </row>
    <row r="692" spans="2:24" x14ac:dyDescent="0.2">
      <c r="B692" s="5" t="s">
        <v>582</v>
      </c>
      <c r="C692" s="5" t="s">
        <v>6</v>
      </c>
      <c r="D692" s="22">
        <f t="shared" si="94"/>
        <v>4</v>
      </c>
      <c r="E692" s="22"/>
      <c r="F692" s="5" t="s">
        <v>555</v>
      </c>
      <c r="G692" s="20">
        <v>44338</v>
      </c>
      <c r="H692" s="34">
        <v>1</v>
      </c>
      <c r="I692" s="39">
        <v>1800</v>
      </c>
      <c r="J692" s="36">
        <f t="shared" si="85"/>
        <v>1800</v>
      </c>
      <c r="K692" s="45">
        <v>25</v>
      </c>
      <c r="L692" s="46">
        <f t="shared" si="86"/>
        <v>300</v>
      </c>
      <c r="M692" s="42">
        <f t="shared" si="87"/>
        <v>1</v>
      </c>
      <c r="N692" s="24">
        <f t="shared" si="92"/>
        <v>14</v>
      </c>
      <c r="O692" s="26">
        <v>0</v>
      </c>
      <c r="P692" s="61">
        <f t="shared" si="95"/>
        <v>-6</v>
      </c>
      <c r="Q692" s="60">
        <v>-78</v>
      </c>
      <c r="R692" s="60">
        <f t="shared" si="89"/>
        <v>-84</v>
      </c>
      <c r="S692" s="83"/>
      <c r="T692" s="80"/>
      <c r="U692" s="79"/>
      <c r="V692" s="55">
        <f t="shared" si="93"/>
        <v>1710</v>
      </c>
      <c r="W692" s="59" t="str">
        <f t="shared" si="88"/>
        <v>NÃO</v>
      </c>
      <c r="X692" s="15"/>
    </row>
    <row r="693" spans="2:24" x14ac:dyDescent="0.2">
      <c r="B693" s="5" t="s">
        <v>582</v>
      </c>
      <c r="C693" s="5" t="s">
        <v>6</v>
      </c>
      <c r="D693" s="22">
        <f t="shared" si="94"/>
        <v>4</v>
      </c>
      <c r="E693" s="22"/>
      <c r="F693" s="5" t="s">
        <v>556</v>
      </c>
      <c r="G693" s="20">
        <v>44343</v>
      </c>
      <c r="H693" s="34">
        <v>1</v>
      </c>
      <c r="I693" s="39">
        <v>350</v>
      </c>
      <c r="J693" s="36">
        <f t="shared" si="85"/>
        <v>350</v>
      </c>
      <c r="K693" s="45">
        <v>25</v>
      </c>
      <c r="L693" s="46">
        <f t="shared" si="86"/>
        <v>300</v>
      </c>
      <c r="M693" s="42">
        <f t="shared" si="87"/>
        <v>1</v>
      </c>
      <c r="N693" s="24">
        <f t="shared" si="92"/>
        <v>14</v>
      </c>
      <c r="O693" s="26">
        <v>0</v>
      </c>
      <c r="P693" s="61">
        <f t="shared" si="95"/>
        <v>-1.1666666666666667</v>
      </c>
      <c r="Q693" s="60">
        <v>-15.166666666666664</v>
      </c>
      <c r="R693" s="60">
        <f t="shared" si="89"/>
        <v>-16.333333333333332</v>
      </c>
      <c r="S693" s="83"/>
      <c r="T693" s="80"/>
      <c r="U693" s="79"/>
      <c r="V693" s="55">
        <f t="shared" si="93"/>
        <v>332.5</v>
      </c>
      <c r="W693" s="59" t="str">
        <f t="shared" si="88"/>
        <v>NÃO</v>
      </c>
      <c r="X693" s="15"/>
    </row>
    <row r="694" spans="2:24" x14ac:dyDescent="0.2">
      <c r="B694" s="5" t="s">
        <v>582</v>
      </c>
      <c r="C694" s="5" t="s">
        <v>6</v>
      </c>
      <c r="D694" s="22">
        <f t="shared" si="94"/>
        <v>4</v>
      </c>
      <c r="E694" s="22"/>
      <c r="F694" s="5" t="s">
        <v>606</v>
      </c>
      <c r="G694" s="20">
        <v>44347</v>
      </c>
      <c r="H694" s="34">
        <v>14</v>
      </c>
      <c r="I694" s="39">
        <f>1100/14</f>
        <v>78.571428571428569</v>
      </c>
      <c r="J694" s="36">
        <f t="shared" si="85"/>
        <v>1100</v>
      </c>
      <c r="K694" s="45">
        <v>25</v>
      </c>
      <c r="L694" s="46">
        <f t="shared" si="86"/>
        <v>300</v>
      </c>
      <c r="M694" s="42">
        <f t="shared" si="87"/>
        <v>1</v>
      </c>
      <c r="N694" s="24">
        <f t="shared" si="92"/>
        <v>14</v>
      </c>
      <c r="O694" s="26">
        <v>0</v>
      </c>
      <c r="P694" s="61">
        <f t="shared" si="95"/>
        <v>-3.6666666666666665</v>
      </c>
      <c r="Q694" s="60">
        <v>-47.666666666666657</v>
      </c>
      <c r="R694" s="60">
        <f t="shared" si="89"/>
        <v>-51.333333333333321</v>
      </c>
      <c r="S694" s="83"/>
      <c r="T694" s="80"/>
      <c r="U694" s="79"/>
      <c r="V694" s="55">
        <f t="shared" si="93"/>
        <v>1045</v>
      </c>
      <c r="W694" s="59" t="str">
        <f t="shared" si="88"/>
        <v>NÃO</v>
      </c>
      <c r="X694" s="15"/>
    </row>
    <row r="695" spans="2:24" x14ac:dyDescent="0.2">
      <c r="B695" s="5" t="s">
        <v>581</v>
      </c>
      <c r="C695" s="5" t="s">
        <v>206</v>
      </c>
      <c r="D695" s="22">
        <f t="shared" si="94"/>
        <v>10</v>
      </c>
      <c r="E695" s="22"/>
      <c r="F695" s="5" t="s">
        <v>609</v>
      </c>
      <c r="G695" s="20">
        <v>44361</v>
      </c>
      <c r="H695" s="34">
        <v>12</v>
      </c>
      <c r="I695" s="39">
        <f>16296/12</f>
        <v>1358</v>
      </c>
      <c r="J695" s="36">
        <f t="shared" si="85"/>
        <v>16296</v>
      </c>
      <c r="K695" s="45">
        <v>10</v>
      </c>
      <c r="L695" s="46">
        <f t="shared" si="86"/>
        <v>120</v>
      </c>
      <c r="M695" s="42">
        <f t="shared" si="87"/>
        <v>1</v>
      </c>
      <c r="N695" s="24">
        <f t="shared" si="92"/>
        <v>13</v>
      </c>
      <c r="O695" s="26">
        <v>0</v>
      </c>
      <c r="P695" s="61">
        <f t="shared" si="95"/>
        <v>-135.80000000000001</v>
      </c>
      <c r="Q695" s="60">
        <v>-1629.6</v>
      </c>
      <c r="R695" s="60">
        <f t="shared" si="89"/>
        <v>-1765.3999999999999</v>
      </c>
      <c r="S695" s="83"/>
      <c r="T695" s="80"/>
      <c r="U695" s="79"/>
      <c r="V695" s="55">
        <f t="shared" si="93"/>
        <v>14394.800000000001</v>
      </c>
      <c r="W695" s="59" t="str">
        <f t="shared" si="88"/>
        <v>NÃO</v>
      </c>
      <c r="X695" s="15"/>
    </row>
    <row r="696" spans="2:24" x14ac:dyDescent="0.2">
      <c r="B696" s="5" t="s">
        <v>581</v>
      </c>
      <c r="C696" s="5" t="s">
        <v>206</v>
      </c>
      <c r="D696" s="22">
        <f t="shared" si="94"/>
        <v>10</v>
      </c>
      <c r="E696" s="22"/>
      <c r="F696" s="5" t="s">
        <v>467</v>
      </c>
      <c r="G696" s="20">
        <v>44361</v>
      </c>
      <c r="H696" s="34">
        <v>1</v>
      </c>
      <c r="I696" s="39">
        <v>5880</v>
      </c>
      <c r="J696" s="36">
        <f t="shared" si="85"/>
        <v>5880</v>
      </c>
      <c r="K696" s="45">
        <v>10</v>
      </c>
      <c r="L696" s="46">
        <f t="shared" si="86"/>
        <v>120</v>
      </c>
      <c r="M696" s="42">
        <f t="shared" si="87"/>
        <v>1</v>
      </c>
      <c r="N696" s="24">
        <f t="shared" si="92"/>
        <v>13</v>
      </c>
      <c r="O696" s="26">
        <v>0</v>
      </c>
      <c r="P696" s="61">
        <f t="shared" si="95"/>
        <v>-49</v>
      </c>
      <c r="Q696" s="60">
        <v>-588</v>
      </c>
      <c r="R696" s="60">
        <f t="shared" si="89"/>
        <v>-637</v>
      </c>
      <c r="S696" s="83"/>
      <c r="T696" s="80"/>
      <c r="U696" s="79"/>
      <c r="V696" s="55">
        <f t="shared" si="93"/>
        <v>5194</v>
      </c>
      <c r="W696" s="59" t="str">
        <f t="shared" si="88"/>
        <v>NÃO</v>
      </c>
      <c r="X696" s="15"/>
    </row>
    <row r="697" spans="2:24" x14ac:dyDescent="0.2">
      <c r="B697" s="5" t="s">
        <v>581</v>
      </c>
      <c r="C697" s="5" t="s">
        <v>208</v>
      </c>
      <c r="D697" s="22">
        <f t="shared" si="94"/>
        <v>10</v>
      </c>
      <c r="E697" s="22"/>
      <c r="F697" s="5" t="s">
        <v>199</v>
      </c>
      <c r="G697" s="20">
        <v>44378</v>
      </c>
      <c r="H697" s="34">
        <v>1</v>
      </c>
      <c r="I697" s="39">
        <v>1350</v>
      </c>
      <c r="J697" s="36">
        <f t="shared" si="85"/>
        <v>1350</v>
      </c>
      <c r="K697" s="45">
        <v>10</v>
      </c>
      <c r="L697" s="46">
        <f t="shared" si="86"/>
        <v>120</v>
      </c>
      <c r="M697" s="42">
        <f t="shared" si="87"/>
        <v>1</v>
      </c>
      <c r="N697" s="24">
        <f t="shared" si="92"/>
        <v>12</v>
      </c>
      <c r="O697" s="26">
        <v>0</v>
      </c>
      <c r="P697" s="61">
        <f t="shared" si="95"/>
        <v>-11.25</v>
      </c>
      <c r="Q697" s="60">
        <v>-123.75</v>
      </c>
      <c r="R697" s="60">
        <f t="shared" si="89"/>
        <v>-135</v>
      </c>
      <c r="S697" s="83"/>
      <c r="T697" s="80"/>
      <c r="U697" s="79"/>
      <c r="V697" s="55">
        <f t="shared" si="93"/>
        <v>1203.75</v>
      </c>
      <c r="W697" s="59" t="str">
        <f t="shared" si="88"/>
        <v>NÃO</v>
      </c>
      <c r="X697" s="15"/>
    </row>
    <row r="698" spans="2:24" x14ac:dyDescent="0.2">
      <c r="B698" s="5" t="s">
        <v>581</v>
      </c>
      <c r="C698" s="5" t="s">
        <v>205</v>
      </c>
      <c r="D698" s="22">
        <f t="shared" si="94"/>
        <v>20</v>
      </c>
      <c r="E698" s="22"/>
      <c r="F698" s="5" t="s">
        <v>599</v>
      </c>
      <c r="G698" s="20">
        <v>44378</v>
      </c>
      <c r="H698" s="34">
        <v>15</v>
      </c>
      <c r="I698" s="39">
        <v>4398</v>
      </c>
      <c r="J698" s="36">
        <f t="shared" si="85"/>
        <v>65970</v>
      </c>
      <c r="K698" s="45">
        <v>5</v>
      </c>
      <c r="L698" s="46">
        <f t="shared" si="86"/>
        <v>60</v>
      </c>
      <c r="M698" s="42">
        <f t="shared" si="87"/>
        <v>1</v>
      </c>
      <c r="N698" s="24">
        <f t="shared" si="92"/>
        <v>12</v>
      </c>
      <c r="O698" s="26">
        <v>0</v>
      </c>
      <c r="P698" s="61">
        <f t="shared" si="95"/>
        <v>-1099.5</v>
      </c>
      <c r="Q698" s="60">
        <v>-12094.5</v>
      </c>
      <c r="R698" s="60">
        <f t="shared" si="89"/>
        <v>-13194</v>
      </c>
      <c r="S698" s="83"/>
      <c r="T698" s="80"/>
      <c r="U698" s="79"/>
      <c r="V698" s="55">
        <f t="shared" si="93"/>
        <v>51676.5</v>
      </c>
      <c r="W698" s="59" t="str">
        <f t="shared" si="88"/>
        <v>NÃO</v>
      </c>
      <c r="X698" s="15"/>
    </row>
    <row r="699" spans="2:24" x14ac:dyDescent="0.2">
      <c r="B699" s="5" t="s">
        <v>581</v>
      </c>
      <c r="C699" s="5" t="s">
        <v>207</v>
      </c>
      <c r="D699" s="22">
        <f t="shared" si="94"/>
        <v>20</v>
      </c>
      <c r="E699" s="22"/>
      <c r="F699" s="5" t="s">
        <v>547</v>
      </c>
      <c r="G699" s="20">
        <v>44379</v>
      </c>
      <c r="H699" s="34">
        <v>1</v>
      </c>
      <c r="I699" s="39">
        <v>1901.5</v>
      </c>
      <c r="J699" s="36">
        <f t="shared" si="85"/>
        <v>1901.5</v>
      </c>
      <c r="K699" s="45">
        <v>5</v>
      </c>
      <c r="L699" s="46">
        <f t="shared" si="86"/>
        <v>60</v>
      </c>
      <c r="M699" s="42">
        <f t="shared" si="87"/>
        <v>1</v>
      </c>
      <c r="N699" s="24">
        <f t="shared" si="92"/>
        <v>12</v>
      </c>
      <c r="O699" s="26">
        <v>0</v>
      </c>
      <c r="P699" s="61">
        <f t="shared" si="95"/>
        <v>-31.691666666666666</v>
      </c>
      <c r="Q699" s="60">
        <v>-348.60833333333335</v>
      </c>
      <c r="R699" s="60">
        <f t="shared" si="89"/>
        <v>-380.3</v>
      </c>
      <c r="S699" s="83"/>
      <c r="T699" s="80"/>
      <c r="U699" s="79"/>
      <c r="V699" s="55">
        <f t="shared" si="93"/>
        <v>1489.5083333333334</v>
      </c>
      <c r="W699" s="59" t="str">
        <f t="shared" si="88"/>
        <v>NÃO</v>
      </c>
      <c r="X699" s="15"/>
    </row>
    <row r="700" spans="2:24" x14ac:dyDescent="0.2">
      <c r="B700" s="5" t="s">
        <v>581</v>
      </c>
      <c r="C700" s="5" t="s">
        <v>208</v>
      </c>
      <c r="D700" s="22">
        <f t="shared" si="94"/>
        <v>10</v>
      </c>
      <c r="E700" s="22"/>
      <c r="F700" s="5" t="s">
        <v>200</v>
      </c>
      <c r="G700" s="20">
        <v>44384</v>
      </c>
      <c r="H700" s="34">
        <v>2</v>
      </c>
      <c r="I700" s="39">
        <v>680</v>
      </c>
      <c r="J700" s="36">
        <f t="shared" si="85"/>
        <v>1360</v>
      </c>
      <c r="K700" s="45">
        <v>10</v>
      </c>
      <c r="L700" s="46">
        <f t="shared" si="86"/>
        <v>120</v>
      </c>
      <c r="M700" s="42">
        <f t="shared" si="87"/>
        <v>1</v>
      </c>
      <c r="N700" s="24">
        <f t="shared" si="92"/>
        <v>12</v>
      </c>
      <c r="O700" s="26">
        <v>0</v>
      </c>
      <c r="P700" s="61">
        <f t="shared" si="95"/>
        <v>-11.333333333333334</v>
      </c>
      <c r="Q700" s="60">
        <v>-124.66666666666664</v>
      </c>
      <c r="R700" s="60">
        <f t="shared" si="89"/>
        <v>-135.99999999999997</v>
      </c>
      <c r="S700" s="83"/>
      <c r="T700" s="80"/>
      <c r="U700" s="79"/>
      <c r="V700" s="55">
        <f t="shared" si="93"/>
        <v>1212.6666666666667</v>
      </c>
      <c r="W700" s="59" t="str">
        <f t="shared" si="88"/>
        <v>NÃO</v>
      </c>
      <c r="X700" s="15"/>
    </row>
    <row r="701" spans="2:24" x14ac:dyDescent="0.2">
      <c r="B701" s="5" t="s">
        <v>581</v>
      </c>
      <c r="C701" s="5" t="s">
        <v>208</v>
      </c>
      <c r="D701" s="22">
        <f t="shared" si="94"/>
        <v>10</v>
      </c>
      <c r="E701" s="22"/>
      <c r="F701" s="5" t="s">
        <v>201</v>
      </c>
      <c r="G701" s="20">
        <v>44384</v>
      </c>
      <c r="H701" s="34">
        <v>2</v>
      </c>
      <c r="I701" s="39">
        <v>580</v>
      </c>
      <c r="J701" s="36">
        <f t="shared" si="85"/>
        <v>1160</v>
      </c>
      <c r="K701" s="45">
        <v>10</v>
      </c>
      <c r="L701" s="46">
        <f t="shared" si="86"/>
        <v>120</v>
      </c>
      <c r="M701" s="42">
        <f t="shared" si="87"/>
        <v>1</v>
      </c>
      <c r="N701" s="24">
        <f t="shared" si="92"/>
        <v>12</v>
      </c>
      <c r="O701" s="26">
        <v>0</v>
      </c>
      <c r="P701" s="61">
        <f t="shared" si="95"/>
        <v>-9.6666666666666661</v>
      </c>
      <c r="Q701" s="60">
        <v>-106.33333333333336</v>
      </c>
      <c r="R701" s="60">
        <f t="shared" si="89"/>
        <v>-116.00000000000003</v>
      </c>
      <c r="S701" s="83"/>
      <c r="T701" s="80"/>
      <c r="U701" s="79"/>
      <c r="V701" s="55">
        <f t="shared" si="93"/>
        <v>1034.3333333333333</v>
      </c>
      <c r="W701" s="59" t="str">
        <f t="shared" si="88"/>
        <v>NÃO</v>
      </c>
      <c r="X701" s="15"/>
    </row>
    <row r="702" spans="2:24" x14ac:dyDescent="0.2">
      <c r="B702" s="5" t="s">
        <v>581</v>
      </c>
      <c r="C702" s="5" t="s">
        <v>207</v>
      </c>
      <c r="D702" s="22">
        <f t="shared" si="94"/>
        <v>20</v>
      </c>
      <c r="E702" s="22"/>
      <c r="F702" s="5" t="s">
        <v>548</v>
      </c>
      <c r="G702" s="20">
        <v>44390</v>
      </c>
      <c r="H702" s="34">
        <v>1</v>
      </c>
      <c r="I702" s="39">
        <v>1298</v>
      </c>
      <c r="J702" s="36">
        <f t="shared" si="85"/>
        <v>1298</v>
      </c>
      <c r="K702" s="45">
        <v>5</v>
      </c>
      <c r="L702" s="46">
        <f t="shared" si="86"/>
        <v>60</v>
      </c>
      <c r="M702" s="42">
        <f t="shared" si="87"/>
        <v>1</v>
      </c>
      <c r="N702" s="24">
        <f t="shared" si="92"/>
        <v>12</v>
      </c>
      <c r="O702" s="26">
        <v>0</v>
      </c>
      <c r="P702" s="61">
        <f t="shared" si="95"/>
        <v>-21.633333333333333</v>
      </c>
      <c r="Q702" s="60">
        <v>-237.96666666666664</v>
      </c>
      <c r="R702" s="60">
        <f t="shared" si="89"/>
        <v>-259.59999999999997</v>
      </c>
      <c r="S702" s="83"/>
      <c r="T702" s="80"/>
      <c r="U702" s="79"/>
      <c r="V702" s="55">
        <f t="shared" si="93"/>
        <v>1016.7666666666667</v>
      </c>
      <c r="W702" s="59" t="str">
        <f t="shared" si="88"/>
        <v>NÃO</v>
      </c>
      <c r="X702" s="15"/>
    </row>
    <row r="703" spans="2:24" x14ac:dyDescent="0.2">
      <c r="B703" s="5" t="s">
        <v>581</v>
      </c>
      <c r="C703" s="5" t="s">
        <v>206</v>
      </c>
      <c r="D703" s="22">
        <f t="shared" si="94"/>
        <v>10</v>
      </c>
      <c r="E703" s="22"/>
      <c r="F703" s="5" t="s">
        <v>608</v>
      </c>
      <c r="G703" s="20">
        <v>44398</v>
      </c>
      <c r="H703" s="34">
        <v>13</v>
      </c>
      <c r="I703" s="39">
        <f>5135/13</f>
        <v>395</v>
      </c>
      <c r="J703" s="36">
        <f t="shared" si="85"/>
        <v>5135</v>
      </c>
      <c r="K703" s="45">
        <v>10</v>
      </c>
      <c r="L703" s="46">
        <f t="shared" si="86"/>
        <v>120</v>
      </c>
      <c r="M703" s="42">
        <f t="shared" si="87"/>
        <v>1</v>
      </c>
      <c r="N703" s="24">
        <f t="shared" si="92"/>
        <v>12</v>
      </c>
      <c r="O703" s="26">
        <v>0</v>
      </c>
      <c r="P703" s="61">
        <f t="shared" si="95"/>
        <v>-42.791666666666664</v>
      </c>
      <c r="Q703" s="60">
        <v>-470.70833333333343</v>
      </c>
      <c r="R703" s="60">
        <f t="shared" si="89"/>
        <v>-513.50000000000011</v>
      </c>
      <c r="S703" s="83"/>
      <c r="T703" s="80"/>
      <c r="U703" s="79"/>
      <c r="V703" s="55">
        <f t="shared" si="93"/>
        <v>4578.708333333333</v>
      </c>
      <c r="W703" s="59" t="str">
        <f t="shared" si="88"/>
        <v>NÃO</v>
      </c>
      <c r="X703" s="15"/>
    </row>
    <row r="704" spans="2:24" x14ac:dyDescent="0.2">
      <c r="B704" s="5" t="s">
        <v>581</v>
      </c>
      <c r="C704" s="5" t="s">
        <v>208</v>
      </c>
      <c r="D704" s="22">
        <f t="shared" si="94"/>
        <v>10</v>
      </c>
      <c r="E704" s="22"/>
      <c r="F704" s="5" t="s">
        <v>185</v>
      </c>
      <c r="G704" s="20">
        <v>44419</v>
      </c>
      <c r="H704" s="34">
        <v>1</v>
      </c>
      <c r="I704" s="39">
        <v>5892.5</v>
      </c>
      <c r="J704" s="36">
        <f t="shared" si="85"/>
        <v>5892.5</v>
      </c>
      <c r="K704" s="45">
        <v>10</v>
      </c>
      <c r="L704" s="46">
        <f t="shared" si="86"/>
        <v>120</v>
      </c>
      <c r="M704" s="42">
        <f t="shared" si="87"/>
        <v>0</v>
      </c>
      <c r="N704" s="24">
        <f t="shared" si="92"/>
        <v>11</v>
      </c>
      <c r="O704" s="26">
        <v>0</v>
      </c>
      <c r="P704" s="61">
        <f t="shared" si="95"/>
        <v>-49.104166666666664</v>
      </c>
      <c r="Q704" s="60">
        <v>-491.04166666666674</v>
      </c>
      <c r="R704" s="60">
        <f t="shared" si="89"/>
        <v>-540.14583333333337</v>
      </c>
      <c r="S704" s="83"/>
      <c r="T704" s="80"/>
      <c r="U704" s="79"/>
      <c r="V704" s="55">
        <f t="shared" si="93"/>
        <v>5303.25</v>
      </c>
      <c r="W704" s="59" t="str">
        <f t="shared" si="88"/>
        <v>NÃO</v>
      </c>
      <c r="X704" s="15"/>
    </row>
    <row r="705" spans="2:24" x14ac:dyDescent="0.2">
      <c r="B705" s="5" t="s">
        <v>581</v>
      </c>
      <c r="C705" s="5" t="s">
        <v>205</v>
      </c>
      <c r="D705" s="22">
        <f t="shared" si="94"/>
        <v>20</v>
      </c>
      <c r="E705" s="22"/>
      <c r="F705" s="5" t="s">
        <v>603</v>
      </c>
      <c r="G705" s="20">
        <v>44435</v>
      </c>
      <c r="H705" s="34">
        <v>50</v>
      </c>
      <c r="I705" s="39">
        <f>49709.5/50</f>
        <v>994.19</v>
      </c>
      <c r="J705" s="36">
        <f t="shared" si="85"/>
        <v>49709.5</v>
      </c>
      <c r="K705" s="45">
        <v>5</v>
      </c>
      <c r="L705" s="46">
        <f t="shared" si="86"/>
        <v>60</v>
      </c>
      <c r="M705" s="42">
        <f t="shared" si="87"/>
        <v>0</v>
      </c>
      <c r="N705" s="24">
        <f t="shared" si="92"/>
        <v>11</v>
      </c>
      <c r="O705" s="26">
        <v>0</v>
      </c>
      <c r="P705" s="61">
        <f t="shared" si="95"/>
        <v>-828.49166666666667</v>
      </c>
      <c r="Q705" s="60">
        <v>-8284.9166666666661</v>
      </c>
      <c r="R705" s="60">
        <f t="shared" si="89"/>
        <v>-9113.4083333333328</v>
      </c>
      <c r="S705" s="83"/>
      <c r="T705" s="80"/>
      <c r="U705" s="79"/>
      <c r="V705" s="55">
        <f t="shared" si="93"/>
        <v>39767.599999999999</v>
      </c>
      <c r="W705" s="59" t="str">
        <f t="shared" si="88"/>
        <v>NÃO</v>
      </c>
      <c r="X705" s="15"/>
    </row>
    <row r="706" spans="2:24" x14ac:dyDescent="0.2">
      <c r="B706" s="5" t="s">
        <v>582</v>
      </c>
      <c r="C706" s="5" t="s">
        <v>6</v>
      </c>
      <c r="D706" s="22">
        <f t="shared" si="94"/>
        <v>4</v>
      </c>
      <c r="E706" s="22"/>
      <c r="F706" s="5" t="s">
        <v>557</v>
      </c>
      <c r="G706" s="20">
        <v>44442</v>
      </c>
      <c r="H706" s="34">
        <v>1</v>
      </c>
      <c r="I706" s="39">
        <v>38618.25</v>
      </c>
      <c r="J706" s="36">
        <f t="shared" si="85"/>
        <v>38618.25</v>
      </c>
      <c r="K706" s="45">
        <v>25</v>
      </c>
      <c r="L706" s="46">
        <f t="shared" si="86"/>
        <v>300</v>
      </c>
      <c r="M706" s="42">
        <f t="shared" si="87"/>
        <v>0</v>
      </c>
      <c r="N706" s="24">
        <f t="shared" si="92"/>
        <v>10</v>
      </c>
      <c r="O706" s="26">
        <v>0</v>
      </c>
      <c r="P706" s="61">
        <f t="shared" si="95"/>
        <v>-128.72749999999999</v>
      </c>
      <c r="Q706" s="60">
        <v>-1158.5474999999999</v>
      </c>
      <c r="R706" s="60">
        <f t="shared" si="89"/>
        <v>-1287.2749999999999</v>
      </c>
      <c r="S706" s="83"/>
      <c r="T706" s="80"/>
      <c r="U706" s="79"/>
      <c r="V706" s="55">
        <f t="shared" si="93"/>
        <v>37202.247499999998</v>
      </c>
      <c r="W706" s="59" t="str">
        <f t="shared" si="88"/>
        <v>NÃO</v>
      </c>
      <c r="X706" s="15"/>
    </row>
    <row r="707" spans="2:24" x14ac:dyDescent="0.2">
      <c r="B707" s="5" t="s">
        <v>581</v>
      </c>
      <c r="C707" s="5" t="s">
        <v>208</v>
      </c>
      <c r="D707" s="22">
        <f t="shared" si="94"/>
        <v>10</v>
      </c>
      <c r="E707" s="22"/>
      <c r="F707" s="5" t="s">
        <v>186</v>
      </c>
      <c r="G707" s="20">
        <v>44463</v>
      </c>
      <c r="H707" s="34">
        <v>1</v>
      </c>
      <c r="I707" s="39">
        <v>450</v>
      </c>
      <c r="J707" s="36">
        <f t="shared" si="85"/>
        <v>450</v>
      </c>
      <c r="K707" s="45">
        <v>10</v>
      </c>
      <c r="L707" s="46">
        <f t="shared" si="86"/>
        <v>120</v>
      </c>
      <c r="M707" s="42">
        <f t="shared" si="87"/>
        <v>0</v>
      </c>
      <c r="N707" s="24">
        <f t="shared" si="92"/>
        <v>10</v>
      </c>
      <c r="O707" s="26">
        <v>0</v>
      </c>
      <c r="P707" s="61">
        <f t="shared" si="95"/>
        <v>-3.75</v>
      </c>
      <c r="Q707" s="60">
        <v>-33.75</v>
      </c>
      <c r="R707" s="60">
        <f t="shared" si="89"/>
        <v>-37.5</v>
      </c>
      <c r="S707" s="83"/>
      <c r="T707" s="80"/>
      <c r="U707" s="79"/>
      <c r="V707" s="55">
        <f t="shared" si="93"/>
        <v>408.75</v>
      </c>
      <c r="W707" s="59" t="str">
        <f t="shared" si="88"/>
        <v>NÃO</v>
      </c>
      <c r="X707" s="15"/>
    </row>
    <row r="708" spans="2:24" x14ac:dyDescent="0.2">
      <c r="B708" s="5" t="s">
        <v>582</v>
      </c>
      <c r="C708" s="5" t="s">
        <v>6</v>
      </c>
      <c r="D708" s="22">
        <f t="shared" si="94"/>
        <v>4</v>
      </c>
      <c r="E708" s="22"/>
      <c r="F708" s="5" t="s">
        <v>557</v>
      </c>
      <c r="G708" s="20">
        <v>44468</v>
      </c>
      <c r="H708" s="34">
        <v>1</v>
      </c>
      <c r="I708" s="39">
        <v>17839.939999999999</v>
      </c>
      <c r="J708" s="36">
        <f t="shared" ref="J708:J752" si="96">H708*I708</f>
        <v>17839.939999999999</v>
      </c>
      <c r="K708" s="45">
        <v>25</v>
      </c>
      <c r="L708" s="46">
        <f t="shared" ref="L708:L752" si="97">K708*12</f>
        <v>300</v>
      </c>
      <c r="M708" s="42">
        <f t="shared" ref="M708:M752" si="98">DATEDIF(G708,$G$2,"Y")</f>
        <v>0</v>
      </c>
      <c r="N708" s="24">
        <f t="shared" si="92"/>
        <v>10</v>
      </c>
      <c r="O708" s="26">
        <v>0</v>
      </c>
      <c r="P708" s="61">
        <f t="shared" si="95"/>
        <v>-59.466466666666662</v>
      </c>
      <c r="Q708" s="60">
        <v>-535.19819999999982</v>
      </c>
      <c r="R708" s="60">
        <f t="shared" si="89"/>
        <v>-594.66466666666645</v>
      </c>
      <c r="S708" s="83"/>
      <c r="T708" s="80"/>
      <c r="U708" s="79"/>
      <c r="V708" s="55">
        <f t="shared" si="93"/>
        <v>17185.808866666666</v>
      </c>
      <c r="W708" s="59" t="str">
        <f t="shared" ref="W708:W752" si="99">IF(N708&gt;L708,"SIM","NÃO")</f>
        <v>NÃO</v>
      </c>
      <c r="X708" s="15"/>
    </row>
    <row r="709" spans="2:24" x14ac:dyDescent="0.2">
      <c r="B709" s="5" t="s">
        <v>581</v>
      </c>
      <c r="C709" s="5" t="s">
        <v>208</v>
      </c>
      <c r="D709" s="22">
        <f t="shared" si="94"/>
        <v>10</v>
      </c>
      <c r="E709" s="22"/>
      <c r="F709" s="5" t="s">
        <v>198</v>
      </c>
      <c r="G709" s="20">
        <v>44480</v>
      </c>
      <c r="H709" s="34">
        <v>30</v>
      </c>
      <c r="I709" s="39">
        <v>990</v>
      </c>
      <c r="J709" s="36">
        <f t="shared" si="96"/>
        <v>29700</v>
      </c>
      <c r="K709" s="45">
        <v>10</v>
      </c>
      <c r="L709" s="46">
        <f t="shared" si="97"/>
        <v>120</v>
      </c>
      <c r="M709" s="42">
        <f t="shared" si="98"/>
        <v>0</v>
      </c>
      <c r="N709" s="24">
        <f t="shared" si="92"/>
        <v>9</v>
      </c>
      <c r="O709" s="26">
        <v>0</v>
      </c>
      <c r="P709" s="61">
        <f t="shared" si="95"/>
        <v>-247.5</v>
      </c>
      <c r="Q709" s="60">
        <v>-1980</v>
      </c>
      <c r="R709" s="60">
        <f t="shared" ref="R709:R765" si="100">P709+Q709</f>
        <v>-2227.5</v>
      </c>
      <c r="S709" s="83"/>
      <c r="T709" s="80"/>
      <c r="U709" s="79"/>
      <c r="V709" s="55">
        <f t="shared" si="93"/>
        <v>27225</v>
      </c>
      <c r="W709" s="59" t="str">
        <f t="shared" si="99"/>
        <v>NÃO</v>
      </c>
      <c r="X709" s="15"/>
    </row>
    <row r="710" spans="2:24" x14ac:dyDescent="0.2">
      <c r="B710" s="5" t="s">
        <v>582</v>
      </c>
      <c r="C710" s="5" t="s">
        <v>6</v>
      </c>
      <c r="D710" s="22">
        <f t="shared" si="94"/>
        <v>4</v>
      </c>
      <c r="E710" s="22"/>
      <c r="F710" s="5" t="s">
        <v>557</v>
      </c>
      <c r="G710" s="20">
        <v>44482</v>
      </c>
      <c r="H710" s="34">
        <v>1</v>
      </c>
      <c r="I710" s="39">
        <v>32639.18</v>
      </c>
      <c r="J710" s="36">
        <f t="shared" si="96"/>
        <v>32639.18</v>
      </c>
      <c r="K710" s="45">
        <v>25</v>
      </c>
      <c r="L710" s="46">
        <f t="shared" si="97"/>
        <v>300</v>
      </c>
      <c r="M710" s="42">
        <f t="shared" si="98"/>
        <v>0</v>
      </c>
      <c r="N710" s="24">
        <f t="shared" si="92"/>
        <v>9</v>
      </c>
      <c r="O710" s="26">
        <v>0</v>
      </c>
      <c r="P710" s="61">
        <f t="shared" si="95"/>
        <v>-108.79726666666667</v>
      </c>
      <c r="Q710" s="60">
        <v>-870.37813333333349</v>
      </c>
      <c r="R710" s="60">
        <f t="shared" si="100"/>
        <v>-979.1754000000002</v>
      </c>
      <c r="S710" s="83"/>
      <c r="T710" s="80"/>
      <c r="U710" s="79"/>
      <c r="V710" s="55">
        <f t="shared" si="93"/>
        <v>31551.207333333332</v>
      </c>
      <c r="W710" s="59" t="str">
        <f t="shared" si="99"/>
        <v>NÃO</v>
      </c>
      <c r="X710" s="15"/>
    </row>
    <row r="711" spans="2:24" x14ac:dyDescent="0.2">
      <c r="B711" s="5" t="s">
        <v>581</v>
      </c>
      <c r="C711" s="5" t="s">
        <v>206</v>
      </c>
      <c r="D711" s="22">
        <f t="shared" si="94"/>
        <v>10</v>
      </c>
      <c r="E711" s="22"/>
      <c r="F711" s="5" t="s">
        <v>607</v>
      </c>
      <c r="G711" s="20">
        <v>44491</v>
      </c>
      <c r="H711" s="34">
        <v>4</v>
      </c>
      <c r="I711" s="39">
        <f>879/4</f>
        <v>219.75</v>
      </c>
      <c r="J711" s="36">
        <f t="shared" si="96"/>
        <v>879</v>
      </c>
      <c r="K711" s="45">
        <v>10</v>
      </c>
      <c r="L711" s="46">
        <f t="shared" si="97"/>
        <v>120</v>
      </c>
      <c r="M711" s="42">
        <f t="shared" si="98"/>
        <v>0</v>
      </c>
      <c r="N711" s="24">
        <f t="shared" si="92"/>
        <v>9</v>
      </c>
      <c r="O711" s="26">
        <v>0</v>
      </c>
      <c r="P711" s="61">
        <f t="shared" si="95"/>
        <v>-7.3250000000000002</v>
      </c>
      <c r="Q711" s="60">
        <v>-58.600000000000009</v>
      </c>
      <c r="R711" s="60">
        <f t="shared" si="100"/>
        <v>-65.925000000000011</v>
      </c>
      <c r="S711" s="83"/>
      <c r="T711" s="80"/>
      <c r="U711" s="79"/>
      <c r="V711" s="55">
        <f t="shared" si="93"/>
        <v>805.75</v>
      </c>
      <c r="W711" s="59" t="str">
        <f t="shared" si="99"/>
        <v>NÃO</v>
      </c>
      <c r="X711" s="15"/>
    </row>
    <row r="712" spans="2:24" x14ac:dyDescent="0.2">
      <c r="B712" s="5" t="s">
        <v>581</v>
      </c>
      <c r="C712" s="5" t="s">
        <v>206</v>
      </c>
      <c r="D712" s="22">
        <f t="shared" si="94"/>
        <v>10</v>
      </c>
      <c r="E712" s="22"/>
      <c r="F712" s="5" t="s">
        <v>468</v>
      </c>
      <c r="G712" s="20">
        <v>44491</v>
      </c>
      <c r="H712" s="34">
        <v>1</v>
      </c>
      <c r="I712" s="39">
        <v>14000</v>
      </c>
      <c r="J712" s="36">
        <f t="shared" si="96"/>
        <v>14000</v>
      </c>
      <c r="K712" s="45">
        <v>10</v>
      </c>
      <c r="L712" s="46">
        <f t="shared" si="97"/>
        <v>120</v>
      </c>
      <c r="M712" s="42">
        <f t="shared" si="98"/>
        <v>0</v>
      </c>
      <c r="N712" s="24">
        <f t="shared" si="92"/>
        <v>9</v>
      </c>
      <c r="O712" s="26">
        <v>0</v>
      </c>
      <c r="P712" s="61">
        <f t="shared" si="95"/>
        <v>-116.66666666666667</v>
      </c>
      <c r="Q712" s="60">
        <v>-933.33333333333326</v>
      </c>
      <c r="R712" s="60">
        <f t="shared" si="100"/>
        <v>-1050</v>
      </c>
      <c r="S712" s="83"/>
      <c r="T712" s="80"/>
      <c r="U712" s="79"/>
      <c r="V712" s="55">
        <f t="shared" si="93"/>
        <v>12833.333333333334</v>
      </c>
      <c r="W712" s="59" t="str">
        <f t="shared" si="99"/>
        <v>NÃO</v>
      </c>
      <c r="X712" s="15"/>
    </row>
    <row r="713" spans="2:24" x14ac:dyDescent="0.2">
      <c r="B713" s="5" t="s">
        <v>581</v>
      </c>
      <c r="C713" s="5" t="s">
        <v>205</v>
      </c>
      <c r="D713" s="22">
        <f t="shared" si="94"/>
        <v>20</v>
      </c>
      <c r="E713" s="22"/>
      <c r="F713" s="5" t="s">
        <v>604</v>
      </c>
      <c r="G713" s="20">
        <v>44491</v>
      </c>
      <c r="H713" s="34">
        <v>2</v>
      </c>
      <c r="I713" s="39">
        <f>1989.98/2</f>
        <v>994.99</v>
      </c>
      <c r="J713" s="36">
        <f t="shared" si="96"/>
        <v>1989.98</v>
      </c>
      <c r="K713" s="45">
        <v>5</v>
      </c>
      <c r="L713" s="46">
        <f t="shared" si="97"/>
        <v>60</v>
      </c>
      <c r="M713" s="42">
        <f t="shared" si="98"/>
        <v>0</v>
      </c>
      <c r="N713" s="24">
        <f t="shared" si="92"/>
        <v>9</v>
      </c>
      <c r="O713" s="26">
        <v>0</v>
      </c>
      <c r="P713" s="61">
        <f t="shared" si="95"/>
        <v>-33.166333333333334</v>
      </c>
      <c r="Q713" s="60">
        <v>-265.33066666666667</v>
      </c>
      <c r="R713" s="60">
        <f t="shared" si="100"/>
        <v>-298.49700000000001</v>
      </c>
      <c r="S713" s="83"/>
      <c r="T713" s="80"/>
      <c r="U713" s="79"/>
      <c r="V713" s="55">
        <f t="shared" si="93"/>
        <v>1658.3166666666666</v>
      </c>
      <c r="W713" s="59" t="str">
        <f t="shared" si="99"/>
        <v>NÃO</v>
      </c>
      <c r="X713" s="15"/>
    </row>
    <row r="714" spans="2:24" x14ac:dyDescent="0.2">
      <c r="B714" s="5" t="s">
        <v>582</v>
      </c>
      <c r="C714" s="5" t="s">
        <v>6</v>
      </c>
      <c r="D714" s="22">
        <f t="shared" si="94"/>
        <v>4</v>
      </c>
      <c r="E714" s="22"/>
      <c r="F714" s="5" t="s">
        <v>557</v>
      </c>
      <c r="G714" s="20">
        <v>44491</v>
      </c>
      <c r="H714" s="34">
        <v>1</v>
      </c>
      <c r="I714" s="39">
        <v>48462.18</v>
      </c>
      <c r="J714" s="36">
        <f t="shared" si="96"/>
        <v>48462.18</v>
      </c>
      <c r="K714" s="45">
        <v>25</v>
      </c>
      <c r="L714" s="46">
        <f t="shared" si="97"/>
        <v>300</v>
      </c>
      <c r="M714" s="42">
        <f t="shared" si="98"/>
        <v>0</v>
      </c>
      <c r="N714" s="24">
        <f t="shared" si="92"/>
        <v>9</v>
      </c>
      <c r="O714" s="26">
        <v>0</v>
      </c>
      <c r="P714" s="61">
        <f t="shared" si="95"/>
        <v>-161.54060000000001</v>
      </c>
      <c r="Q714" s="60">
        <v>-1292.3248000000001</v>
      </c>
      <c r="R714" s="60">
        <f t="shared" si="100"/>
        <v>-1453.8654000000001</v>
      </c>
      <c r="S714" s="83"/>
      <c r="T714" s="80"/>
      <c r="U714" s="79"/>
      <c r="V714" s="55">
        <f t="shared" si="93"/>
        <v>46846.773999999998</v>
      </c>
      <c r="W714" s="59" t="str">
        <f t="shared" si="99"/>
        <v>NÃO</v>
      </c>
      <c r="X714" s="15"/>
    </row>
    <row r="715" spans="2:24" x14ac:dyDescent="0.2">
      <c r="B715" s="5" t="s">
        <v>581</v>
      </c>
      <c r="C715" s="5" t="s">
        <v>208</v>
      </c>
      <c r="D715" s="22">
        <f t="shared" si="94"/>
        <v>10</v>
      </c>
      <c r="E715" s="22"/>
      <c r="F715" s="5" t="s">
        <v>202</v>
      </c>
      <c r="G715" s="20">
        <v>44495</v>
      </c>
      <c r="H715" s="34">
        <v>1</v>
      </c>
      <c r="I715" s="39">
        <v>1680</v>
      </c>
      <c r="J715" s="36">
        <f t="shared" si="96"/>
        <v>1680</v>
      </c>
      <c r="K715" s="45">
        <v>10</v>
      </c>
      <c r="L715" s="46">
        <f t="shared" si="97"/>
        <v>120</v>
      </c>
      <c r="M715" s="42">
        <f t="shared" si="98"/>
        <v>0</v>
      </c>
      <c r="N715" s="24">
        <f t="shared" ref="N715:N752" si="101">DATEDIF(G715,$G$2,"M")</f>
        <v>9</v>
      </c>
      <c r="O715" s="26">
        <v>0</v>
      </c>
      <c r="P715" s="61">
        <f t="shared" si="95"/>
        <v>-14</v>
      </c>
      <c r="Q715" s="60">
        <v>-112</v>
      </c>
      <c r="R715" s="60">
        <f t="shared" si="100"/>
        <v>-126</v>
      </c>
      <c r="S715" s="83"/>
      <c r="T715" s="80"/>
      <c r="U715" s="79"/>
      <c r="V715" s="55">
        <f t="shared" ref="V715:V752" si="102">J715+O715+P715+R715</f>
        <v>1540</v>
      </c>
      <c r="W715" s="59" t="str">
        <f t="shared" si="99"/>
        <v>NÃO</v>
      </c>
      <c r="X715" s="15"/>
    </row>
    <row r="716" spans="2:24" x14ac:dyDescent="0.2">
      <c r="B716" s="5" t="s">
        <v>582</v>
      </c>
      <c r="C716" s="5" t="s">
        <v>6</v>
      </c>
      <c r="D716" s="22">
        <f t="shared" si="94"/>
        <v>4</v>
      </c>
      <c r="E716" s="22"/>
      <c r="F716" s="5" t="s">
        <v>557</v>
      </c>
      <c r="G716" s="20">
        <v>44496</v>
      </c>
      <c r="H716" s="34">
        <v>1</v>
      </c>
      <c r="I716" s="39">
        <v>2587.5</v>
      </c>
      <c r="J716" s="36">
        <f t="shared" si="96"/>
        <v>2587.5</v>
      </c>
      <c r="K716" s="45">
        <v>25</v>
      </c>
      <c r="L716" s="46">
        <f t="shared" si="97"/>
        <v>300</v>
      </c>
      <c r="M716" s="42">
        <f t="shared" si="98"/>
        <v>0</v>
      </c>
      <c r="N716" s="24">
        <f t="shared" si="101"/>
        <v>9</v>
      </c>
      <c r="O716" s="26">
        <v>0</v>
      </c>
      <c r="P716" s="61">
        <f t="shared" si="95"/>
        <v>-8.625</v>
      </c>
      <c r="Q716" s="60">
        <v>-69</v>
      </c>
      <c r="R716" s="60">
        <f t="shared" si="100"/>
        <v>-77.625</v>
      </c>
      <c r="S716" s="83"/>
      <c r="T716" s="80"/>
      <c r="U716" s="79"/>
      <c r="V716" s="55">
        <f t="shared" si="102"/>
        <v>2501.25</v>
      </c>
      <c r="W716" s="59" t="str">
        <f t="shared" si="99"/>
        <v>NÃO</v>
      </c>
      <c r="X716" s="15"/>
    </row>
    <row r="717" spans="2:24" x14ac:dyDescent="0.2">
      <c r="B717" s="5" t="s">
        <v>582</v>
      </c>
      <c r="C717" s="5" t="s">
        <v>6</v>
      </c>
      <c r="D717" s="22">
        <f t="shared" si="94"/>
        <v>4</v>
      </c>
      <c r="E717" s="22"/>
      <c r="F717" s="5" t="s">
        <v>557</v>
      </c>
      <c r="G717" s="20">
        <v>44496</v>
      </c>
      <c r="H717" s="34">
        <v>1</v>
      </c>
      <c r="I717" s="39">
        <v>1250</v>
      </c>
      <c r="J717" s="36">
        <f t="shared" si="96"/>
        <v>1250</v>
      </c>
      <c r="K717" s="45">
        <v>25</v>
      </c>
      <c r="L717" s="46">
        <f t="shared" si="97"/>
        <v>300</v>
      </c>
      <c r="M717" s="42">
        <f t="shared" si="98"/>
        <v>0</v>
      </c>
      <c r="N717" s="24">
        <f t="shared" si="101"/>
        <v>9</v>
      </c>
      <c r="O717" s="26">
        <v>0</v>
      </c>
      <c r="P717" s="61">
        <f t="shared" si="95"/>
        <v>-4.166666666666667</v>
      </c>
      <c r="Q717" s="60">
        <v>-33.333333333333336</v>
      </c>
      <c r="R717" s="60">
        <f t="shared" si="100"/>
        <v>-37.5</v>
      </c>
      <c r="S717" s="83"/>
      <c r="T717" s="80"/>
      <c r="U717" s="79"/>
      <c r="V717" s="55">
        <f t="shared" si="102"/>
        <v>1208.3333333333333</v>
      </c>
      <c r="W717" s="59" t="str">
        <f t="shared" si="99"/>
        <v>NÃO</v>
      </c>
      <c r="X717" s="15"/>
    </row>
    <row r="718" spans="2:24" x14ac:dyDescent="0.2">
      <c r="B718" s="5" t="s">
        <v>581</v>
      </c>
      <c r="C718" s="5" t="s">
        <v>208</v>
      </c>
      <c r="D718" s="22">
        <f t="shared" si="94"/>
        <v>10</v>
      </c>
      <c r="E718" s="22"/>
      <c r="F718" s="5" t="s">
        <v>187</v>
      </c>
      <c r="G718" s="20">
        <v>44498</v>
      </c>
      <c r="H718" s="34">
        <v>1</v>
      </c>
      <c r="I718" s="39">
        <v>2699</v>
      </c>
      <c r="J718" s="36">
        <f t="shared" si="96"/>
        <v>2699</v>
      </c>
      <c r="K718" s="45">
        <v>10</v>
      </c>
      <c r="L718" s="46">
        <f t="shared" si="97"/>
        <v>120</v>
      </c>
      <c r="M718" s="42">
        <f t="shared" si="98"/>
        <v>0</v>
      </c>
      <c r="N718" s="24">
        <f t="shared" si="101"/>
        <v>9</v>
      </c>
      <c r="O718" s="26">
        <v>0</v>
      </c>
      <c r="P718" s="61">
        <f t="shared" si="95"/>
        <v>-22.491666666666667</v>
      </c>
      <c r="Q718" s="60">
        <v>-179.93333333333337</v>
      </c>
      <c r="R718" s="60">
        <f t="shared" si="100"/>
        <v>-202.42500000000004</v>
      </c>
      <c r="S718" s="83"/>
      <c r="T718" s="80"/>
      <c r="U718" s="79"/>
      <c r="V718" s="55">
        <f t="shared" si="102"/>
        <v>2474.083333333333</v>
      </c>
      <c r="W718" s="59" t="str">
        <f t="shared" si="99"/>
        <v>NÃO</v>
      </c>
      <c r="X718" s="15"/>
    </row>
    <row r="719" spans="2:24" x14ac:dyDescent="0.2">
      <c r="B719" s="5" t="s">
        <v>582</v>
      </c>
      <c r="C719" s="5" t="s">
        <v>6</v>
      </c>
      <c r="D719" s="22">
        <f t="shared" si="94"/>
        <v>4</v>
      </c>
      <c r="E719" s="22"/>
      <c r="F719" s="5" t="s">
        <v>557</v>
      </c>
      <c r="G719" s="20">
        <v>44510</v>
      </c>
      <c r="H719" s="34">
        <v>1</v>
      </c>
      <c r="I719" s="39">
        <v>41342.19</v>
      </c>
      <c r="J719" s="36">
        <f t="shared" si="96"/>
        <v>41342.19</v>
      </c>
      <c r="K719" s="45">
        <v>25</v>
      </c>
      <c r="L719" s="46">
        <f t="shared" si="97"/>
        <v>300</v>
      </c>
      <c r="M719" s="42">
        <f t="shared" si="98"/>
        <v>0</v>
      </c>
      <c r="N719" s="24">
        <f t="shared" si="101"/>
        <v>8</v>
      </c>
      <c r="O719" s="26">
        <v>0</v>
      </c>
      <c r="P719" s="61">
        <f t="shared" si="95"/>
        <v>-137.8073</v>
      </c>
      <c r="Q719" s="60">
        <v>-964.65109999999981</v>
      </c>
      <c r="R719" s="60">
        <f t="shared" si="100"/>
        <v>-1102.4583999999998</v>
      </c>
      <c r="S719" s="83"/>
      <c r="T719" s="80"/>
      <c r="U719" s="79"/>
      <c r="V719" s="55">
        <f t="shared" si="102"/>
        <v>40101.924299999999</v>
      </c>
      <c r="W719" s="59" t="str">
        <f t="shared" si="99"/>
        <v>NÃO</v>
      </c>
      <c r="X719" s="15"/>
    </row>
    <row r="720" spans="2:24" x14ac:dyDescent="0.2">
      <c r="B720" s="5" t="s">
        <v>581</v>
      </c>
      <c r="C720" s="5" t="s">
        <v>206</v>
      </c>
      <c r="D720" s="22">
        <f t="shared" si="94"/>
        <v>10</v>
      </c>
      <c r="E720" s="22"/>
      <c r="F720" s="5" t="s">
        <v>469</v>
      </c>
      <c r="G720" s="20">
        <v>44530</v>
      </c>
      <c r="H720" s="34">
        <v>1</v>
      </c>
      <c r="I720" s="39">
        <v>5000</v>
      </c>
      <c r="J720" s="36">
        <f t="shared" si="96"/>
        <v>5000</v>
      </c>
      <c r="K720" s="45">
        <v>10</v>
      </c>
      <c r="L720" s="46">
        <f t="shared" si="97"/>
        <v>120</v>
      </c>
      <c r="M720" s="42">
        <f t="shared" si="98"/>
        <v>0</v>
      </c>
      <c r="N720" s="24">
        <f t="shared" si="101"/>
        <v>8</v>
      </c>
      <c r="O720" s="26">
        <v>0</v>
      </c>
      <c r="P720" s="61">
        <f t="shared" si="95"/>
        <v>-41.666666666666664</v>
      </c>
      <c r="Q720" s="60">
        <v>-291.66666666666663</v>
      </c>
      <c r="R720" s="60">
        <f t="shared" si="100"/>
        <v>-333.33333333333331</v>
      </c>
      <c r="S720" s="83"/>
      <c r="T720" s="80"/>
      <c r="U720" s="79"/>
      <c r="V720" s="55">
        <f t="shared" si="102"/>
        <v>4625</v>
      </c>
      <c r="W720" s="59" t="str">
        <f t="shared" si="99"/>
        <v>NÃO</v>
      </c>
      <c r="X720" s="15"/>
    </row>
    <row r="721" spans="2:24" x14ac:dyDescent="0.2">
      <c r="B721" s="5" t="s">
        <v>582</v>
      </c>
      <c r="C721" s="5" t="s">
        <v>6</v>
      </c>
      <c r="D721" s="22">
        <f t="shared" si="94"/>
        <v>4</v>
      </c>
      <c r="E721" s="22"/>
      <c r="F721" s="5" t="s">
        <v>557</v>
      </c>
      <c r="G721" s="20">
        <v>44538</v>
      </c>
      <c r="H721" s="34">
        <v>1</v>
      </c>
      <c r="I721" s="39">
        <v>20402.37</v>
      </c>
      <c r="J721" s="36">
        <f t="shared" si="96"/>
        <v>20402.37</v>
      </c>
      <c r="K721" s="45">
        <v>25</v>
      </c>
      <c r="L721" s="46">
        <f t="shared" si="97"/>
        <v>300</v>
      </c>
      <c r="M721" s="42">
        <f t="shared" si="98"/>
        <v>0</v>
      </c>
      <c r="N721" s="24">
        <f t="shared" si="101"/>
        <v>7</v>
      </c>
      <c r="O721" s="26">
        <v>0</v>
      </c>
      <c r="P721" s="61">
        <f t="shared" si="95"/>
        <v>-68.007899999999992</v>
      </c>
      <c r="Q721" s="60">
        <v>-408.04739999999998</v>
      </c>
      <c r="R721" s="60">
        <f t="shared" si="100"/>
        <v>-476.05529999999999</v>
      </c>
      <c r="S721" s="83"/>
      <c r="T721" s="80"/>
      <c r="U721" s="79"/>
      <c r="V721" s="55">
        <f t="shared" si="102"/>
        <v>19858.306799999998</v>
      </c>
      <c r="W721" s="59" t="str">
        <f t="shared" si="99"/>
        <v>NÃO</v>
      </c>
      <c r="X721" s="15"/>
    </row>
    <row r="722" spans="2:24" x14ac:dyDescent="0.2">
      <c r="B722" s="5" t="s">
        <v>581</v>
      </c>
      <c r="C722" s="5" t="s">
        <v>208</v>
      </c>
      <c r="D722" s="22">
        <f t="shared" si="94"/>
        <v>10</v>
      </c>
      <c r="E722" s="22"/>
      <c r="F722" s="5" t="s">
        <v>188</v>
      </c>
      <c r="G722" s="20">
        <v>44540</v>
      </c>
      <c r="H722" s="34">
        <v>1</v>
      </c>
      <c r="I722" s="39">
        <v>3342</v>
      </c>
      <c r="J722" s="36">
        <f t="shared" si="96"/>
        <v>3342</v>
      </c>
      <c r="K722" s="45">
        <v>10</v>
      </c>
      <c r="L722" s="46">
        <f t="shared" si="97"/>
        <v>120</v>
      </c>
      <c r="M722" s="42">
        <f t="shared" si="98"/>
        <v>0</v>
      </c>
      <c r="N722" s="24">
        <f t="shared" si="101"/>
        <v>7</v>
      </c>
      <c r="O722" s="26">
        <v>0</v>
      </c>
      <c r="P722" s="61">
        <f t="shared" si="95"/>
        <v>-27.85</v>
      </c>
      <c r="Q722" s="60">
        <v>-167.1</v>
      </c>
      <c r="R722" s="60">
        <f t="shared" si="100"/>
        <v>-194.95</v>
      </c>
      <c r="S722" s="83"/>
      <c r="T722" s="80"/>
      <c r="U722" s="79"/>
      <c r="V722" s="55">
        <f t="shared" si="102"/>
        <v>3119.2000000000003</v>
      </c>
      <c r="W722" s="59" t="str">
        <f t="shared" si="99"/>
        <v>NÃO</v>
      </c>
      <c r="X722" s="15"/>
    </row>
    <row r="723" spans="2:24" x14ac:dyDescent="0.2">
      <c r="B723" s="5" t="s">
        <v>582</v>
      </c>
      <c r="C723" s="5" t="s">
        <v>6</v>
      </c>
      <c r="D723" s="22">
        <f t="shared" si="94"/>
        <v>4</v>
      </c>
      <c r="E723" s="22"/>
      <c r="F723" s="5" t="s">
        <v>557</v>
      </c>
      <c r="G723" s="20">
        <v>44544</v>
      </c>
      <c r="H723" s="34">
        <v>1</v>
      </c>
      <c r="I723" s="39">
        <v>900</v>
      </c>
      <c r="J723" s="36">
        <f t="shared" si="96"/>
        <v>900</v>
      </c>
      <c r="K723" s="45">
        <v>25</v>
      </c>
      <c r="L723" s="46">
        <f t="shared" si="97"/>
        <v>300</v>
      </c>
      <c r="M723" s="42">
        <f t="shared" si="98"/>
        <v>0</v>
      </c>
      <c r="N723" s="24">
        <f t="shared" si="101"/>
        <v>7</v>
      </c>
      <c r="O723" s="26">
        <v>0</v>
      </c>
      <c r="P723" s="61">
        <f t="shared" si="95"/>
        <v>-3</v>
      </c>
      <c r="Q723" s="60">
        <v>-18</v>
      </c>
      <c r="R723" s="60">
        <f t="shared" si="100"/>
        <v>-21</v>
      </c>
      <c r="S723" s="83"/>
      <c r="T723" s="80"/>
      <c r="U723" s="79"/>
      <c r="V723" s="55">
        <f t="shared" si="102"/>
        <v>876</v>
      </c>
      <c r="W723" s="59" t="str">
        <f t="shared" si="99"/>
        <v>NÃO</v>
      </c>
      <c r="X723" s="15"/>
    </row>
    <row r="724" spans="2:24" x14ac:dyDescent="0.2">
      <c r="B724" s="5" t="s">
        <v>582</v>
      </c>
      <c r="C724" s="5" t="s">
        <v>6</v>
      </c>
      <c r="D724" s="22">
        <f t="shared" si="94"/>
        <v>4</v>
      </c>
      <c r="E724" s="22"/>
      <c r="F724" s="5" t="s">
        <v>557</v>
      </c>
      <c r="G724" s="20">
        <v>44546</v>
      </c>
      <c r="H724" s="34">
        <v>1</v>
      </c>
      <c r="I724" s="39">
        <v>12412.83</v>
      </c>
      <c r="J724" s="36">
        <f t="shared" si="96"/>
        <v>12412.83</v>
      </c>
      <c r="K724" s="45">
        <v>25</v>
      </c>
      <c r="L724" s="46">
        <f t="shared" si="97"/>
        <v>300</v>
      </c>
      <c r="M724" s="42">
        <f t="shared" si="98"/>
        <v>0</v>
      </c>
      <c r="N724" s="24">
        <f t="shared" si="101"/>
        <v>7</v>
      </c>
      <c r="O724" s="26">
        <v>0</v>
      </c>
      <c r="P724" s="61">
        <f t="shared" si="95"/>
        <v>-41.376100000000001</v>
      </c>
      <c r="Q724" s="60">
        <v>-248.25660000000002</v>
      </c>
      <c r="R724" s="60">
        <f t="shared" si="100"/>
        <v>-289.6327</v>
      </c>
      <c r="S724" s="83"/>
      <c r="T724" s="80"/>
      <c r="U724" s="79"/>
      <c r="V724" s="55">
        <f t="shared" si="102"/>
        <v>12081.8212</v>
      </c>
      <c r="W724" s="59" t="str">
        <f t="shared" si="99"/>
        <v>NÃO</v>
      </c>
      <c r="X724" s="15"/>
    </row>
    <row r="725" spans="2:24" x14ac:dyDescent="0.2">
      <c r="B725" s="5" t="s">
        <v>581</v>
      </c>
      <c r="C725" s="5" t="s">
        <v>208</v>
      </c>
      <c r="D725" s="22">
        <f t="shared" si="94"/>
        <v>10</v>
      </c>
      <c r="E725" s="22"/>
      <c r="F725" s="5" t="s">
        <v>189</v>
      </c>
      <c r="G725" s="20">
        <v>44560</v>
      </c>
      <c r="H725" s="34">
        <v>2</v>
      </c>
      <c r="I725" s="39">
        <f>6302/2</f>
        <v>3151</v>
      </c>
      <c r="J725" s="36">
        <f t="shared" si="96"/>
        <v>6302</v>
      </c>
      <c r="K725" s="45">
        <v>10</v>
      </c>
      <c r="L725" s="46">
        <f t="shared" si="97"/>
        <v>120</v>
      </c>
      <c r="M725" s="42">
        <f t="shared" si="98"/>
        <v>0</v>
      </c>
      <c r="N725" s="24">
        <f t="shared" si="101"/>
        <v>7</v>
      </c>
      <c r="O725" s="26">
        <v>0</v>
      </c>
      <c r="P725" s="61">
        <f t="shared" si="95"/>
        <v>-52.516666666666666</v>
      </c>
      <c r="Q725" s="60">
        <v>-315.09999999999997</v>
      </c>
      <c r="R725" s="60">
        <f t="shared" si="100"/>
        <v>-367.61666666666662</v>
      </c>
      <c r="S725" s="83"/>
      <c r="T725" s="80"/>
      <c r="U725" s="79"/>
      <c r="V725" s="55">
        <f t="shared" si="102"/>
        <v>5881.8666666666668</v>
      </c>
      <c r="W725" s="59" t="str">
        <f t="shared" si="99"/>
        <v>NÃO</v>
      </c>
      <c r="X725" s="15"/>
    </row>
    <row r="726" spans="2:24" x14ac:dyDescent="0.2">
      <c r="B726" s="5" t="s">
        <v>581</v>
      </c>
      <c r="C726" s="5" t="s">
        <v>208</v>
      </c>
      <c r="D726" s="22">
        <f t="shared" si="94"/>
        <v>10</v>
      </c>
      <c r="E726" s="22"/>
      <c r="F726" s="5" t="s">
        <v>190</v>
      </c>
      <c r="G726" s="20">
        <v>44568</v>
      </c>
      <c r="H726" s="34">
        <v>1</v>
      </c>
      <c r="I726" s="39">
        <v>895</v>
      </c>
      <c r="J726" s="36">
        <f t="shared" si="96"/>
        <v>895</v>
      </c>
      <c r="K726" s="45">
        <v>10</v>
      </c>
      <c r="L726" s="46">
        <f t="shared" si="97"/>
        <v>120</v>
      </c>
      <c r="M726" s="42">
        <f t="shared" si="98"/>
        <v>0</v>
      </c>
      <c r="N726" s="24">
        <f t="shared" si="101"/>
        <v>6</v>
      </c>
      <c r="O726" s="26">
        <v>0</v>
      </c>
      <c r="P726" s="61">
        <f t="shared" si="95"/>
        <v>-7.458333333333333</v>
      </c>
      <c r="Q726" s="60">
        <v>-37.291666666666664</v>
      </c>
      <c r="R726" s="60">
        <f t="shared" si="100"/>
        <v>-44.75</v>
      </c>
      <c r="S726" s="83"/>
      <c r="T726" s="80"/>
      <c r="U726" s="79"/>
      <c r="V726" s="55">
        <f t="shared" si="102"/>
        <v>842.79166666666663</v>
      </c>
      <c r="W726" s="59" t="str">
        <f t="shared" si="99"/>
        <v>NÃO</v>
      </c>
      <c r="X726" s="15"/>
    </row>
    <row r="727" spans="2:24" x14ac:dyDescent="0.2">
      <c r="B727" s="5" t="s">
        <v>581</v>
      </c>
      <c r="C727" s="5" t="s">
        <v>208</v>
      </c>
      <c r="D727" s="22">
        <f t="shared" si="94"/>
        <v>10</v>
      </c>
      <c r="E727" s="22"/>
      <c r="F727" s="5" t="s">
        <v>191</v>
      </c>
      <c r="G727" s="20">
        <v>44574</v>
      </c>
      <c r="H727" s="34">
        <v>1</v>
      </c>
      <c r="I727" s="39">
        <v>9900</v>
      </c>
      <c r="J727" s="36">
        <f t="shared" si="96"/>
        <v>9900</v>
      </c>
      <c r="K727" s="45">
        <v>10</v>
      </c>
      <c r="L727" s="46">
        <f t="shared" si="97"/>
        <v>120</v>
      </c>
      <c r="M727" s="42">
        <f t="shared" si="98"/>
        <v>0</v>
      </c>
      <c r="N727" s="24">
        <f t="shared" si="101"/>
        <v>6</v>
      </c>
      <c r="O727" s="26">
        <v>0</v>
      </c>
      <c r="P727" s="61">
        <f t="shared" si="95"/>
        <v>-82.5</v>
      </c>
      <c r="Q727" s="60">
        <v>-412.5</v>
      </c>
      <c r="R727" s="60">
        <f t="shared" si="100"/>
        <v>-495</v>
      </c>
      <c r="S727" s="83"/>
      <c r="T727" s="80"/>
      <c r="U727" s="79"/>
      <c r="V727" s="55">
        <f t="shared" si="102"/>
        <v>9322.5</v>
      </c>
      <c r="W727" s="59" t="str">
        <f t="shared" si="99"/>
        <v>NÃO</v>
      </c>
      <c r="X727" s="15"/>
    </row>
    <row r="728" spans="2:24" x14ac:dyDescent="0.2">
      <c r="B728" s="5" t="s">
        <v>582</v>
      </c>
      <c r="C728" s="5" t="s">
        <v>6</v>
      </c>
      <c r="D728" s="22">
        <f t="shared" si="94"/>
        <v>4</v>
      </c>
      <c r="E728" s="22"/>
      <c r="F728" s="5" t="s">
        <v>557</v>
      </c>
      <c r="G728" s="20">
        <v>44580</v>
      </c>
      <c r="H728" s="34">
        <v>1</v>
      </c>
      <c r="I728" s="39">
        <v>29950</v>
      </c>
      <c r="J728" s="36">
        <f t="shared" si="96"/>
        <v>29950</v>
      </c>
      <c r="K728" s="45">
        <v>25</v>
      </c>
      <c r="L728" s="46">
        <f t="shared" si="97"/>
        <v>300</v>
      </c>
      <c r="M728" s="42">
        <f t="shared" si="98"/>
        <v>0</v>
      </c>
      <c r="N728" s="24">
        <f t="shared" si="101"/>
        <v>6</v>
      </c>
      <c r="O728" s="26">
        <v>0</v>
      </c>
      <c r="P728" s="61">
        <f t="shared" si="95"/>
        <v>-99.833333333333329</v>
      </c>
      <c r="Q728" s="60">
        <v>-499.16666666666663</v>
      </c>
      <c r="R728" s="60">
        <f t="shared" si="100"/>
        <v>-599</v>
      </c>
      <c r="S728" s="83"/>
      <c r="T728" s="80"/>
      <c r="U728" s="79"/>
      <c r="V728" s="55">
        <f t="shared" si="102"/>
        <v>29251.166666666668</v>
      </c>
      <c r="W728" s="59" t="str">
        <f t="shared" si="99"/>
        <v>NÃO</v>
      </c>
      <c r="X728" s="15"/>
    </row>
    <row r="729" spans="2:24" x14ac:dyDescent="0.2">
      <c r="B729" s="5" t="s">
        <v>581</v>
      </c>
      <c r="C729" s="5" t="s">
        <v>208</v>
      </c>
      <c r="D729" s="22">
        <f t="shared" si="94"/>
        <v>10</v>
      </c>
      <c r="E729" s="22"/>
      <c r="F729" s="5" t="s">
        <v>192</v>
      </c>
      <c r="G729" s="20">
        <v>44586</v>
      </c>
      <c r="H729" s="34">
        <v>1</v>
      </c>
      <c r="I729" s="39">
        <v>709.2</v>
      </c>
      <c r="J729" s="36">
        <f t="shared" si="96"/>
        <v>709.2</v>
      </c>
      <c r="K729" s="45">
        <v>10</v>
      </c>
      <c r="L729" s="46">
        <f t="shared" si="97"/>
        <v>120</v>
      </c>
      <c r="M729" s="42">
        <f t="shared" si="98"/>
        <v>0</v>
      </c>
      <c r="N729" s="24">
        <f t="shared" si="101"/>
        <v>6</v>
      </c>
      <c r="O729" s="26">
        <v>0</v>
      </c>
      <c r="P729" s="61">
        <f t="shared" si="95"/>
        <v>-5.91</v>
      </c>
      <c r="Q729" s="60">
        <v>-29.55</v>
      </c>
      <c r="R729" s="60">
        <f t="shared" si="100"/>
        <v>-35.46</v>
      </c>
      <c r="S729" s="83"/>
      <c r="T729" s="80"/>
      <c r="U729" s="79"/>
      <c r="V729" s="55">
        <f>J729+O729+P729+R729</f>
        <v>667.83</v>
      </c>
      <c r="W729" s="59" t="str">
        <f t="shared" si="99"/>
        <v>NÃO</v>
      </c>
      <c r="X729" s="15"/>
    </row>
    <row r="730" spans="2:24" x14ac:dyDescent="0.2">
      <c r="B730" s="5" t="s">
        <v>581</v>
      </c>
      <c r="C730" s="5" t="s">
        <v>208</v>
      </c>
      <c r="D730" s="22">
        <f t="shared" si="94"/>
        <v>10</v>
      </c>
      <c r="E730" s="22"/>
      <c r="F730" s="5" t="s">
        <v>193</v>
      </c>
      <c r="G730" s="20">
        <v>44589</v>
      </c>
      <c r="H730" s="34">
        <v>1</v>
      </c>
      <c r="I730" s="39">
        <v>440</v>
      </c>
      <c r="J730" s="36">
        <f t="shared" si="96"/>
        <v>440</v>
      </c>
      <c r="K730" s="45">
        <v>10</v>
      </c>
      <c r="L730" s="46">
        <f t="shared" si="97"/>
        <v>120</v>
      </c>
      <c r="M730" s="42">
        <f t="shared" si="98"/>
        <v>0</v>
      </c>
      <c r="N730" s="24">
        <f t="shared" si="101"/>
        <v>6</v>
      </c>
      <c r="O730" s="26">
        <v>0</v>
      </c>
      <c r="P730" s="61">
        <f t="shared" si="95"/>
        <v>-3.6666666666666665</v>
      </c>
      <c r="Q730" s="60">
        <v>-18.333333333333332</v>
      </c>
      <c r="R730" s="60">
        <f t="shared" si="100"/>
        <v>-22</v>
      </c>
      <c r="S730" s="83"/>
      <c r="T730" s="80"/>
      <c r="U730" s="79"/>
      <c r="V730" s="55">
        <f t="shared" si="102"/>
        <v>414.33333333333331</v>
      </c>
      <c r="W730" s="59" t="str">
        <f t="shared" si="99"/>
        <v>NÃO</v>
      </c>
      <c r="X730" s="15"/>
    </row>
    <row r="731" spans="2:24" x14ac:dyDescent="0.2">
      <c r="B731" s="5" t="s">
        <v>581</v>
      </c>
      <c r="C731" s="5" t="s">
        <v>206</v>
      </c>
      <c r="D731" s="22">
        <f t="shared" si="94"/>
        <v>10</v>
      </c>
      <c r="E731" s="22"/>
      <c r="F731" s="5" t="s">
        <v>470</v>
      </c>
      <c r="G731" s="20">
        <v>44592</v>
      </c>
      <c r="H731" s="34">
        <v>1</v>
      </c>
      <c r="I731" s="40">
        <v>18783.41</v>
      </c>
      <c r="J731" s="36">
        <f t="shared" si="96"/>
        <v>18783.41</v>
      </c>
      <c r="K731" s="45">
        <v>10</v>
      </c>
      <c r="L731" s="46">
        <f t="shared" si="97"/>
        <v>120</v>
      </c>
      <c r="M731" s="50">
        <f t="shared" si="98"/>
        <v>0</v>
      </c>
      <c r="N731" s="24">
        <f>DATEDIF(G731,$G$2,"M")</f>
        <v>6</v>
      </c>
      <c r="O731" s="26">
        <v>0</v>
      </c>
      <c r="P731" s="61">
        <f t="shared" si="95"/>
        <v>-156.52841666666666</v>
      </c>
      <c r="Q731" s="60">
        <v>-782.64208333333329</v>
      </c>
      <c r="R731" s="60">
        <f t="shared" si="100"/>
        <v>-939.17049999999995</v>
      </c>
      <c r="S731" s="83"/>
      <c r="T731" s="80"/>
      <c r="U731" s="79"/>
      <c r="V731" s="55">
        <f t="shared" si="102"/>
        <v>17687.711083333332</v>
      </c>
      <c r="W731" s="59" t="str">
        <f t="shared" si="99"/>
        <v>NÃO</v>
      </c>
      <c r="X731" s="15"/>
    </row>
    <row r="732" spans="2:24" x14ac:dyDescent="0.2">
      <c r="B732" s="5" t="s">
        <v>581</v>
      </c>
      <c r="C732" s="5" t="s">
        <v>208</v>
      </c>
      <c r="D732" s="22">
        <f t="shared" si="94"/>
        <v>10</v>
      </c>
      <c r="E732" s="22"/>
      <c r="F732" s="5" t="s">
        <v>626</v>
      </c>
      <c r="G732" s="88">
        <v>44593</v>
      </c>
      <c r="H732" s="34">
        <v>1</v>
      </c>
      <c r="I732" s="89">
        <v>1294</v>
      </c>
      <c r="J732" s="36">
        <f t="shared" si="96"/>
        <v>1294</v>
      </c>
      <c r="K732" s="45">
        <v>10</v>
      </c>
      <c r="L732" s="46">
        <f t="shared" si="97"/>
        <v>120</v>
      </c>
      <c r="M732" s="50">
        <f t="shared" si="98"/>
        <v>0</v>
      </c>
      <c r="N732" s="24">
        <f t="shared" si="101"/>
        <v>5</v>
      </c>
      <c r="O732" s="26">
        <v>0</v>
      </c>
      <c r="P732" s="61">
        <f t="shared" si="95"/>
        <v>-10.783333333333333</v>
      </c>
      <c r="Q732" s="60">
        <v>-43.133333333333333</v>
      </c>
      <c r="R732" s="60">
        <f t="shared" si="100"/>
        <v>-53.916666666666664</v>
      </c>
      <c r="S732" s="85"/>
      <c r="T732" s="86"/>
      <c r="U732" s="87"/>
      <c r="V732" s="55">
        <f t="shared" si="102"/>
        <v>1229.3</v>
      </c>
      <c r="W732" s="59" t="str">
        <f t="shared" si="99"/>
        <v>NÃO</v>
      </c>
      <c r="X732" s="15"/>
    </row>
    <row r="733" spans="2:24" x14ac:dyDescent="0.2">
      <c r="B733" s="5" t="s">
        <v>582</v>
      </c>
      <c r="C733" s="5" t="s">
        <v>6</v>
      </c>
      <c r="D733" s="22">
        <f t="shared" si="94"/>
        <v>4</v>
      </c>
      <c r="E733" s="22"/>
      <c r="F733" s="5" t="s">
        <v>557</v>
      </c>
      <c r="G733" s="88">
        <v>44594</v>
      </c>
      <c r="H733" s="34">
        <v>1</v>
      </c>
      <c r="I733" s="89">
        <v>13333.04</v>
      </c>
      <c r="J733" s="36">
        <f t="shared" si="96"/>
        <v>13333.04</v>
      </c>
      <c r="K733" s="45">
        <v>25</v>
      </c>
      <c r="L733" s="46">
        <f t="shared" si="97"/>
        <v>300</v>
      </c>
      <c r="M733" s="50">
        <f t="shared" si="98"/>
        <v>0</v>
      </c>
      <c r="N733" s="24">
        <f t="shared" si="101"/>
        <v>5</v>
      </c>
      <c r="O733" s="26">
        <v>0</v>
      </c>
      <c r="P733" s="61">
        <f t="shared" si="95"/>
        <v>-44.443466666666673</v>
      </c>
      <c r="Q733" s="60">
        <v>-177.77386666666669</v>
      </c>
      <c r="R733" s="60">
        <f t="shared" si="100"/>
        <v>-222.21733333333336</v>
      </c>
      <c r="S733" s="85"/>
      <c r="T733" s="86"/>
      <c r="U733" s="87"/>
      <c r="V733" s="55">
        <f t="shared" si="102"/>
        <v>13066.379199999999</v>
      </c>
      <c r="W733" s="59" t="str">
        <f t="shared" si="99"/>
        <v>NÃO</v>
      </c>
      <c r="X733" s="15"/>
    </row>
    <row r="734" spans="2:24" x14ac:dyDescent="0.2">
      <c r="B734" s="5" t="s">
        <v>581</v>
      </c>
      <c r="C734" s="5" t="s">
        <v>208</v>
      </c>
      <c r="D734" s="22">
        <f t="shared" si="94"/>
        <v>10</v>
      </c>
      <c r="E734" s="22"/>
      <c r="F734" s="5" t="s">
        <v>627</v>
      </c>
      <c r="G734" s="88">
        <v>44595</v>
      </c>
      <c r="H734" s="34">
        <v>1</v>
      </c>
      <c r="I734" s="89">
        <v>7031.7</v>
      </c>
      <c r="J734" s="36">
        <f t="shared" si="96"/>
        <v>7031.7</v>
      </c>
      <c r="K734" s="45">
        <v>10</v>
      </c>
      <c r="L734" s="46">
        <f t="shared" si="97"/>
        <v>120</v>
      </c>
      <c r="M734" s="50">
        <f t="shared" si="98"/>
        <v>0</v>
      </c>
      <c r="N734" s="24">
        <f t="shared" si="101"/>
        <v>5</v>
      </c>
      <c r="O734" s="26">
        <v>0</v>
      </c>
      <c r="P734" s="61">
        <f t="shared" si="95"/>
        <v>-58.597499999999997</v>
      </c>
      <c r="Q734" s="60">
        <v>-234.39</v>
      </c>
      <c r="R734" s="60">
        <f t="shared" si="100"/>
        <v>-292.98749999999995</v>
      </c>
      <c r="S734" s="85"/>
      <c r="T734" s="86"/>
      <c r="U734" s="87"/>
      <c r="V734" s="55">
        <f t="shared" si="102"/>
        <v>6680.1149999999998</v>
      </c>
      <c r="W734" s="59" t="str">
        <f t="shared" si="99"/>
        <v>NÃO</v>
      </c>
      <c r="X734" s="15"/>
    </row>
    <row r="735" spans="2:24" x14ac:dyDescent="0.2">
      <c r="B735" s="5" t="s">
        <v>581</v>
      </c>
      <c r="C735" s="5" t="s">
        <v>205</v>
      </c>
      <c r="D735" s="22">
        <f t="shared" si="94"/>
        <v>20</v>
      </c>
      <c r="E735" s="22"/>
      <c r="F735" s="5" t="s">
        <v>628</v>
      </c>
      <c r="G735" s="88">
        <v>44595</v>
      </c>
      <c r="H735" s="34">
        <v>2</v>
      </c>
      <c r="I735" s="89">
        <f>13908.7/2</f>
        <v>6954.35</v>
      </c>
      <c r="J735" s="36">
        <f t="shared" si="96"/>
        <v>13908.7</v>
      </c>
      <c r="K735" s="45">
        <v>5</v>
      </c>
      <c r="L735" s="46">
        <f t="shared" si="97"/>
        <v>60</v>
      </c>
      <c r="M735" s="50">
        <f t="shared" si="98"/>
        <v>0</v>
      </c>
      <c r="N735" s="24">
        <f t="shared" si="101"/>
        <v>5</v>
      </c>
      <c r="O735" s="26">
        <v>0</v>
      </c>
      <c r="P735" s="61">
        <f t="shared" si="95"/>
        <v>-231.81166666666667</v>
      </c>
      <c r="Q735" s="60">
        <v>-927.24666666666667</v>
      </c>
      <c r="R735" s="60">
        <f t="shared" si="100"/>
        <v>-1159.0583333333334</v>
      </c>
      <c r="S735" s="85"/>
      <c r="T735" s="86"/>
      <c r="U735" s="87"/>
      <c r="V735" s="55">
        <f t="shared" si="102"/>
        <v>12517.830000000002</v>
      </c>
      <c r="W735" s="59" t="str">
        <f t="shared" si="99"/>
        <v>NÃO</v>
      </c>
      <c r="X735" s="15"/>
    </row>
    <row r="736" spans="2:24" x14ac:dyDescent="0.2">
      <c r="B736" s="5" t="s">
        <v>581</v>
      </c>
      <c r="C736" s="5" t="s">
        <v>205</v>
      </c>
      <c r="D736" s="22">
        <f t="shared" si="94"/>
        <v>20</v>
      </c>
      <c r="E736" s="22"/>
      <c r="F736" s="5" t="s">
        <v>629</v>
      </c>
      <c r="G736" s="88">
        <v>44595</v>
      </c>
      <c r="H736" s="34">
        <v>1</v>
      </c>
      <c r="I736" s="89">
        <v>21000</v>
      </c>
      <c r="J736" s="36">
        <f t="shared" si="96"/>
        <v>21000</v>
      </c>
      <c r="K736" s="45">
        <v>5</v>
      </c>
      <c r="L736" s="46">
        <f t="shared" si="97"/>
        <v>60</v>
      </c>
      <c r="M736" s="50">
        <f t="shared" si="98"/>
        <v>0</v>
      </c>
      <c r="N736" s="24">
        <f t="shared" si="101"/>
        <v>5</v>
      </c>
      <c r="O736" s="26">
        <v>0</v>
      </c>
      <c r="P736" s="61">
        <f t="shared" si="95"/>
        <v>-350</v>
      </c>
      <c r="Q736" s="60">
        <v>-1400</v>
      </c>
      <c r="R736" s="60">
        <f t="shared" si="100"/>
        <v>-1750</v>
      </c>
      <c r="S736" s="85"/>
      <c r="T736" s="86"/>
      <c r="U736" s="87"/>
      <c r="V736" s="55">
        <f t="shared" si="102"/>
        <v>18900</v>
      </c>
      <c r="W736" s="59" t="str">
        <f t="shared" si="99"/>
        <v>NÃO</v>
      </c>
      <c r="X736" s="15"/>
    </row>
    <row r="737" spans="2:24" x14ac:dyDescent="0.2">
      <c r="B737" s="5" t="s">
        <v>581</v>
      </c>
      <c r="C737" s="5" t="s">
        <v>205</v>
      </c>
      <c r="D737" s="22">
        <f t="shared" si="94"/>
        <v>20</v>
      </c>
      <c r="E737" s="22"/>
      <c r="F737" s="5" t="s">
        <v>630</v>
      </c>
      <c r="G737" s="88">
        <v>44600</v>
      </c>
      <c r="H737" s="34">
        <v>17</v>
      </c>
      <c r="I737" s="89">
        <f>10619.05/17</f>
        <v>624.65</v>
      </c>
      <c r="J737" s="36">
        <f t="shared" si="96"/>
        <v>10619.05</v>
      </c>
      <c r="K737" s="45">
        <v>5</v>
      </c>
      <c r="L737" s="46">
        <f t="shared" si="97"/>
        <v>60</v>
      </c>
      <c r="M737" s="50">
        <f t="shared" si="98"/>
        <v>0</v>
      </c>
      <c r="N737" s="24">
        <f t="shared" si="101"/>
        <v>5</v>
      </c>
      <c r="O737" s="26">
        <v>0</v>
      </c>
      <c r="P737" s="61">
        <f t="shared" si="95"/>
        <v>-176.98416666666665</v>
      </c>
      <c r="Q737" s="60">
        <v>-707.93666666666661</v>
      </c>
      <c r="R737" s="60">
        <f t="shared" si="100"/>
        <v>-884.92083333333323</v>
      </c>
      <c r="S737" s="85"/>
      <c r="T737" s="86"/>
      <c r="U737" s="87"/>
      <c r="V737" s="55">
        <f t="shared" si="102"/>
        <v>9557.1449999999986</v>
      </c>
      <c r="W737" s="59" t="str">
        <f t="shared" si="99"/>
        <v>NÃO</v>
      </c>
      <c r="X737" s="15"/>
    </row>
    <row r="738" spans="2:24" x14ac:dyDescent="0.2">
      <c r="B738" s="5" t="s">
        <v>582</v>
      </c>
      <c r="C738" s="5" t="s">
        <v>6</v>
      </c>
      <c r="D738" s="22">
        <f t="shared" si="94"/>
        <v>4</v>
      </c>
      <c r="E738" s="22"/>
      <c r="F738" s="5" t="s">
        <v>557</v>
      </c>
      <c r="G738" s="88">
        <v>44600</v>
      </c>
      <c r="H738" s="34">
        <v>1</v>
      </c>
      <c r="I738" s="89">
        <v>900</v>
      </c>
      <c r="J738" s="36">
        <f t="shared" si="96"/>
        <v>900</v>
      </c>
      <c r="K738" s="45">
        <v>25</v>
      </c>
      <c r="L738" s="46">
        <f t="shared" si="97"/>
        <v>300</v>
      </c>
      <c r="M738" s="50">
        <f t="shared" si="98"/>
        <v>0</v>
      </c>
      <c r="N738" s="24">
        <f t="shared" si="101"/>
        <v>5</v>
      </c>
      <c r="O738" s="26">
        <v>0</v>
      </c>
      <c r="P738" s="61">
        <f t="shared" si="95"/>
        <v>-3</v>
      </c>
      <c r="Q738" s="60">
        <v>-12</v>
      </c>
      <c r="R738" s="60">
        <f t="shared" si="100"/>
        <v>-15</v>
      </c>
      <c r="S738" s="85"/>
      <c r="T738" s="86"/>
      <c r="U738" s="87"/>
      <c r="V738" s="55">
        <f t="shared" si="102"/>
        <v>882</v>
      </c>
      <c r="W738" s="59" t="str">
        <f t="shared" si="99"/>
        <v>NÃO</v>
      </c>
      <c r="X738" s="15"/>
    </row>
    <row r="739" spans="2:24" x14ac:dyDescent="0.2">
      <c r="B739" s="5" t="s">
        <v>582</v>
      </c>
      <c r="C739" s="5" t="s">
        <v>6</v>
      </c>
      <c r="D739" s="22">
        <f t="shared" ref="D739:D740" si="103">((12*100)/L739)</f>
        <v>4</v>
      </c>
      <c r="E739" s="22"/>
      <c r="F739" s="5" t="s">
        <v>557</v>
      </c>
      <c r="G739" s="88">
        <v>44602</v>
      </c>
      <c r="H739" s="34">
        <v>1</v>
      </c>
      <c r="I739" s="89">
        <v>49903.38</v>
      </c>
      <c r="J739" s="36">
        <f t="shared" si="96"/>
        <v>49903.38</v>
      </c>
      <c r="K739" s="45">
        <v>25</v>
      </c>
      <c r="L739" s="46">
        <f t="shared" si="97"/>
        <v>300</v>
      </c>
      <c r="M739" s="50">
        <f t="shared" si="98"/>
        <v>0</v>
      </c>
      <c r="N739" s="24">
        <f t="shared" si="101"/>
        <v>5</v>
      </c>
      <c r="O739" s="26">
        <v>0</v>
      </c>
      <c r="P739" s="61">
        <f t="shared" ref="P739:P752" si="104">(SLN(J739,O739,L739))*-1</f>
        <v>-166.34459999999999</v>
      </c>
      <c r="Q739" s="60">
        <v>-665.37839999999994</v>
      </c>
      <c r="R739" s="60">
        <f t="shared" si="100"/>
        <v>-831.72299999999996</v>
      </c>
      <c r="S739" s="85"/>
      <c r="T739" s="86"/>
      <c r="U739" s="87"/>
      <c r="V739" s="55">
        <f t="shared" si="102"/>
        <v>48905.312400000003</v>
      </c>
      <c r="W739" s="59" t="str">
        <f t="shared" si="99"/>
        <v>NÃO</v>
      </c>
      <c r="X739" s="15"/>
    </row>
    <row r="740" spans="2:24" x14ac:dyDescent="0.2">
      <c r="B740" s="5" t="s">
        <v>582</v>
      </c>
      <c r="C740" s="5" t="s">
        <v>6</v>
      </c>
      <c r="D740" s="22">
        <f t="shared" si="103"/>
        <v>4</v>
      </c>
      <c r="E740" s="22"/>
      <c r="F740" s="5" t="s">
        <v>557</v>
      </c>
      <c r="G740" s="88">
        <v>44602</v>
      </c>
      <c r="H740" s="34">
        <v>1</v>
      </c>
      <c r="I740" s="89">
        <v>1250</v>
      </c>
      <c r="J740" s="36">
        <f t="shared" si="96"/>
        <v>1250</v>
      </c>
      <c r="K740" s="45">
        <v>25</v>
      </c>
      <c r="L740" s="46">
        <f t="shared" si="97"/>
        <v>300</v>
      </c>
      <c r="M740" s="50">
        <f t="shared" si="98"/>
        <v>0</v>
      </c>
      <c r="N740" s="24">
        <f t="shared" si="101"/>
        <v>5</v>
      </c>
      <c r="O740" s="26">
        <v>0</v>
      </c>
      <c r="P740" s="61">
        <f t="shared" si="104"/>
        <v>-4.166666666666667</v>
      </c>
      <c r="Q740" s="60">
        <v>-16.666666666666668</v>
      </c>
      <c r="R740" s="60">
        <f t="shared" si="100"/>
        <v>-20.833333333333336</v>
      </c>
      <c r="S740" s="85"/>
      <c r="T740" s="86"/>
      <c r="U740" s="87"/>
      <c r="V740" s="55">
        <f t="shared" si="102"/>
        <v>1225</v>
      </c>
      <c r="W740" s="59" t="str">
        <f t="shared" si="99"/>
        <v>NÃO</v>
      </c>
      <c r="X740" s="15"/>
    </row>
    <row r="741" spans="2:24" x14ac:dyDescent="0.2">
      <c r="B741" s="5" t="s">
        <v>582</v>
      </c>
      <c r="C741" s="5" t="s">
        <v>6</v>
      </c>
      <c r="D741" s="95">
        <f>((12*100)/L741)</f>
        <v>4</v>
      </c>
      <c r="E741" s="95"/>
      <c r="F741" s="5" t="s">
        <v>557</v>
      </c>
      <c r="G741" s="88">
        <v>44630</v>
      </c>
      <c r="H741" s="34">
        <v>1</v>
      </c>
      <c r="I741" s="89">
        <v>14620.05</v>
      </c>
      <c r="J741" s="36">
        <f t="shared" si="96"/>
        <v>14620.05</v>
      </c>
      <c r="K741" s="46">
        <v>25</v>
      </c>
      <c r="L741" s="46">
        <f t="shared" si="97"/>
        <v>300</v>
      </c>
      <c r="M741" s="50">
        <f t="shared" si="98"/>
        <v>0</v>
      </c>
      <c r="N741" s="24">
        <f t="shared" si="101"/>
        <v>4</v>
      </c>
      <c r="O741" s="26">
        <v>0</v>
      </c>
      <c r="P741" s="61">
        <f t="shared" si="104"/>
        <v>-48.733499999999999</v>
      </c>
      <c r="Q741" s="60">
        <v>-146.20050000000001</v>
      </c>
      <c r="R741" s="60">
        <f t="shared" si="100"/>
        <v>-194.934</v>
      </c>
      <c r="S741" s="85"/>
      <c r="T741" s="86"/>
      <c r="U741" s="87"/>
      <c r="V741" s="55">
        <f t="shared" si="102"/>
        <v>14376.3825</v>
      </c>
      <c r="W741" s="59" t="str">
        <f t="shared" si="99"/>
        <v>NÃO</v>
      </c>
      <c r="X741" s="15"/>
    </row>
    <row r="742" spans="2:24" x14ac:dyDescent="0.2">
      <c r="B742" s="5" t="s">
        <v>582</v>
      </c>
      <c r="C742" s="5" t="s">
        <v>6</v>
      </c>
      <c r="D742" s="22">
        <f t="shared" ref="D742:D752" si="105">((12*100)/L742)</f>
        <v>4</v>
      </c>
      <c r="E742" s="22"/>
      <c r="F742" s="5" t="s">
        <v>557</v>
      </c>
      <c r="G742" s="88">
        <v>44630</v>
      </c>
      <c r="H742" s="34">
        <v>1</v>
      </c>
      <c r="I742" s="89">
        <v>35358.519999999997</v>
      </c>
      <c r="J742" s="36">
        <f t="shared" si="96"/>
        <v>35358.519999999997</v>
      </c>
      <c r="K742" s="46">
        <v>25</v>
      </c>
      <c r="L742" s="46">
        <f t="shared" si="97"/>
        <v>300</v>
      </c>
      <c r="M742" s="50">
        <f t="shared" si="98"/>
        <v>0</v>
      </c>
      <c r="N742" s="24">
        <f t="shared" si="101"/>
        <v>4</v>
      </c>
      <c r="O742" s="26">
        <v>0</v>
      </c>
      <c r="P742" s="61">
        <f t="shared" si="104"/>
        <v>-117.86173333333332</v>
      </c>
      <c r="Q742" s="60">
        <v>-353.58519999999999</v>
      </c>
      <c r="R742" s="60">
        <f t="shared" si="100"/>
        <v>-471.44693333333328</v>
      </c>
      <c r="S742" s="85"/>
      <c r="T742" s="86"/>
      <c r="U742" s="87"/>
      <c r="V742" s="55">
        <f t="shared" si="102"/>
        <v>34769.211333333333</v>
      </c>
      <c r="W742" s="59" t="str">
        <f t="shared" si="99"/>
        <v>NÃO</v>
      </c>
      <c r="X742" s="15"/>
    </row>
    <row r="743" spans="2:24" x14ac:dyDescent="0.2">
      <c r="B743" s="5" t="s">
        <v>581</v>
      </c>
      <c r="C743" s="5" t="s">
        <v>208</v>
      </c>
      <c r="D743" s="22">
        <f t="shared" si="105"/>
        <v>10</v>
      </c>
      <c r="E743" s="22"/>
      <c r="F743" s="5" t="s">
        <v>634</v>
      </c>
      <c r="G743" s="88">
        <v>44641</v>
      </c>
      <c r="H743" s="34">
        <v>1</v>
      </c>
      <c r="I743" s="89">
        <v>6800</v>
      </c>
      <c r="J743" s="36">
        <f t="shared" si="96"/>
        <v>6800</v>
      </c>
      <c r="K743" s="46">
        <v>10</v>
      </c>
      <c r="L743" s="46">
        <f t="shared" si="97"/>
        <v>120</v>
      </c>
      <c r="M743" s="50">
        <f t="shared" si="98"/>
        <v>0</v>
      </c>
      <c r="N743" s="24">
        <f t="shared" si="101"/>
        <v>4</v>
      </c>
      <c r="O743" s="26">
        <v>0</v>
      </c>
      <c r="P743" s="61">
        <f t="shared" si="104"/>
        <v>-56.666666666666664</v>
      </c>
      <c r="Q743" s="60">
        <v>-170</v>
      </c>
      <c r="R743" s="60">
        <f t="shared" si="100"/>
        <v>-226.66666666666666</v>
      </c>
      <c r="S743" s="85"/>
      <c r="T743" s="86"/>
      <c r="U743" s="87"/>
      <c r="V743" s="55">
        <f t="shared" si="102"/>
        <v>6516.6666666666661</v>
      </c>
      <c r="W743" s="59" t="str">
        <f t="shared" si="99"/>
        <v>NÃO</v>
      </c>
      <c r="X743" s="15"/>
    </row>
    <row r="744" spans="2:24" x14ac:dyDescent="0.2">
      <c r="B744" s="5" t="s">
        <v>581</v>
      </c>
      <c r="C744" s="5" t="s">
        <v>208</v>
      </c>
      <c r="D744" s="22">
        <f t="shared" si="105"/>
        <v>10</v>
      </c>
      <c r="E744" s="22"/>
      <c r="F744" s="5" t="s">
        <v>635</v>
      </c>
      <c r="G744" s="88">
        <v>44644</v>
      </c>
      <c r="H744" s="34">
        <v>1</v>
      </c>
      <c r="I744" s="89">
        <v>990</v>
      </c>
      <c r="J744" s="36">
        <f t="shared" si="96"/>
        <v>990</v>
      </c>
      <c r="K744" s="46">
        <v>10</v>
      </c>
      <c r="L744" s="46">
        <f t="shared" si="97"/>
        <v>120</v>
      </c>
      <c r="M744" s="50">
        <f t="shared" si="98"/>
        <v>0</v>
      </c>
      <c r="N744" s="24">
        <f t="shared" si="101"/>
        <v>4</v>
      </c>
      <c r="O744" s="26">
        <v>0</v>
      </c>
      <c r="P744" s="61">
        <f t="shared" si="104"/>
        <v>-8.25</v>
      </c>
      <c r="Q744" s="60">
        <v>-24.75</v>
      </c>
      <c r="R744" s="60">
        <f t="shared" si="100"/>
        <v>-33</v>
      </c>
      <c r="S744" s="85"/>
      <c r="T744" s="86"/>
      <c r="U744" s="87"/>
      <c r="V744" s="55">
        <f t="shared" si="102"/>
        <v>948.75</v>
      </c>
      <c r="W744" s="59" t="str">
        <f t="shared" si="99"/>
        <v>NÃO</v>
      </c>
      <c r="X744" s="15"/>
    </row>
    <row r="745" spans="2:24" x14ac:dyDescent="0.2">
      <c r="B745" s="5" t="s">
        <v>581</v>
      </c>
      <c r="C745" s="5" t="s">
        <v>208</v>
      </c>
      <c r="D745" s="22">
        <f t="shared" si="105"/>
        <v>10</v>
      </c>
      <c r="E745" s="22"/>
      <c r="F745" s="5" t="s">
        <v>636</v>
      </c>
      <c r="G745" s="88">
        <v>44651</v>
      </c>
      <c r="H745" s="34">
        <v>1</v>
      </c>
      <c r="I745" s="89">
        <f>1691.15+118.72</f>
        <v>1809.8700000000001</v>
      </c>
      <c r="J745" s="36">
        <f t="shared" si="96"/>
        <v>1809.8700000000001</v>
      </c>
      <c r="K745" s="46">
        <v>10</v>
      </c>
      <c r="L745" s="46">
        <f t="shared" si="97"/>
        <v>120</v>
      </c>
      <c r="M745" s="50">
        <f t="shared" si="98"/>
        <v>0</v>
      </c>
      <c r="N745" s="24">
        <f t="shared" si="101"/>
        <v>4</v>
      </c>
      <c r="O745" s="26">
        <v>0</v>
      </c>
      <c r="P745" s="61">
        <f t="shared" si="104"/>
        <v>-15.08225</v>
      </c>
      <c r="Q745" s="60">
        <v>-45.246749999999999</v>
      </c>
      <c r="R745" s="60">
        <f t="shared" si="100"/>
        <v>-60.329000000000001</v>
      </c>
      <c r="S745" s="85"/>
      <c r="T745" s="86"/>
      <c r="U745" s="87"/>
      <c r="V745" s="55">
        <f t="shared" si="102"/>
        <v>1734.4587500000002</v>
      </c>
      <c r="W745" s="59" t="str">
        <f t="shared" si="99"/>
        <v>NÃO</v>
      </c>
      <c r="X745" s="15"/>
    </row>
    <row r="746" spans="2:24" x14ac:dyDescent="0.2">
      <c r="B746" s="5" t="s">
        <v>581</v>
      </c>
      <c r="C746" s="5" t="s">
        <v>208</v>
      </c>
      <c r="D746" s="22">
        <f t="shared" si="105"/>
        <v>10</v>
      </c>
      <c r="E746" s="22"/>
      <c r="F746" s="5" t="s">
        <v>637</v>
      </c>
      <c r="G746" s="88">
        <v>44651</v>
      </c>
      <c r="H746" s="34">
        <v>1</v>
      </c>
      <c r="I746" s="89">
        <v>4774.8500000000004</v>
      </c>
      <c r="J746" s="36">
        <f t="shared" si="96"/>
        <v>4774.8500000000004</v>
      </c>
      <c r="K746" s="46">
        <v>10</v>
      </c>
      <c r="L746" s="46">
        <f t="shared" si="97"/>
        <v>120</v>
      </c>
      <c r="M746" s="50">
        <f t="shared" si="98"/>
        <v>0</v>
      </c>
      <c r="N746" s="24">
        <f t="shared" si="101"/>
        <v>4</v>
      </c>
      <c r="O746" s="26">
        <v>0</v>
      </c>
      <c r="P746" s="61">
        <f t="shared" si="104"/>
        <v>-39.790416666666673</v>
      </c>
      <c r="Q746" s="60">
        <v>-119.37125000000002</v>
      </c>
      <c r="R746" s="60">
        <f t="shared" si="100"/>
        <v>-159.16166666666669</v>
      </c>
      <c r="S746" s="85"/>
      <c r="T746" s="86"/>
      <c r="U746" s="87"/>
      <c r="V746" s="55">
        <f t="shared" si="102"/>
        <v>4575.8979166666668</v>
      </c>
      <c r="W746" s="59" t="str">
        <f t="shared" si="99"/>
        <v>NÃO</v>
      </c>
      <c r="X746" s="15"/>
    </row>
    <row r="747" spans="2:24" x14ac:dyDescent="0.2">
      <c r="B747" s="5" t="s">
        <v>581</v>
      </c>
      <c r="C747" s="5" t="s">
        <v>208</v>
      </c>
      <c r="D747" s="22">
        <f t="shared" si="105"/>
        <v>10</v>
      </c>
      <c r="E747" s="22"/>
      <c r="F747" s="5" t="s">
        <v>638</v>
      </c>
      <c r="G747" s="88">
        <v>44651</v>
      </c>
      <c r="H747" s="34">
        <v>1</v>
      </c>
      <c r="I747" s="89">
        <v>1213.02</v>
      </c>
      <c r="J747" s="36">
        <f t="shared" si="96"/>
        <v>1213.02</v>
      </c>
      <c r="K747" s="46">
        <v>10</v>
      </c>
      <c r="L747" s="46">
        <f t="shared" si="97"/>
        <v>120</v>
      </c>
      <c r="M747" s="50">
        <f t="shared" si="98"/>
        <v>0</v>
      </c>
      <c r="N747" s="24">
        <f t="shared" si="101"/>
        <v>4</v>
      </c>
      <c r="O747" s="26">
        <v>0</v>
      </c>
      <c r="P747" s="61">
        <f t="shared" si="104"/>
        <v>-10.108499999999999</v>
      </c>
      <c r="Q747" s="60">
        <v>-30.325499999999998</v>
      </c>
      <c r="R747" s="60">
        <f t="shared" si="100"/>
        <v>-40.433999999999997</v>
      </c>
      <c r="S747" s="85"/>
      <c r="T747" s="86"/>
      <c r="U747" s="87"/>
      <c r="V747" s="55">
        <f t="shared" si="102"/>
        <v>1162.4775</v>
      </c>
      <c r="W747" s="59" t="str">
        <f t="shared" si="99"/>
        <v>NÃO</v>
      </c>
      <c r="X747" s="15"/>
    </row>
    <row r="748" spans="2:24" x14ac:dyDescent="0.2">
      <c r="B748" s="5" t="s">
        <v>581</v>
      </c>
      <c r="C748" s="5" t="s">
        <v>208</v>
      </c>
      <c r="D748" s="22">
        <f t="shared" si="105"/>
        <v>10</v>
      </c>
      <c r="E748" s="22"/>
      <c r="F748" s="5" t="s">
        <v>638</v>
      </c>
      <c r="G748" s="88">
        <v>44651</v>
      </c>
      <c r="H748" s="34">
        <v>1</v>
      </c>
      <c r="I748" s="89">
        <v>1213.02</v>
      </c>
      <c r="J748" s="36">
        <f t="shared" si="96"/>
        <v>1213.02</v>
      </c>
      <c r="K748" s="46">
        <v>10</v>
      </c>
      <c r="L748" s="46">
        <f t="shared" si="97"/>
        <v>120</v>
      </c>
      <c r="M748" s="50">
        <f t="shared" si="98"/>
        <v>0</v>
      </c>
      <c r="N748" s="24">
        <f t="shared" si="101"/>
        <v>4</v>
      </c>
      <c r="O748" s="26">
        <v>0</v>
      </c>
      <c r="P748" s="61">
        <f t="shared" si="104"/>
        <v>-10.108499999999999</v>
      </c>
      <c r="Q748" s="60">
        <v>-30.325499999999998</v>
      </c>
      <c r="R748" s="60">
        <f t="shared" si="100"/>
        <v>-40.433999999999997</v>
      </c>
      <c r="S748" s="85"/>
      <c r="T748" s="86"/>
      <c r="U748" s="87"/>
      <c r="V748" s="55">
        <f t="shared" si="102"/>
        <v>1162.4775</v>
      </c>
      <c r="W748" s="59" t="str">
        <f t="shared" si="99"/>
        <v>NÃO</v>
      </c>
      <c r="X748" s="15"/>
    </row>
    <row r="749" spans="2:24" x14ac:dyDescent="0.2">
      <c r="B749" s="5" t="s">
        <v>581</v>
      </c>
      <c r="C749" s="5" t="s">
        <v>208</v>
      </c>
      <c r="D749" s="22">
        <f t="shared" si="105"/>
        <v>10</v>
      </c>
      <c r="E749" s="22"/>
      <c r="F749" s="5" t="s">
        <v>638</v>
      </c>
      <c r="G749" s="88">
        <v>44651</v>
      </c>
      <c r="H749" s="34">
        <v>1</v>
      </c>
      <c r="I749" s="89">
        <v>1213.02</v>
      </c>
      <c r="J749" s="36">
        <f t="shared" si="96"/>
        <v>1213.02</v>
      </c>
      <c r="K749" s="46">
        <v>10</v>
      </c>
      <c r="L749" s="46">
        <f t="shared" si="97"/>
        <v>120</v>
      </c>
      <c r="M749" s="50">
        <f t="shared" si="98"/>
        <v>0</v>
      </c>
      <c r="N749" s="24">
        <f t="shared" si="101"/>
        <v>4</v>
      </c>
      <c r="O749" s="26">
        <v>0</v>
      </c>
      <c r="P749" s="61">
        <f t="shared" si="104"/>
        <v>-10.108499999999999</v>
      </c>
      <c r="Q749" s="60">
        <v>-30.325499999999998</v>
      </c>
      <c r="R749" s="60">
        <f t="shared" si="100"/>
        <v>-40.433999999999997</v>
      </c>
      <c r="S749" s="85"/>
      <c r="T749" s="86"/>
      <c r="U749" s="87"/>
      <c r="V749" s="55">
        <f t="shared" si="102"/>
        <v>1162.4775</v>
      </c>
      <c r="W749" s="59" t="str">
        <f t="shared" si="99"/>
        <v>NÃO</v>
      </c>
      <c r="X749" s="15"/>
    </row>
    <row r="750" spans="2:24" x14ac:dyDescent="0.2">
      <c r="B750" s="5" t="s">
        <v>581</v>
      </c>
      <c r="C750" s="5" t="s">
        <v>208</v>
      </c>
      <c r="D750" s="22">
        <f t="shared" si="105"/>
        <v>10</v>
      </c>
      <c r="E750" s="22"/>
      <c r="F750" s="5" t="s">
        <v>636</v>
      </c>
      <c r="G750" s="88">
        <v>44651</v>
      </c>
      <c r="H750" s="34">
        <v>1</v>
      </c>
      <c r="I750" s="89">
        <v>588.98</v>
      </c>
      <c r="J750" s="36">
        <f t="shared" si="96"/>
        <v>588.98</v>
      </c>
      <c r="K750" s="46">
        <v>10</v>
      </c>
      <c r="L750" s="46">
        <f t="shared" si="97"/>
        <v>120</v>
      </c>
      <c r="M750" s="50">
        <f t="shared" si="98"/>
        <v>0</v>
      </c>
      <c r="N750" s="24">
        <f t="shared" si="101"/>
        <v>4</v>
      </c>
      <c r="O750" s="26">
        <v>0</v>
      </c>
      <c r="P750" s="61">
        <f t="shared" si="104"/>
        <v>-4.9081666666666672</v>
      </c>
      <c r="Q750" s="60">
        <v>-14.724500000000003</v>
      </c>
      <c r="R750" s="60">
        <f t="shared" si="100"/>
        <v>-19.632666666666669</v>
      </c>
      <c r="S750" s="85"/>
      <c r="T750" s="86"/>
      <c r="U750" s="87"/>
      <c r="V750" s="55">
        <f t="shared" si="102"/>
        <v>564.43916666666667</v>
      </c>
      <c r="W750" s="59" t="str">
        <f t="shared" si="99"/>
        <v>NÃO</v>
      </c>
      <c r="X750" s="15"/>
    </row>
    <row r="751" spans="2:24" x14ac:dyDescent="0.2">
      <c r="B751" s="5" t="s">
        <v>581</v>
      </c>
      <c r="C751" s="5" t="s">
        <v>208</v>
      </c>
      <c r="D751" s="22">
        <f t="shared" si="105"/>
        <v>10</v>
      </c>
      <c r="E751" s="22"/>
      <c r="F751" s="5" t="s">
        <v>636</v>
      </c>
      <c r="G751" s="88">
        <v>44651</v>
      </c>
      <c r="H751" s="34">
        <v>1</v>
      </c>
      <c r="I751" s="89">
        <v>588.98</v>
      </c>
      <c r="J751" s="36">
        <f t="shared" si="96"/>
        <v>588.98</v>
      </c>
      <c r="K751" s="46">
        <v>10</v>
      </c>
      <c r="L751" s="46">
        <f t="shared" si="97"/>
        <v>120</v>
      </c>
      <c r="M751" s="50">
        <f t="shared" si="98"/>
        <v>0</v>
      </c>
      <c r="N751" s="24">
        <f t="shared" si="101"/>
        <v>4</v>
      </c>
      <c r="O751" s="26">
        <v>0</v>
      </c>
      <c r="P751" s="61">
        <f t="shared" si="104"/>
        <v>-4.9081666666666672</v>
      </c>
      <c r="Q751" s="60">
        <v>-14.724500000000003</v>
      </c>
      <c r="R751" s="60">
        <f t="shared" si="100"/>
        <v>-19.632666666666669</v>
      </c>
      <c r="S751" s="85"/>
      <c r="T751" s="86"/>
      <c r="U751" s="87"/>
      <c r="V751" s="55">
        <f t="shared" si="102"/>
        <v>564.43916666666667</v>
      </c>
      <c r="W751" s="59" t="str">
        <f t="shared" si="99"/>
        <v>NÃO</v>
      </c>
      <c r="X751" s="15"/>
    </row>
    <row r="752" spans="2:24" x14ac:dyDescent="0.2">
      <c r="B752" s="5" t="s">
        <v>581</v>
      </c>
      <c r="C752" s="5" t="s">
        <v>208</v>
      </c>
      <c r="D752" s="22">
        <f t="shared" si="105"/>
        <v>10</v>
      </c>
      <c r="E752" s="22"/>
      <c r="F752" s="5" t="s">
        <v>636</v>
      </c>
      <c r="G752" s="88">
        <v>44651</v>
      </c>
      <c r="H752" s="34">
        <v>1</v>
      </c>
      <c r="I752" s="89">
        <v>588.98</v>
      </c>
      <c r="J752" s="36">
        <f t="shared" si="96"/>
        <v>588.98</v>
      </c>
      <c r="K752" s="46">
        <v>10</v>
      </c>
      <c r="L752" s="46">
        <f t="shared" si="97"/>
        <v>120</v>
      </c>
      <c r="M752" s="50">
        <f t="shared" si="98"/>
        <v>0</v>
      </c>
      <c r="N752" s="24">
        <f t="shared" si="101"/>
        <v>4</v>
      </c>
      <c r="O752" s="26">
        <v>0</v>
      </c>
      <c r="P752" s="61">
        <f t="shared" si="104"/>
        <v>-4.9081666666666672</v>
      </c>
      <c r="Q752" s="60">
        <v>-14.724500000000003</v>
      </c>
      <c r="R752" s="60">
        <f t="shared" si="100"/>
        <v>-19.632666666666669</v>
      </c>
      <c r="S752" s="85"/>
      <c r="T752" s="86"/>
      <c r="U752" s="87"/>
      <c r="V752" s="55">
        <f t="shared" si="102"/>
        <v>564.43916666666667</v>
      </c>
      <c r="W752" s="59" t="str">
        <f t="shared" si="99"/>
        <v>NÃO</v>
      </c>
      <c r="X752" s="15"/>
    </row>
    <row r="753" spans="2:24" x14ac:dyDescent="0.2">
      <c r="B753" s="5" t="s">
        <v>581</v>
      </c>
      <c r="C753" s="5" t="s">
        <v>207</v>
      </c>
      <c r="D753" s="22">
        <v>20</v>
      </c>
      <c r="E753" s="22"/>
      <c r="F753" s="5" t="s">
        <v>639</v>
      </c>
      <c r="G753" s="88">
        <v>44670</v>
      </c>
      <c r="H753" s="34">
        <v>1</v>
      </c>
      <c r="I753" s="89">
        <v>5714</v>
      </c>
      <c r="J753" s="100">
        <v>5714</v>
      </c>
      <c r="K753" s="46">
        <v>5</v>
      </c>
      <c r="L753" s="46">
        <v>60</v>
      </c>
      <c r="M753" s="101">
        <v>0</v>
      </c>
      <c r="N753" s="99">
        <v>0</v>
      </c>
      <c r="O753" s="26">
        <v>0</v>
      </c>
      <c r="P753" s="61">
        <v>-95.233333333333334</v>
      </c>
      <c r="Q753" s="60">
        <v>-190.46666666666667</v>
      </c>
      <c r="R753" s="60">
        <f t="shared" si="100"/>
        <v>-285.7</v>
      </c>
      <c r="S753" s="85"/>
      <c r="T753" s="86"/>
      <c r="U753" s="87"/>
      <c r="V753" s="55">
        <f t="shared" ref="V753:V764" si="106">J753+O753+P753+R753</f>
        <v>5333.0666666666666</v>
      </c>
      <c r="W753" s="59" t="str">
        <f t="shared" ref="W753:W764" si="107">IF(N753&gt;L753,"SIM","NÃO")</f>
        <v>NÃO</v>
      </c>
      <c r="X753" s="15"/>
    </row>
    <row r="754" spans="2:24" x14ac:dyDescent="0.2">
      <c r="B754" s="5" t="s">
        <v>581</v>
      </c>
      <c r="C754" s="5" t="s">
        <v>205</v>
      </c>
      <c r="D754" s="22">
        <v>20</v>
      </c>
      <c r="E754" s="22"/>
      <c r="F754" s="5" t="s">
        <v>640</v>
      </c>
      <c r="G754" s="88">
        <v>44678</v>
      </c>
      <c r="H754" s="34">
        <v>15</v>
      </c>
      <c r="I754" s="89">
        <v>5800</v>
      </c>
      <c r="J754" s="100">
        <v>87000</v>
      </c>
      <c r="K754" s="46">
        <v>5</v>
      </c>
      <c r="L754" s="46">
        <v>60</v>
      </c>
      <c r="M754" s="101">
        <v>0</v>
      </c>
      <c r="N754" s="99">
        <v>0</v>
      </c>
      <c r="O754" s="26">
        <v>0</v>
      </c>
      <c r="P754" s="61">
        <v>-1450</v>
      </c>
      <c r="Q754" s="60">
        <v>-2900</v>
      </c>
      <c r="R754" s="60">
        <f t="shared" si="100"/>
        <v>-4350</v>
      </c>
      <c r="S754" s="85"/>
      <c r="T754" s="86"/>
      <c r="U754" s="87"/>
      <c r="V754" s="55">
        <f t="shared" si="106"/>
        <v>81200</v>
      </c>
      <c r="W754" s="59" t="str">
        <f t="shared" si="107"/>
        <v>NÃO</v>
      </c>
      <c r="X754" s="15"/>
    </row>
    <row r="755" spans="2:24" ht="13.5" customHeight="1" x14ac:dyDescent="0.2">
      <c r="B755" s="5" t="s">
        <v>581</v>
      </c>
      <c r="C755" s="5" t="s">
        <v>208</v>
      </c>
      <c r="D755" s="22">
        <f t="shared" ref="D755:D765" si="108">((12*100)/L755)</f>
        <v>10</v>
      </c>
      <c r="E755" s="104" t="s">
        <v>642</v>
      </c>
      <c r="F755" s="5" t="s">
        <v>643</v>
      </c>
      <c r="G755" s="88">
        <v>44707</v>
      </c>
      <c r="H755" s="34">
        <v>1</v>
      </c>
      <c r="I755" s="89">
        <v>1045</v>
      </c>
      <c r="J755" s="36">
        <f t="shared" ref="J755:J767" si="109">H755*I755</f>
        <v>1045</v>
      </c>
      <c r="K755" s="46">
        <v>10</v>
      </c>
      <c r="L755" s="46">
        <f t="shared" ref="L755:L767" si="110">K755*12</f>
        <v>120</v>
      </c>
      <c r="M755" s="50">
        <f t="shared" ref="M755:M767" si="111">DATEDIF(G755,$G$2,"Y")</f>
        <v>0</v>
      </c>
      <c r="N755" s="24">
        <f t="shared" ref="N755:N767" si="112">DATEDIF(G755,$G$2,"M")</f>
        <v>2</v>
      </c>
      <c r="O755" s="26">
        <v>0</v>
      </c>
      <c r="P755" s="61">
        <f t="shared" ref="P755:P764" si="113">(SLN(J755,O755,L755))*-1</f>
        <v>-8.7083333333333339</v>
      </c>
      <c r="Q755" s="60">
        <v>-8.7083333333333339</v>
      </c>
      <c r="R755" s="60">
        <f t="shared" si="100"/>
        <v>-17.416666666666668</v>
      </c>
      <c r="S755" s="105"/>
      <c r="T755" s="106"/>
      <c r="U755" s="87"/>
      <c r="V755" s="55">
        <f t="shared" si="106"/>
        <v>1018.8750000000001</v>
      </c>
      <c r="W755" s="59" t="str">
        <f t="shared" si="107"/>
        <v>NÃO</v>
      </c>
      <c r="X755" s="15"/>
    </row>
    <row r="756" spans="2:24" ht="13.5" customHeight="1" x14ac:dyDescent="0.2">
      <c r="B756" s="5" t="s">
        <v>581</v>
      </c>
      <c r="C756" s="5" t="s">
        <v>206</v>
      </c>
      <c r="D756" s="22">
        <f t="shared" si="108"/>
        <v>10</v>
      </c>
      <c r="E756" s="104" t="s">
        <v>644</v>
      </c>
      <c r="F756" s="5" t="s">
        <v>645</v>
      </c>
      <c r="G756" s="88">
        <v>44707</v>
      </c>
      <c r="H756" s="34">
        <v>1</v>
      </c>
      <c r="I756" s="39">
        <v>1125</v>
      </c>
      <c r="J756" s="36">
        <f t="shared" si="109"/>
        <v>1125</v>
      </c>
      <c r="K756" s="46">
        <v>10</v>
      </c>
      <c r="L756" s="46">
        <f t="shared" si="110"/>
        <v>120</v>
      </c>
      <c r="M756" s="50">
        <f t="shared" si="111"/>
        <v>0</v>
      </c>
      <c r="N756" s="24">
        <f t="shared" si="112"/>
        <v>2</v>
      </c>
      <c r="O756" s="26">
        <v>0</v>
      </c>
      <c r="P756" s="61">
        <f t="shared" si="113"/>
        <v>-9.375</v>
      </c>
      <c r="Q756" s="60">
        <v>-9.375</v>
      </c>
      <c r="R756" s="60">
        <f t="shared" si="100"/>
        <v>-18.75</v>
      </c>
      <c r="S756" s="105"/>
      <c r="T756" s="106"/>
      <c r="U756" s="87"/>
      <c r="V756" s="55">
        <f t="shared" si="106"/>
        <v>1096.875</v>
      </c>
      <c r="W756" s="59" t="str">
        <f t="shared" si="107"/>
        <v>NÃO</v>
      </c>
      <c r="X756" s="15"/>
    </row>
    <row r="757" spans="2:24" ht="13.5" customHeight="1" x14ac:dyDescent="0.2">
      <c r="B757" s="5" t="s">
        <v>581</v>
      </c>
      <c r="C757" s="5" t="s">
        <v>206</v>
      </c>
      <c r="D757" s="22">
        <f t="shared" si="108"/>
        <v>10</v>
      </c>
      <c r="E757" s="104" t="s">
        <v>646</v>
      </c>
      <c r="F757" s="5" t="s">
        <v>647</v>
      </c>
      <c r="G757" s="88">
        <v>44712</v>
      </c>
      <c r="H757" s="34">
        <v>1</v>
      </c>
      <c r="I757" s="39">
        <v>4500</v>
      </c>
      <c r="J757" s="36">
        <f t="shared" si="109"/>
        <v>4500</v>
      </c>
      <c r="K757" s="46">
        <v>10</v>
      </c>
      <c r="L757" s="46">
        <f t="shared" si="110"/>
        <v>120</v>
      </c>
      <c r="M757" s="50">
        <f t="shared" si="111"/>
        <v>0</v>
      </c>
      <c r="N757" s="24">
        <f t="shared" si="112"/>
        <v>2</v>
      </c>
      <c r="O757" s="26">
        <v>0</v>
      </c>
      <c r="P757" s="61">
        <f t="shared" si="113"/>
        <v>-37.5</v>
      </c>
      <c r="Q757" s="60">
        <v>-37.5</v>
      </c>
      <c r="R757" s="60">
        <f t="shared" si="100"/>
        <v>-75</v>
      </c>
      <c r="S757" s="105"/>
      <c r="T757" s="106"/>
      <c r="U757" s="87"/>
      <c r="V757" s="55">
        <f t="shared" si="106"/>
        <v>4387.5</v>
      </c>
      <c r="W757" s="59" t="str">
        <f t="shared" si="107"/>
        <v>NÃO</v>
      </c>
      <c r="X757" s="15"/>
    </row>
    <row r="758" spans="2:24" ht="13.5" customHeight="1" x14ac:dyDescent="0.2">
      <c r="B758" s="5" t="s">
        <v>582</v>
      </c>
      <c r="C758" s="5" t="s">
        <v>6</v>
      </c>
      <c r="D758" s="22">
        <f t="shared" si="108"/>
        <v>4</v>
      </c>
      <c r="E758" s="104" t="s">
        <v>648</v>
      </c>
      <c r="F758" s="5" t="s">
        <v>649</v>
      </c>
      <c r="G758" s="88">
        <v>44708</v>
      </c>
      <c r="H758" s="34">
        <v>1</v>
      </c>
      <c r="I758" s="89">
        <v>642.86</v>
      </c>
      <c r="J758" s="36">
        <f t="shared" si="109"/>
        <v>642.86</v>
      </c>
      <c r="K758" s="46">
        <v>25</v>
      </c>
      <c r="L758" s="46">
        <f t="shared" si="110"/>
        <v>300</v>
      </c>
      <c r="M758" s="50">
        <f t="shared" si="111"/>
        <v>0</v>
      </c>
      <c r="N758" s="24">
        <f t="shared" si="112"/>
        <v>2</v>
      </c>
      <c r="O758" s="26">
        <v>0</v>
      </c>
      <c r="P758" s="61">
        <f t="shared" si="113"/>
        <v>-2.1428666666666669</v>
      </c>
      <c r="Q758" s="60">
        <v>-2.1428666666666669</v>
      </c>
      <c r="R758" s="60">
        <f t="shared" si="100"/>
        <v>-4.2857333333333338</v>
      </c>
      <c r="S758" s="105"/>
      <c r="T758" s="106"/>
      <c r="U758" s="87"/>
      <c r="V758" s="55">
        <f t="shared" si="106"/>
        <v>636.43139999999994</v>
      </c>
      <c r="W758" s="59" t="str">
        <f t="shared" si="107"/>
        <v>NÃO</v>
      </c>
      <c r="X758" s="15"/>
    </row>
    <row r="759" spans="2:24" ht="13.5" customHeight="1" x14ac:dyDescent="0.2">
      <c r="B759" s="5" t="s">
        <v>582</v>
      </c>
      <c r="C759" s="5" t="s">
        <v>6</v>
      </c>
      <c r="D759" s="22">
        <f t="shared" si="108"/>
        <v>4</v>
      </c>
      <c r="E759" s="104" t="s">
        <v>648</v>
      </c>
      <c r="F759" s="5" t="s">
        <v>650</v>
      </c>
      <c r="G759" s="88">
        <v>44708</v>
      </c>
      <c r="H759" s="34">
        <v>1</v>
      </c>
      <c r="I759" s="89">
        <v>642.86</v>
      </c>
      <c r="J759" s="36">
        <f t="shared" si="109"/>
        <v>642.86</v>
      </c>
      <c r="K759" s="46">
        <v>25</v>
      </c>
      <c r="L759" s="46">
        <f>K759*12</f>
        <v>300</v>
      </c>
      <c r="M759" s="50">
        <f t="shared" si="111"/>
        <v>0</v>
      </c>
      <c r="N759" s="24">
        <f t="shared" si="112"/>
        <v>2</v>
      </c>
      <c r="O759" s="26">
        <v>0</v>
      </c>
      <c r="P759" s="61">
        <f t="shared" si="113"/>
        <v>-2.1428666666666669</v>
      </c>
      <c r="Q759" s="60">
        <v>-2.1428666666666669</v>
      </c>
      <c r="R759" s="60">
        <f t="shared" si="100"/>
        <v>-4.2857333333333338</v>
      </c>
      <c r="S759" s="105"/>
      <c r="T759" s="106"/>
      <c r="U759" s="87"/>
      <c r="V759" s="55">
        <f t="shared" si="106"/>
        <v>636.43139999999994</v>
      </c>
      <c r="W759" s="59" t="str">
        <f t="shared" si="107"/>
        <v>NÃO</v>
      </c>
      <c r="X759" s="15"/>
    </row>
    <row r="760" spans="2:24" ht="13.5" customHeight="1" x14ac:dyDescent="0.2">
      <c r="B760" s="5" t="s">
        <v>582</v>
      </c>
      <c r="C760" s="5" t="s">
        <v>6</v>
      </c>
      <c r="D760" s="22">
        <f t="shared" si="108"/>
        <v>4</v>
      </c>
      <c r="E760" s="104" t="s">
        <v>648</v>
      </c>
      <c r="F760" s="5" t="s">
        <v>651</v>
      </c>
      <c r="G760" s="88">
        <v>44708</v>
      </c>
      <c r="H760" s="34">
        <v>1</v>
      </c>
      <c r="I760" s="89">
        <v>642.86</v>
      </c>
      <c r="J760" s="36">
        <f t="shared" si="109"/>
        <v>642.86</v>
      </c>
      <c r="K760" s="46">
        <v>25</v>
      </c>
      <c r="L760" s="46">
        <f t="shared" si="110"/>
        <v>300</v>
      </c>
      <c r="M760" s="50">
        <f t="shared" si="111"/>
        <v>0</v>
      </c>
      <c r="N760" s="24">
        <f t="shared" si="112"/>
        <v>2</v>
      </c>
      <c r="O760" s="26">
        <v>0</v>
      </c>
      <c r="P760" s="61">
        <f t="shared" si="113"/>
        <v>-2.1428666666666669</v>
      </c>
      <c r="Q760" s="60">
        <v>-2.1428666666666669</v>
      </c>
      <c r="R760" s="60">
        <f t="shared" si="100"/>
        <v>-4.2857333333333338</v>
      </c>
      <c r="S760" s="105"/>
      <c r="T760" s="106"/>
      <c r="U760" s="87"/>
      <c r="V760" s="55">
        <f t="shared" si="106"/>
        <v>636.43139999999994</v>
      </c>
      <c r="W760" s="59" t="str">
        <f t="shared" si="107"/>
        <v>NÃO</v>
      </c>
      <c r="X760" s="15"/>
    </row>
    <row r="761" spans="2:24" ht="13.5" customHeight="1" x14ac:dyDescent="0.2">
      <c r="B761" s="5" t="s">
        <v>582</v>
      </c>
      <c r="C761" s="5" t="s">
        <v>6</v>
      </c>
      <c r="D761" s="22">
        <f t="shared" si="108"/>
        <v>4</v>
      </c>
      <c r="E761" s="104" t="s">
        <v>648</v>
      </c>
      <c r="F761" s="5" t="s">
        <v>652</v>
      </c>
      <c r="G761" s="88">
        <v>44708</v>
      </c>
      <c r="H761" s="34">
        <v>1</v>
      </c>
      <c r="I761" s="89">
        <v>642.86</v>
      </c>
      <c r="J761" s="36">
        <f t="shared" si="109"/>
        <v>642.86</v>
      </c>
      <c r="K761" s="46">
        <v>25</v>
      </c>
      <c r="L761" s="46">
        <f t="shared" si="110"/>
        <v>300</v>
      </c>
      <c r="M761" s="50">
        <f t="shared" si="111"/>
        <v>0</v>
      </c>
      <c r="N761" s="24">
        <f t="shared" si="112"/>
        <v>2</v>
      </c>
      <c r="O761" s="26">
        <v>0</v>
      </c>
      <c r="P761" s="61">
        <f t="shared" si="113"/>
        <v>-2.1428666666666669</v>
      </c>
      <c r="Q761" s="60">
        <v>-2.1428666666666669</v>
      </c>
      <c r="R761" s="60">
        <f t="shared" si="100"/>
        <v>-4.2857333333333338</v>
      </c>
      <c r="S761" s="105"/>
      <c r="T761" s="106"/>
      <c r="U761" s="87"/>
      <c r="V761" s="55">
        <f t="shared" si="106"/>
        <v>636.43139999999994</v>
      </c>
      <c r="W761" s="59" t="str">
        <f t="shared" si="107"/>
        <v>NÃO</v>
      </c>
      <c r="X761" s="15"/>
    </row>
    <row r="762" spans="2:24" ht="13.5" customHeight="1" x14ac:dyDescent="0.2">
      <c r="B762" s="5" t="s">
        <v>582</v>
      </c>
      <c r="C762" s="5" t="s">
        <v>6</v>
      </c>
      <c r="D762" s="22">
        <f t="shared" si="108"/>
        <v>4</v>
      </c>
      <c r="E762" s="104" t="s">
        <v>648</v>
      </c>
      <c r="F762" s="5" t="s">
        <v>653</v>
      </c>
      <c r="G762" s="88">
        <v>44708</v>
      </c>
      <c r="H762" s="34">
        <v>1</v>
      </c>
      <c r="I762" s="89">
        <v>642.86</v>
      </c>
      <c r="J762" s="36">
        <f t="shared" si="109"/>
        <v>642.86</v>
      </c>
      <c r="K762" s="46">
        <v>25</v>
      </c>
      <c r="L762" s="46">
        <f t="shared" si="110"/>
        <v>300</v>
      </c>
      <c r="M762" s="50">
        <f t="shared" si="111"/>
        <v>0</v>
      </c>
      <c r="N762" s="24">
        <f t="shared" si="112"/>
        <v>2</v>
      </c>
      <c r="O762" s="26">
        <v>0</v>
      </c>
      <c r="P762" s="61">
        <f t="shared" si="113"/>
        <v>-2.1428666666666669</v>
      </c>
      <c r="Q762" s="60">
        <v>-2.1428666666666669</v>
      </c>
      <c r="R762" s="60">
        <f t="shared" si="100"/>
        <v>-4.2857333333333338</v>
      </c>
      <c r="S762" s="105"/>
      <c r="T762" s="106"/>
      <c r="U762" s="87"/>
      <c r="V762" s="55">
        <f t="shared" si="106"/>
        <v>636.43139999999994</v>
      </c>
      <c r="W762" s="59" t="str">
        <f t="shared" si="107"/>
        <v>NÃO</v>
      </c>
      <c r="X762" s="15"/>
    </row>
    <row r="763" spans="2:24" ht="13.5" customHeight="1" x14ac:dyDescent="0.2">
      <c r="B763" s="5" t="s">
        <v>582</v>
      </c>
      <c r="C763" s="5" t="s">
        <v>6</v>
      </c>
      <c r="D763" s="22">
        <f t="shared" si="108"/>
        <v>4</v>
      </c>
      <c r="E763" s="104" t="s">
        <v>648</v>
      </c>
      <c r="F763" s="5" t="s">
        <v>654</v>
      </c>
      <c r="G763" s="88">
        <v>44708</v>
      </c>
      <c r="H763" s="34">
        <v>1</v>
      </c>
      <c r="I763" s="89">
        <v>642.85</v>
      </c>
      <c r="J763" s="36">
        <f t="shared" si="109"/>
        <v>642.85</v>
      </c>
      <c r="K763" s="46">
        <v>25</v>
      </c>
      <c r="L763" s="46">
        <f t="shared" si="110"/>
        <v>300</v>
      </c>
      <c r="M763" s="50">
        <f t="shared" si="111"/>
        <v>0</v>
      </c>
      <c r="N763" s="24">
        <f t="shared" si="112"/>
        <v>2</v>
      </c>
      <c r="O763" s="26">
        <v>0</v>
      </c>
      <c r="P763" s="61">
        <f t="shared" si="113"/>
        <v>-2.1428333333333334</v>
      </c>
      <c r="Q763" s="60">
        <v>-2.1428333333333334</v>
      </c>
      <c r="R763" s="60">
        <f t="shared" si="100"/>
        <v>-4.2856666666666667</v>
      </c>
      <c r="S763" s="105"/>
      <c r="T763" s="80"/>
      <c r="U763" s="87"/>
      <c r="V763" s="55">
        <f t="shared" si="106"/>
        <v>636.42150000000004</v>
      </c>
      <c r="W763" s="59" t="str">
        <f t="shared" si="107"/>
        <v>NÃO</v>
      </c>
      <c r="X763" s="15"/>
    </row>
    <row r="764" spans="2:24" ht="13.5" customHeight="1" x14ac:dyDescent="0.2">
      <c r="B764" s="5" t="s">
        <v>582</v>
      </c>
      <c r="C764" s="5" t="s">
        <v>6</v>
      </c>
      <c r="D764" s="22">
        <f t="shared" si="108"/>
        <v>4</v>
      </c>
      <c r="E764" s="104" t="s">
        <v>648</v>
      </c>
      <c r="F764" s="5" t="s">
        <v>655</v>
      </c>
      <c r="G764" s="88">
        <v>44708</v>
      </c>
      <c r="H764" s="34">
        <v>1</v>
      </c>
      <c r="I764" s="89">
        <v>642.85</v>
      </c>
      <c r="J764" s="36">
        <f t="shared" si="109"/>
        <v>642.85</v>
      </c>
      <c r="K764" s="46">
        <v>25</v>
      </c>
      <c r="L764" s="46">
        <f t="shared" si="110"/>
        <v>300</v>
      </c>
      <c r="M764" s="50">
        <f t="shared" si="111"/>
        <v>0</v>
      </c>
      <c r="N764" s="24">
        <f t="shared" si="112"/>
        <v>2</v>
      </c>
      <c r="O764" s="26">
        <v>0</v>
      </c>
      <c r="P764" s="61">
        <f t="shared" si="113"/>
        <v>-2.1428333333333334</v>
      </c>
      <c r="Q764" s="60">
        <v>-2.1428333333333334</v>
      </c>
      <c r="R764" s="60">
        <f t="shared" si="100"/>
        <v>-4.2856666666666667</v>
      </c>
      <c r="S764" s="108"/>
      <c r="T764" s="109"/>
      <c r="U764" s="87"/>
      <c r="V764" s="55">
        <f t="shared" si="106"/>
        <v>636.42150000000004</v>
      </c>
      <c r="W764" s="59" t="str">
        <f t="shared" si="107"/>
        <v>NÃO</v>
      </c>
      <c r="X764" s="15"/>
    </row>
    <row r="765" spans="2:24" x14ac:dyDescent="0.2">
      <c r="B765" s="5" t="s">
        <v>581</v>
      </c>
      <c r="C765" s="5" t="s">
        <v>205</v>
      </c>
      <c r="D765" s="22">
        <f t="shared" si="108"/>
        <v>20</v>
      </c>
      <c r="E765" s="104" t="s">
        <v>658</v>
      </c>
      <c r="F765" s="5" t="s">
        <v>659</v>
      </c>
      <c r="G765" s="88">
        <v>44739</v>
      </c>
      <c r="H765" s="34">
        <v>10</v>
      </c>
      <c r="I765" s="89">
        <v>5750</v>
      </c>
      <c r="J765" s="36">
        <f t="shared" si="109"/>
        <v>57500</v>
      </c>
      <c r="K765" s="45">
        <v>5</v>
      </c>
      <c r="L765" s="46">
        <f t="shared" si="110"/>
        <v>60</v>
      </c>
      <c r="M765" s="50">
        <f t="shared" si="111"/>
        <v>0</v>
      </c>
      <c r="N765" s="24">
        <f t="shared" si="112"/>
        <v>1</v>
      </c>
      <c r="O765" s="107">
        <v>0</v>
      </c>
      <c r="P765" s="61">
        <f t="shared" ref="P765:P767" si="114">(SLN(J765,O765,L765))*-1</f>
        <v>-958.33333333333337</v>
      </c>
      <c r="Q765" s="60">
        <v>-958.33</v>
      </c>
      <c r="R765" s="60">
        <f t="shared" si="100"/>
        <v>-1916.6633333333334</v>
      </c>
      <c r="S765" s="105"/>
      <c r="T765" s="80"/>
      <c r="U765" s="87"/>
      <c r="V765" s="55">
        <f>J765+O765+P765+Q765</f>
        <v>55583.336666666662</v>
      </c>
      <c r="W765" s="59" t="str">
        <f>IF(N765&gt;L765,"SIM","NÃO")</f>
        <v>NÃO</v>
      </c>
    </row>
    <row r="766" spans="2:24" x14ac:dyDescent="0.2">
      <c r="B766" s="5" t="s">
        <v>581</v>
      </c>
      <c r="C766" s="5" t="s">
        <v>208</v>
      </c>
      <c r="D766" s="22">
        <f>((12*100)/L766)</f>
        <v>10</v>
      </c>
      <c r="E766" s="104" t="s">
        <v>660</v>
      </c>
      <c r="F766" s="5" t="s">
        <v>661</v>
      </c>
      <c r="G766" s="88">
        <v>44755</v>
      </c>
      <c r="H766" s="34">
        <v>1</v>
      </c>
      <c r="I766" s="89">
        <v>2990</v>
      </c>
      <c r="J766" s="36">
        <f t="shared" si="109"/>
        <v>2990</v>
      </c>
      <c r="K766" s="46">
        <v>10</v>
      </c>
      <c r="L766" s="46">
        <f t="shared" si="110"/>
        <v>120</v>
      </c>
      <c r="M766" s="50">
        <f t="shared" si="111"/>
        <v>0</v>
      </c>
      <c r="N766" s="24">
        <f t="shared" si="112"/>
        <v>0</v>
      </c>
      <c r="O766" s="107">
        <v>0</v>
      </c>
      <c r="P766" s="61">
        <f t="shared" si="114"/>
        <v>-24.916666666666668</v>
      </c>
      <c r="Q766" s="60">
        <v>0</v>
      </c>
      <c r="R766" s="60">
        <v>0</v>
      </c>
      <c r="S766" s="112"/>
      <c r="T766" s="113"/>
      <c r="U766" s="87"/>
      <c r="V766" s="55">
        <f t="shared" ref="V766:V767" si="115">J766+O766+P766+R766</f>
        <v>2965.0833333333335</v>
      </c>
      <c r="W766" s="59" t="str">
        <f>IF(N766&gt;L766,"SIM","NÃO")</f>
        <v>NÃO</v>
      </c>
    </row>
    <row r="767" spans="2:24" ht="13.5" thickBot="1" x14ac:dyDescent="0.25">
      <c r="B767" s="5" t="s">
        <v>581</v>
      </c>
      <c r="C767" s="5" t="s">
        <v>206</v>
      </c>
      <c r="D767" s="22">
        <f t="shared" ref="D767" si="116">((12*100)/L767)</f>
        <v>10</v>
      </c>
      <c r="E767" s="104" t="s">
        <v>662</v>
      </c>
      <c r="F767" s="5" t="s">
        <v>663</v>
      </c>
      <c r="G767" s="88">
        <v>44760</v>
      </c>
      <c r="H767" s="34">
        <v>1</v>
      </c>
      <c r="I767" s="89">
        <v>369.8</v>
      </c>
      <c r="J767" s="36">
        <f t="shared" si="109"/>
        <v>369.8</v>
      </c>
      <c r="K767" s="45">
        <v>10</v>
      </c>
      <c r="L767" s="46">
        <f t="shared" si="110"/>
        <v>120</v>
      </c>
      <c r="M767" s="50">
        <f t="shared" si="111"/>
        <v>0</v>
      </c>
      <c r="N767" s="24">
        <f t="shared" si="112"/>
        <v>0</v>
      </c>
      <c r="O767" s="107">
        <v>0</v>
      </c>
      <c r="P767" s="61">
        <f t="shared" si="114"/>
        <v>-3.0816666666666666</v>
      </c>
      <c r="Q767" s="60">
        <v>0</v>
      </c>
      <c r="R767" s="60">
        <v>0</v>
      </c>
      <c r="S767" s="111"/>
      <c r="T767" s="110"/>
      <c r="U767" s="87"/>
      <c r="V767" s="55">
        <f t="shared" si="115"/>
        <v>366.71833333333336</v>
      </c>
      <c r="W767" s="59" t="str">
        <f>IF(N767&gt;L767,"SIM","NÃO")</f>
        <v>NÃO</v>
      </c>
    </row>
    <row r="768" spans="2:24" ht="24" customHeight="1" thickTop="1" thickBot="1" x14ac:dyDescent="0.25">
      <c r="I768" s="49"/>
      <c r="J768" s="48">
        <f>SUM(J4:J767)</f>
        <v>15068901.339999989</v>
      </c>
      <c r="O768" s="27">
        <f>SUM(O4:O767)</f>
        <v>0</v>
      </c>
      <c r="P768" s="62">
        <f>SUM(P4:P767)</f>
        <v>-30092.897750000007</v>
      </c>
      <c r="Q768" s="62">
        <f t="shared" ref="Q768:R768" si="117">SUM(Q4:Q767)</f>
        <v>-12591002.111766666</v>
      </c>
      <c r="R768" s="62">
        <f t="shared" si="117"/>
        <v>-12621121.791350003</v>
      </c>
      <c r="S768" s="102"/>
      <c r="T768" s="103"/>
      <c r="U768" s="84">
        <f>SUM(U4:U767)</f>
        <v>5706.03</v>
      </c>
      <c r="V768" s="56">
        <f>SUM(V4:V767)</f>
        <v>2370205.584233332</v>
      </c>
      <c r="W768" s="57"/>
    </row>
    <row r="769" spans="2:23" ht="15.75" thickTop="1" x14ac:dyDescent="0.25">
      <c r="B769"/>
      <c r="C769"/>
      <c r="D769"/>
      <c r="E769"/>
      <c r="N769" s="30"/>
      <c r="O769" s="29"/>
      <c r="P769" s="14"/>
    </row>
    <row r="770" spans="2:23" ht="15" x14ac:dyDescent="0.25">
      <c r="O770"/>
      <c r="P770"/>
      <c r="Q770"/>
    </row>
    <row r="771" spans="2:23" ht="15" x14ac:dyDescent="0.25">
      <c r="O771" s="7" t="s">
        <v>12</v>
      </c>
      <c r="P771" t="s">
        <v>594</v>
      </c>
      <c r="Q771"/>
    </row>
    <row r="772" spans="2:23" ht="15" x14ac:dyDescent="0.25">
      <c r="O772" s="8" t="s">
        <v>582</v>
      </c>
      <c r="P772" s="28">
        <v>-10786.380833333335</v>
      </c>
      <c r="Q772"/>
    </row>
    <row r="773" spans="2:23" ht="15" x14ac:dyDescent="0.25">
      <c r="O773" s="8" t="s">
        <v>581</v>
      </c>
      <c r="P773" s="28">
        <v>-19231.601416666661</v>
      </c>
      <c r="Q773"/>
    </row>
    <row r="774" spans="2:23" ht="15" x14ac:dyDescent="0.25">
      <c r="O774" s="8" t="s">
        <v>210</v>
      </c>
      <c r="P774" s="28">
        <v>-74.915500000000009</v>
      </c>
      <c r="Q774"/>
    </row>
    <row r="775" spans="2:23" ht="15" x14ac:dyDescent="0.25">
      <c r="O775" s="8" t="s">
        <v>13</v>
      </c>
      <c r="P775" s="28">
        <v>-30092.897749999993</v>
      </c>
      <c r="Q775"/>
      <c r="W775" s="18"/>
    </row>
    <row r="776" spans="2:23" ht="15" x14ac:dyDescent="0.25">
      <c r="O776"/>
      <c r="P776"/>
      <c r="Q776"/>
    </row>
    <row r="777" spans="2:23" ht="15" x14ac:dyDescent="0.25">
      <c r="O777"/>
      <c r="P777"/>
      <c r="Q777"/>
    </row>
    <row r="778" spans="2:23" ht="15" x14ac:dyDescent="0.25">
      <c r="O778"/>
      <c r="P778"/>
      <c r="Q778"/>
    </row>
    <row r="779" spans="2:23" ht="15" x14ac:dyDescent="0.25">
      <c r="O779" s="7" t="s">
        <v>12</v>
      </c>
      <c r="P779" t="s">
        <v>633</v>
      </c>
      <c r="Q779"/>
      <c r="R779" s="91">
        <v>44562</v>
      </c>
      <c r="S779" s="96">
        <v>69.75</v>
      </c>
    </row>
    <row r="780" spans="2:23" ht="15" x14ac:dyDescent="0.25">
      <c r="O780" s="8" t="s">
        <v>205</v>
      </c>
      <c r="P780" s="28"/>
      <c r="Q780"/>
      <c r="R780" s="91">
        <v>44593</v>
      </c>
      <c r="S780" s="96">
        <v>3914</v>
      </c>
    </row>
    <row r="781" spans="2:23" ht="15" x14ac:dyDescent="0.25">
      <c r="O781" s="8" t="s">
        <v>207</v>
      </c>
      <c r="P781" s="28"/>
      <c r="Q781"/>
      <c r="R781" s="91">
        <v>44621</v>
      </c>
      <c r="S781" s="97">
        <v>0</v>
      </c>
    </row>
    <row r="782" spans="2:23" ht="15" x14ac:dyDescent="0.25">
      <c r="O782" s="8" t="s">
        <v>6</v>
      </c>
      <c r="P782" s="28"/>
      <c r="Q782"/>
      <c r="R782" s="91">
        <v>44652</v>
      </c>
      <c r="S782" s="97">
        <v>0</v>
      </c>
    </row>
    <row r="783" spans="2:23" ht="15" x14ac:dyDescent="0.25">
      <c r="O783" s="8" t="s">
        <v>210</v>
      </c>
      <c r="P783" s="28"/>
      <c r="Q783"/>
      <c r="R783" s="91">
        <v>44682</v>
      </c>
      <c r="S783" s="97">
        <v>0</v>
      </c>
    </row>
    <row r="784" spans="2:23" ht="15" x14ac:dyDescent="0.25">
      <c r="O784" s="8" t="s">
        <v>208</v>
      </c>
      <c r="P784" s="28">
        <v>892</v>
      </c>
      <c r="Q784"/>
      <c r="R784" s="91">
        <v>44713</v>
      </c>
      <c r="S784" s="96">
        <v>1722.28</v>
      </c>
    </row>
    <row r="785" spans="15:19" ht="15" x14ac:dyDescent="0.25">
      <c r="O785" s="8" t="s">
        <v>206</v>
      </c>
      <c r="P785" s="28">
        <v>4814.03</v>
      </c>
      <c r="Q785"/>
      <c r="R785" s="91">
        <v>44743</v>
      </c>
      <c r="S785" s="97">
        <v>0</v>
      </c>
    </row>
    <row r="786" spans="15:19" ht="15" x14ac:dyDescent="0.25">
      <c r="O786" s="8" t="s">
        <v>577</v>
      </c>
      <c r="P786" s="28"/>
      <c r="Q786"/>
      <c r="R786"/>
      <c r="S786" s="98">
        <f>SUM(S779:S785)</f>
        <v>5706.03</v>
      </c>
    </row>
    <row r="787" spans="15:19" ht="15" x14ac:dyDescent="0.25">
      <c r="O787" s="8" t="s">
        <v>209</v>
      </c>
      <c r="P787" s="28"/>
      <c r="Q787"/>
      <c r="S787" s="97">
        <f>S786-U768</f>
        <v>0</v>
      </c>
    </row>
    <row r="788" spans="15:19" ht="15" x14ac:dyDescent="0.25">
      <c r="O788" s="8" t="s">
        <v>5</v>
      </c>
      <c r="P788" s="28"/>
      <c r="Q788"/>
    </row>
    <row r="789" spans="15:19" ht="15" x14ac:dyDescent="0.25">
      <c r="O789" s="8" t="s">
        <v>13</v>
      </c>
      <c r="P789" s="28">
        <v>5706.03</v>
      </c>
      <c r="Q789"/>
    </row>
    <row r="790" spans="15:19" ht="15" x14ac:dyDescent="0.25">
      <c r="O790"/>
      <c r="P790"/>
      <c r="Q790"/>
    </row>
    <row r="791" spans="15:19" ht="15" x14ac:dyDescent="0.25">
      <c r="O791"/>
      <c r="P791"/>
      <c r="Q791"/>
    </row>
    <row r="792" spans="15:19" ht="15" x14ac:dyDescent="0.25">
      <c r="O792"/>
      <c r="P792"/>
      <c r="Q792"/>
    </row>
    <row r="793" spans="15:19" ht="15" x14ac:dyDescent="0.25">
      <c r="O793"/>
      <c r="P793"/>
      <c r="Q793"/>
    </row>
    <row r="794" spans="15:19" ht="15" x14ac:dyDescent="0.25">
      <c r="O794"/>
      <c r="P794"/>
      <c r="Q794"/>
    </row>
    <row r="795" spans="15:19" ht="15" x14ac:dyDescent="0.25">
      <c r="O795"/>
      <c r="P795"/>
      <c r="Q795"/>
    </row>
    <row r="796" spans="15:19" ht="15" x14ac:dyDescent="0.25">
      <c r="O796"/>
      <c r="P796"/>
      <c r="Q796"/>
    </row>
  </sheetData>
  <mergeCells count="6">
    <mergeCell ref="S2:U2"/>
    <mergeCell ref="G2:H2"/>
    <mergeCell ref="I2:J2"/>
    <mergeCell ref="K2:L2"/>
    <mergeCell ref="M2:N2"/>
    <mergeCell ref="O2:R2"/>
  </mergeCells>
  <dataValidations count="3">
    <dataValidation type="date" allowBlank="1" showInputMessage="1" showErrorMessage="1" sqref="G4:G384" xr:uid="{D59C48EB-BFAD-48D2-A766-BCCEAFA3F95B}">
      <formula1>18264</formula1>
      <formula2>55153</formula2>
    </dataValidation>
    <dataValidation type="whole" allowBlank="1" showInputMessage="1" showErrorMessage="1" sqref="D4:E740 K741:K754 L4:L754 K755:L764 L765:L767 K766" xr:uid="{240A60FF-110E-4F11-8901-2CD4FB4E113B}">
      <formula1>0</formula1>
      <formula2>1000</formula2>
    </dataValidation>
    <dataValidation type="list" allowBlank="1" showInputMessage="1" showErrorMessage="1" sqref="G4:G731 C4:E740 C755:C767" xr:uid="{A2C3CD20-6981-4FA2-9F4B-90859ABD3B8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44651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44620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7">
        <v>44592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114" t="s">
        <v>625</v>
      </c>
      <c r="R2" s="115"/>
      <c r="S2" s="11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17">
        <v>44561</v>
      </c>
      <c r="G2" s="118"/>
      <c r="H2" s="119" t="s">
        <v>598</v>
      </c>
      <c r="I2" s="120"/>
      <c r="J2" s="121" t="s">
        <v>592</v>
      </c>
      <c r="K2" s="121"/>
      <c r="L2" s="119" t="s">
        <v>591</v>
      </c>
      <c r="M2" s="122"/>
      <c r="N2" s="114" t="s">
        <v>578</v>
      </c>
      <c r="O2" s="115"/>
      <c r="P2" s="115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Jul2022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  <vt:lpstr>'Cálculo Jul2022'!Area_de_impressao</vt:lpstr>
      <vt:lpstr>'Cálculo Mar2022'!Area_de_impressao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2023-01-13T14:55:21Z</dcterms:modified>
</cp:coreProperties>
</file>