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pivotTables/pivotTable6.xml" ContentType="application/vnd.openxmlformats-officedocument.spreadsheetml.pivotTable+xml"/>
  <Override PartName="/xl/drawings/drawing4.xml" ContentType="application/vnd.openxmlformats-officedocument.drawing+xml"/>
  <Override PartName="/xl/pivotTables/pivotTable7.xml" ContentType="application/vnd.openxmlformats-officedocument.spreadsheetml.pivotTable+xml"/>
  <Override PartName="/xl/drawings/drawing5.xml" ContentType="application/vnd.openxmlformats-officedocument.drawing+xml"/>
  <Override PartName="/xl/pivotTables/pivotTable8.xml" ContentType="application/vnd.openxmlformats-officedocument.spreadsheetml.pivotTabl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NCILIAÇÕES\2022\1.2.3 - IMOBILIZADO\"/>
    </mc:Choice>
  </mc:AlternateContent>
  <xr:revisionPtr revIDLastSave="0" documentId="13_ncr:1_{3D250EE6-6CF2-4CCB-98AB-9FBC4F45824D}" xr6:coauthVersionLast="47" xr6:coauthVersionMax="47" xr10:uidLastSave="{00000000-0000-0000-0000-000000000000}"/>
  <bookViews>
    <workbookView xWindow="-120" yWindow="-120" windowWidth="29040" windowHeight="15840" tabRatio="803" firstSheet="1" activeTab="1" xr2:uid="{0669CB5B-F566-4656-8607-CF564982D900}"/>
  </bookViews>
  <sheets>
    <sheet name="Planilha2" sheetId="13" state="hidden" r:id="rId1"/>
    <sheet name="Cálculo Mar2022" sheetId="20" r:id="rId2"/>
    <sheet name="Cálculo Fev2022" sheetId="19" state="hidden" r:id="rId3"/>
    <sheet name="Cálculo Jan2022" sheetId="18" state="hidden" r:id="rId4"/>
    <sheet name="Cálculo 31.12.2021" sheetId="1" state="hidden" r:id="rId5"/>
    <sheet name="Planilha1" sheetId="12" state="hidden" r:id="rId6"/>
    <sheet name="Config" sheetId="7" state="hidden" r:id="rId7"/>
  </sheets>
  <definedNames>
    <definedName name="_xlnm._FilterDatabase" localSheetId="4" hidden="1">'Cálculo 31.12.2021'!$B$3:$R$726</definedName>
    <definedName name="_xlnm._FilterDatabase" localSheetId="2" hidden="1">'Cálculo Fev2022'!$B$3:$U$741</definedName>
    <definedName name="_xlnm._FilterDatabase" localSheetId="3" hidden="1">'Cálculo Jan2022'!$B$3:$U$732</definedName>
    <definedName name="_xlnm._FilterDatabase" localSheetId="1" hidden="1">'Cálculo Mar2022'!$B$3:$U$753</definedName>
    <definedName name="_xlnm.Print_Area" localSheetId="4">'Cálculo 31.12.2021'!$E$2:$R$726</definedName>
    <definedName name="_xlnm.Print_Area" localSheetId="2">'Cálculo Fev2022'!$E$2:$U$741</definedName>
    <definedName name="_xlnm.Print_Area" localSheetId="3">'Cálculo Jan2022'!$E$2:$U$732</definedName>
    <definedName name="_xlnm.Print_Area" localSheetId="1">'Cálculo Mar2022'!$E$2:$U$753</definedName>
  </definedNames>
  <calcPr calcId="191029"/>
  <pivotCaches>
    <pivotCache cacheId="35" r:id="rId8"/>
    <pivotCache cacheId="36" r:id="rId9"/>
    <pivotCache cacheId="37" r:id="rId10"/>
    <pivotCache cacheId="38" r:id="rId11"/>
    <pivotCache cacheId="39" r:id="rId12"/>
    <pivotCache cacheId="40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96" i="18" l="1"/>
  <c r="Q769" i="20"/>
  <c r="Q755" i="19"/>
  <c r="Q768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78" i="20"/>
  <c r="P79" i="20"/>
  <c r="P80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P101" i="20"/>
  <c r="P102" i="20"/>
  <c r="P103" i="20"/>
  <c r="P104" i="20"/>
  <c r="P105" i="20"/>
  <c r="P106" i="20"/>
  <c r="P107" i="20"/>
  <c r="P108" i="20"/>
  <c r="P109" i="20"/>
  <c r="P110" i="20"/>
  <c r="P111" i="20"/>
  <c r="P112" i="20"/>
  <c r="P113" i="20"/>
  <c r="P114" i="20"/>
  <c r="P115" i="20"/>
  <c r="P116" i="20"/>
  <c r="P117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P130" i="20"/>
  <c r="P131" i="20"/>
  <c r="P132" i="20"/>
  <c r="P133" i="20"/>
  <c r="P134" i="20"/>
  <c r="P135" i="20"/>
  <c r="P136" i="20"/>
  <c r="P137" i="20"/>
  <c r="P138" i="20"/>
  <c r="P139" i="20"/>
  <c r="P140" i="20"/>
  <c r="P141" i="20"/>
  <c r="P142" i="20"/>
  <c r="P143" i="20"/>
  <c r="P144" i="20"/>
  <c r="P145" i="20"/>
  <c r="P146" i="20"/>
  <c r="P147" i="20"/>
  <c r="P148" i="20"/>
  <c r="P149" i="20"/>
  <c r="P150" i="20"/>
  <c r="P151" i="20"/>
  <c r="P152" i="20"/>
  <c r="P153" i="20"/>
  <c r="P154" i="20"/>
  <c r="P155" i="20"/>
  <c r="P156" i="20"/>
  <c r="P157" i="20"/>
  <c r="P158" i="20"/>
  <c r="P159" i="20"/>
  <c r="P160" i="20"/>
  <c r="P161" i="20"/>
  <c r="P162" i="20"/>
  <c r="P163" i="20"/>
  <c r="P164" i="20"/>
  <c r="P165" i="20"/>
  <c r="P166" i="20"/>
  <c r="P167" i="20"/>
  <c r="P168" i="20"/>
  <c r="P169" i="20"/>
  <c r="P170" i="20"/>
  <c r="P171" i="20"/>
  <c r="P172" i="20"/>
  <c r="P173" i="20"/>
  <c r="P174" i="20"/>
  <c r="P175" i="20"/>
  <c r="P176" i="20"/>
  <c r="P177" i="20"/>
  <c r="P178" i="20"/>
  <c r="P179" i="20"/>
  <c r="P180" i="20"/>
  <c r="P181" i="20"/>
  <c r="P182" i="20"/>
  <c r="P183" i="20"/>
  <c r="P184" i="20"/>
  <c r="P185" i="20"/>
  <c r="P186" i="20"/>
  <c r="P187" i="20"/>
  <c r="P188" i="20"/>
  <c r="P189" i="20"/>
  <c r="P190" i="20"/>
  <c r="P191" i="20"/>
  <c r="P192" i="20"/>
  <c r="P193" i="20"/>
  <c r="P194" i="20"/>
  <c r="P195" i="20"/>
  <c r="P196" i="20"/>
  <c r="P197" i="20"/>
  <c r="P198" i="20"/>
  <c r="P199" i="20"/>
  <c r="P200" i="20"/>
  <c r="P201" i="20"/>
  <c r="P202" i="20"/>
  <c r="P203" i="20"/>
  <c r="P204" i="20"/>
  <c r="P205" i="20"/>
  <c r="P206" i="20"/>
  <c r="P207" i="20"/>
  <c r="P208" i="20"/>
  <c r="P209" i="20"/>
  <c r="P210" i="20"/>
  <c r="P211" i="20"/>
  <c r="P212" i="20"/>
  <c r="P213" i="20"/>
  <c r="P214" i="20"/>
  <c r="P215" i="20"/>
  <c r="P216" i="20"/>
  <c r="P217" i="20"/>
  <c r="P218" i="20"/>
  <c r="P219" i="20"/>
  <c r="P220" i="20"/>
  <c r="P221" i="20"/>
  <c r="P223" i="20"/>
  <c r="P224" i="20"/>
  <c r="P225" i="20"/>
  <c r="P226" i="20"/>
  <c r="P227" i="20"/>
  <c r="P229" i="20"/>
  <c r="P230" i="20"/>
  <c r="P231" i="20"/>
  <c r="P232" i="20"/>
  <c r="P233" i="20"/>
  <c r="P234" i="20"/>
  <c r="P235" i="20"/>
  <c r="P236" i="20"/>
  <c r="P238" i="20"/>
  <c r="P239" i="20"/>
  <c r="P240" i="20"/>
  <c r="P241" i="20"/>
  <c r="P242" i="20"/>
  <c r="P243" i="20"/>
  <c r="P244" i="20"/>
  <c r="P245" i="20"/>
  <c r="P246" i="20"/>
  <c r="P247" i="20"/>
  <c r="P248" i="20"/>
  <c r="P249" i="20"/>
  <c r="P250" i="20"/>
  <c r="P251" i="20"/>
  <c r="P252" i="20"/>
  <c r="P253" i="20"/>
  <c r="P254" i="20"/>
  <c r="P255" i="20"/>
  <c r="P256" i="20"/>
  <c r="P257" i="20"/>
  <c r="P258" i="20"/>
  <c r="P259" i="20"/>
  <c r="P260" i="20"/>
  <c r="P261" i="20"/>
  <c r="P262" i="20"/>
  <c r="P263" i="20"/>
  <c r="P264" i="20"/>
  <c r="P265" i="20"/>
  <c r="P266" i="20"/>
  <c r="P267" i="20"/>
  <c r="P268" i="20"/>
  <c r="P269" i="20"/>
  <c r="P270" i="20"/>
  <c r="P271" i="20"/>
  <c r="P272" i="20"/>
  <c r="P273" i="20"/>
  <c r="P274" i="20"/>
  <c r="P275" i="20"/>
  <c r="P276" i="20"/>
  <c r="P277" i="20"/>
  <c r="P278" i="20"/>
  <c r="P279" i="20"/>
  <c r="P280" i="20"/>
  <c r="P281" i="20"/>
  <c r="P282" i="20"/>
  <c r="P283" i="20"/>
  <c r="P284" i="20"/>
  <c r="P285" i="20"/>
  <c r="P286" i="20"/>
  <c r="P287" i="20"/>
  <c r="P288" i="20"/>
  <c r="P289" i="20"/>
  <c r="P290" i="20"/>
  <c r="P291" i="20"/>
  <c r="P292" i="20"/>
  <c r="P293" i="20"/>
  <c r="P294" i="20"/>
  <c r="P295" i="20"/>
  <c r="P296" i="20"/>
  <c r="P297" i="20"/>
  <c r="P298" i="20"/>
  <c r="P299" i="20"/>
  <c r="P300" i="20"/>
  <c r="P301" i="20"/>
  <c r="P302" i="20"/>
  <c r="P303" i="20"/>
  <c r="P304" i="20"/>
  <c r="P305" i="20"/>
  <c r="P306" i="20"/>
  <c r="P307" i="20"/>
  <c r="P308" i="20"/>
  <c r="P309" i="20"/>
  <c r="P310" i="20"/>
  <c r="P311" i="20"/>
  <c r="P312" i="20"/>
  <c r="P313" i="20"/>
  <c r="P314" i="20"/>
  <c r="P315" i="20"/>
  <c r="P316" i="20"/>
  <c r="P317" i="20"/>
  <c r="P318" i="20"/>
  <c r="P319" i="20"/>
  <c r="P320" i="20"/>
  <c r="P321" i="20"/>
  <c r="P322" i="20"/>
  <c r="P323" i="20"/>
  <c r="P324" i="20"/>
  <c r="P325" i="20"/>
  <c r="P326" i="20"/>
  <c r="P327" i="20"/>
  <c r="P328" i="20"/>
  <c r="P329" i="20"/>
  <c r="P330" i="20"/>
  <c r="P331" i="20"/>
  <c r="P332" i="20"/>
  <c r="P333" i="20"/>
  <c r="P335" i="20"/>
  <c r="P336" i="20"/>
  <c r="P337" i="20"/>
  <c r="P338" i="20"/>
  <c r="P339" i="20"/>
  <c r="P340" i="20"/>
  <c r="P341" i="20"/>
  <c r="P342" i="20"/>
  <c r="P343" i="20"/>
  <c r="P344" i="20"/>
  <c r="P345" i="20"/>
  <c r="P346" i="20"/>
  <c r="P348" i="20"/>
  <c r="P349" i="20"/>
  <c r="P350" i="20"/>
  <c r="P351" i="20"/>
  <c r="P352" i="20"/>
  <c r="P353" i="20"/>
  <c r="P354" i="20"/>
  <c r="P355" i="20"/>
  <c r="P356" i="20"/>
  <c r="P357" i="20"/>
  <c r="P358" i="20"/>
  <c r="P359" i="20"/>
  <c r="P360" i="20"/>
  <c r="P361" i="20"/>
  <c r="P362" i="20"/>
  <c r="P363" i="20"/>
  <c r="P364" i="20"/>
  <c r="P365" i="20"/>
  <c r="P366" i="20"/>
  <c r="P367" i="20"/>
  <c r="P368" i="20"/>
  <c r="P369" i="20"/>
  <c r="P370" i="20"/>
  <c r="P371" i="20"/>
  <c r="P372" i="20"/>
  <c r="P373" i="20"/>
  <c r="P374" i="20"/>
  <c r="P375" i="20"/>
  <c r="P376" i="20"/>
  <c r="P377" i="20"/>
  <c r="P378" i="20"/>
  <c r="P379" i="20"/>
  <c r="P380" i="20"/>
  <c r="P381" i="20"/>
  <c r="P382" i="20"/>
  <c r="P383" i="20"/>
  <c r="P384" i="20"/>
  <c r="P385" i="20"/>
  <c r="P386" i="20"/>
  <c r="P387" i="20"/>
  <c r="P388" i="20"/>
  <c r="P389" i="20"/>
  <c r="P390" i="20"/>
  <c r="P391" i="20"/>
  <c r="P392" i="20"/>
  <c r="P393" i="20"/>
  <c r="P394" i="20"/>
  <c r="P396" i="20"/>
  <c r="P397" i="20"/>
  <c r="P398" i="20"/>
  <c r="P399" i="20"/>
  <c r="P400" i="20"/>
  <c r="P401" i="20"/>
  <c r="P402" i="20"/>
  <c r="P403" i="20"/>
  <c r="P404" i="20"/>
  <c r="P405" i="20"/>
  <c r="P406" i="20"/>
  <c r="P407" i="20"/>
  <c r="P408" i="20"/>
  <c r="P409" i="20"/>
  <c r="P410" i="20"/>
  <c r="P411" i="20"/>
  <c r="P412" i="20"/>
  <c r="P413" i="20"/>
  <c r="P414" i="20"/>
  <c r="P415" i="20"/>
  <c r="P416" i="20"/>
  <c r="P417" i="20"/>
  <c r="P418" i="20"/>
  <c r="P419" i="20"/>
  <c r="P420" i="20"/>
  <c r="P421" i="20"/>
  <c r="P422" i="20"/>
  <c r="P423" i="20"/>
  <c r="P424" i="20"/>
  <c r="P426" i="20"/>
  <c r="P428" i="20"/>
  <c r="P429" i="20"/>
  <c r="P430" i="20"/>
  <c r="P431" i="20"/>
  <c r="P432" i="20"/>
  <c r="P433" i="20"/>
  <c r="P434" i="20"/>
  <c r="P435" i="20"/>
  <c r="P436" i="20"/>
  <c r="P437" i="20"/>
  <c r="P438" i="20"/>
  <c r="P439" i="20"/>
  <c r="P440" i="20"/>
  <c r="P441" i="20"/>
  <c r="P442" i="20"/>
  <c r="P443" i="20"/>
  <c r="P444" i="20"/>
  <c r="P445" i="20"/>
  <c r="P446" i="20"/>
  <c r="P447" i="20"/>
  <c r="P448" i="20"/>
  <c r="P449" i="20"/>
  <c r="P450" i="20"/>
  <c r="P451" i="20"/>
  <c r="P452" i="20"/>
  <c r="P453" i="20"/>
  <c r="P454" i="20"/>
  <c r="P455" i="20"/>
  <c r="P456" i="20"/>
  <c r="P457" i="20"/>
  <c r="P458" i="20"/>
  <c r="P459" i="20"/>
  <c r="P460" i="20"/>
  <c r="P461" i="20"/>
  <c r="P462" i="20"/>
  <c r="P463" i="20"/>
  <c r="P464" i="20"/>
  <c r="P465" i="20"/>
  <c r="P466" i="20"/>
  <c r="P467" i="20"/>
  <c r="P468" i="20"/>
  <c r="P469" i="20"/>
  <c r="P470" i="20"/>
  <c r="P471" i="20"/>
  <c r="P472" i="20"/>
  <c r="P473" i="20"/>
  <c r="P474" i="20"/>
  <c r="P475" i="20"/>
  <c r="P476" i="20"/>
  <c r="P477" i="20"/>
  <c r="P478" i="20"/>
  <c r="P479" i="20"/>
  <c r="P480" i="20"/>
  <c r="P481" i="20"/>
  <c r="P482" i="20"/>
  <c r="P483" i="20"/>
  <c r="P484" i="20"/>
  <c r="P485" i="20"/>
  <c r="P486" i="20"/>
  <c r="P487" i="20"/>
  <c r="P488" i="20"/>
  <c r="P489" i="20"/>
  <c r="P490" i="20"/>
  <c r="P491" i="20"/>
  <c r="P492" i="20"/>
  <c r="P493" i="20"/>
  <c r="P494" i="20"/>
  <c r="P495" i="20"/>
  <c r="P496" i="20"/>
  <c r="P497" i="20"/>
  <c r="P498" i="20"/>
  <c r="P499" i="20"/>
  <c r="P500" i="20"/>
  <c r="P501" i="20"/>
  <c r="P502" i="20"/>
  <c r="P503" i="20"/>
  <c r="P504" i="20"/>
  <c r="P505" i="20"/>
  <c r="P506" i="20"/>
  <c r="P507" i="20"/>
  <c r="P508" i="20"/>
  <c r="P509" i="20"/>
  <c r="P510" i="20"/>
  <c r="P511" i="20"/>
  <c r="P512" i="20"/>
  <c r="P513" i="20"/>
  <c r="P514" i="20"/>
  <c r="P515" i="20"/>
  <c r="P516" i="20"/>
  <c r="P517" i="20"/>
  <c r="P518" i="20"/>
  <c r="P519" i="20"/>
  <c r="P520" i="20"/>
  <c r="P521" i="20"/>
  <c r="P522" i="20"/>
  <c r="P523" i="20"/>
  <c r="P524" i="20"/>
  <c r="P525" i="20"/>
  <c r="P526" i="20"/>
  <c r="P527" i="20"/>
  <c r="P528" i="20"/>
  <c r="P529" i="20"/>
  <c r="P531" i="20"/>
  <c r="P532" i="20"/>
  <c r="P533" i="20"/>
  <c r="P534" i="20"/>
  <c r="P535" i="20"/>
  <c r="P536" i="20"/>
  <c r="P537" i="20"/>
  <c r="P538" i="20"/>
  <c r="P582" i="20"/>
  <c r="P585" i="20"/>
  <c r="P587" i="20"/>
  <c r="P589" i="20"/>
  <c r="P590" i="20"/>
  <c r="P591" i="20"/>
  <c r="P595" i="20"/>
  <c r="P596" i="20"/>
  <c r="P597" i="20"/>
  <c r="P598" i="20"/>
  <c r="P600" i="20"/>
  <c r="P602" i="20"/>
  <c r="P645" i="20"/>
  <c r="P674" i="20"/>
  <c r="P4" i="20"/>
  <c r="N753" i="20"/>
  <c r="M752" i="20"/>
  <c r="U752" i="20" s="1"/>
  <c r="L752" i="20"/>
  <c r="K752" i="20"/>
  <c r="D752" i="20" s="1"/>
  <c r="I752" i="20"/>
  <c r="O752" i="20" s="1"/>
  <c r="M751" i="20"/>
  <c r="U751" i="20" s="1"/>
  <c r="L751" i="20"/>
  <c r="K751" i="20"/>
  <c r="O751" i="20" s="1"/>
  <c r="T751" i="20" s="1"/>
  <c r="I751" i="20"/>
  <c r="M750" i="20"/>
  <c r="U750" i="20" s="1"/>
  <c r="L750" i="20"/>
  <c r="K750" i="20"/>
  <c r="D750" i="20" s="1"/>
  <c r="I750" i="20"/>
  <c r="O750" i="20" s="1"/>
  <c r="M749" i="20"/>
  <c r="U749" i="20" s="1"/>
  <c r="L749" i="20"/>
  <c r="K749" i="20"/>
  <c r="D749" i="20" s="1"/>
  <c r="I749" i="20"/>
  <c r="O749" i="20" s="1"/>
  <c r="M748" i="20"/>
  <c r="U748" i="20" s="1"/>
  <c r="L748" i="20"/>
  <c r="K748" i="20"/>
  <c r="D748" i="20" s="1"/>
  <c r="I748" i="20"/>
  <c r="M747" i="20"/>
  <c r="U747" i="20" s="1"/>
  <c r="L747" i="20"/>
  <c r="K747" i="20"/>
  <c r="D747" i="20" s="1"/>
  <c r="I747" i="20"/>
  <c r="O747" i="20" s="1"/>
  <c r="M746" i="20"/>
  <c r="U746" i="20" s="1"/>
  <c r="L746" i="20"/>
  <c r="K746" i="20"/>
  <c r="D746" i="20" s="1"/>
  <c r="I746" i="20"/>
  <c r="M745" i="20"/>
  <c r="L745" i="20"/>
  <c r="K745" i="20"/>
  <c r="D745" i="20" s="1"/>
  <c r="H745" i="20"/>
  <c r="I745" i="20" s="1"/>
  <c r="M744" i="20"/>
  <c r="U744" i="20" s="1"/>
  <c r="L744" i="20"/>
  <c r="K744" i="20"/>
  <c r="D744" i="20" s="1"/>
  <c r="I744" i="20"/>
  <c r="M743" i="20"/>
  <c r="U743" i="20" s="1"/>
  <c r="L743" i="20"/>
  <c r="K743" i="20"/>
  <c r="D743" i="20" s="1"/>
  <c r="I743" i="20"/>
  <c r="O743" i="20" s="1"/>
  <c r="M742" i="20"/>
  <c r="U742" i="20" s="1"/>
  <c r="L742" i="20"/>
  <c r="K742" i="20"/>
  <c r="D742" i="20" s="1"/>
  <c r="I742" i="20"/>
  <c r="M741" i="20"/>
  <c r="U741" i="20" s="1"/>
  <c r="L741" i="20"/>
  <c r="K741" i="20"/>
  <c r="D741" i="20" s="1"/>
  <c r="I741" i="20"/>
  <c r="O741" i="20" s="1"/>
  <c r="T746" i="20" l="1"/>
  <c r="T742" i="20"/>
  <c r="T745" i="20"/>
  <c r="T744" i="20"/>
  <c r="T750" i="20"/>
  <c r="T749" i="20"/>
  <c r="U745" i="20"/>
  <c r="T752" i="20"/>
  <c r="T747" i="20"/>
  <c r="T743" i="20"/>
  <c r="O744" i="20"/>
  <c r="O745" i="20"/>
  <c r="O748" i="20"/>
  <c r="T748" i="20" s="1"/>
  <c r="T741" i="20"/>
  <c r="O746" i="20"/>
  <c r="O742" i="20"/>
  <c r="D751" i="20"/>
  <c r="M740" i="20" l="1"/>
  <c r="L740" i="20"/>
  <c r="K740" i="20"/>
  <c r="D740" i="20" s="1"/>
  <c r="I740" i="20"/>
  <c r="M739" i="20"/>
  <c r="L739" i="20"/>
  <c r="K739" i="20"/>
  <c r="D739" i="20" s="1"/>
  <c r="I739" i="20"/>
  <c r="M738" i="20"/>
  <c r="L738" i="20"/>
  <c r="K738" i="20"/>
  <c r="I738" i="20"/>
  <c r="M737" i="20"/>
  <c r="L737" i="20"/>
  <c r="K737" i="20"/>
  <c r="D737" i="20" s="1"/>
  <c r="H737" i="20"/>
  <c r="I737" i="20" s="1"/>
  <c r="M736" i="20"/>
  <c r="L736" i="20"/>
  <c r="K736" i="20"/>
  <c r="I736" i="20"/>
  <c r="M735" i="20"/>
  <c r="L735" i="20"/>
  <c r="K735" i="20"/>
  <c r="D735" i="20" s="1"/>
  <c r="H735" i="20"/>
  <c r="I735" i="20" s="1"/>
  <c r="M734" i="20"/>
  <c r="L734" i="20"/>
  <c r="K734" i="20"/>
  <c r="D734" i="20" s="1"/>
  <c r="I734" i="20"/>
  <c r="M733" i="20"/>
  <c r="L733" i="20"/>
  <c r="K733" i="20"/>
  <c r="I733" i="20"/>
  <c r="M732" i="20"/>
  <c r="L732" i="20"/>
  <c r="K732" i="20"/>
  <c r="D732" i="20" s="1"/>
  <c r="I732" i="20"/>
  <c r="M731" i="20"/>
  <c r="L731" i="20"/>
  <c r="K731" i="20"/>
  <c r="D731" i="20" s="1"/>
  <c r="I731" i="20"/>
  <c r="M730" i="20"/>
  <c r="L730" i="20"/>
  <c r="K730" i="20"/>
  <c r="I730" i="20"/>
  <c r="D730" i="20"/>
  <c r="M729" i="20"/>
  <c r="L729" i="20"/>
  <c r="K729" i="20"/>
  <c r="I729" i="20"/>
  <c r="M728" i="20"/>
  <c r="L728" i="20"/>
  <c r="K728" i="20"/>
  <c r="D728" i="20" s="1"/>
  <c r="I728" i="20"/>
  <c r="M727" i="20"/>
  <c r="L727" i="20"/>
  <c r="K727" i="20"/>
  <c r="I727" i="20"/>
  <c r="M726" i="20"/>
  <c r="L726" i="20"/>
  <c r="K726" i="20"/>
  <c r="D726" i="20" s="1"/>
  <c r="I726" i="20"/>
  <c r="M725" i="20"/>
  <c r="L725" i="20"/>
  <c r="K725" i="20"/>
  <c r="H725" i="20"/>
  <c r="I725" i="20" s="1"/>
  <c r="M724" i="20"/>
  <c r="L724" i="20"/>
  <c r="K724" i="20"/>
  <c r="D724" i="20" s="1"/>
  <c r="I724" i="20"/>
  <c r="M723" i="20"/>
  <c r="L723" i="20"/>
  <c r="K723" i="20"/>
  <c r="D723" i="20" s="1"/>
  <c r="I723" i="20"/>
  <c r="M722" i="20"/>
  <c r="L722" i="20"/>
  <c r="K722" i="20"/>
  <c r="D722" i="20" s="1"/>
  <c r="I722" i="20"/>
  <c r="M721" i="20"/>
  <c r="L721" i="20"/>
  <c r="K721" i="20"/>
  <c r="D721" i="20" s="1"/>
  <c r="I721" i="20"/>
  <c r="M720" i="20"/>
  <c r="L720" i="20"/>
  <c r="K720" i="20"/>
  <c r="D720" i="20" s="1"/>
  <c r="I720" i="20"/>
  <c r="M719" i="20"/>
  <c r="L719" i="20"/>
  <c r="K719" i="20"/>
  <c r="D719" i="20" s="1"/>
  <c r="I719" i="20"/>
  <c r="M718" i="20"/>
  <c r="L718" i="20"/>
  <c r="K718" i="20"/>
  <c r="D718" i="20" s="1"/>
  <c r="I718" i="20"/>
  <c r="M717" i="20"/>
  <c r="L717" i="20"/>
  <c r="K717" i="20"/>
  <c r="D717" i="20" s="1"/>
  <c r="I717" i="20"/>
  <c r="M716" i="20"/>
  <c r="L716" i="20"/>
  <c r="K716" i="20"/>
  <c r="D716" i="20" s="1"/>
  <c r="I716" i="20"/>
  <c r="M715" i="20"/>
  <c r="L715" i="20"/>
  <c r="K715" i="20"/>
  <c r="D715" i="20" s="1"/>
  <c r="I715" i="20"/>
  <c r="M714" i="20"/>
  <c r="L714" i="20"/>
  <c r="K714" i="20"/>
  <c r="I714" i="20"/>
  <c r="M713" i="20"/>
  <c r="L713" i="20"/>
  <c r="K713" i="20"/>
  <c r="D713" i="20" s="1"/>
  <c r="H713" i="20"/>
  <c r="I713" i="20" s="1"/>
  <c r="M712" i="20"/>
  <c r="L712" i="20"/>
  <c r="K712" i="20"/>
  <c r="D712" i="20" s="1"/>
  <c r="I712" i="20"/>
  <c r="M711" i="20"/>
  <c r="L711" i="20"/>
  <c r="K711" i="20"/>
  <c r="H711" i="20"/>
  <c r="I711" i="20" s="1"/>
  <c r="M710" i="20"/>
  <c r="L710" i="20"/>
  <c r="K710" i="20"/>
  <c r="D710" i="20" s="1"/>
  <c r="I710" i="20"/>
  <c r="M709" i="20"/>
  <c r="L709" i="20"/>
  <c r="K709" i="20"/>
  <c r="D709" i="20" s="1"/>
  <c r="I709" i="20"/>
  <c r="M708" i="20"/>
  <c r="L708" i="20"/>
  <c r="K708" i="20"/>
  <c r="D708" i="20" s="1"/>
  <c r="I708" i="20"/>
  <c r="M707" i="20"/>
  <c r="L707" i="20"/>
  <c r="K707" i="20"/>
  <c r="D707" i="20" s="1"/>
  <c r="I707" i="20"/>
  <c r="M706" i="20"/>
  <c r="L706" i="20"/>
  <c r="K706" i="20"/>
  <c r="D706" i="20" s="1"/>
  <c r="I706" i="20"/>
  <c r="M705" i="20"/>
  <c r="L705" i="20"/>
  <c r="K705" i="20"/>
  <c r="D705" i="20" s="1"/>
  <c r="H705" i="20"/>
  <c r="I705" i="20" s="1"/>
  <c r="M704" i="20"/>
  <c r="U704" i="20" s="1"/>
  <c r="L704" i="20"/>
  <c r="K704" i="20"/>
  <c r="D704" i="20" s="1"/>
  <c r="I704" i="20"/>
  <c r="M703" i="20"/>
  <c r="L703" i="20"/>
  <c r="K703" i="20"/>
  <c r="D703" i="20" s="1"/>
  <c r="H703" i="20"/>
  <c r="I703" i="20" s="1"/>
  <c r="M702" i="20"/>
  <c r="L702" i="20"/>
  <c r="K702" i="20"/>
  <c r="D702" i="20" s="1"/>
  <c r="I702" i="20"/>
  <c r="M701" i="20"/>
  <c r="U701" i="20" s="1"/>
  <c r="L701" i="20"/>
  <c r="K701" i="20"/>
  <c r="D701" i="20" s="1"/>
  <c r="I701" i="20"/>
  <c r="O701" i="20" s="1"/>
  <c r="P701" i="20" s="1"/>
  <c r="M700" i="20"/>
  <c r="L700" i="20"/>
  <c r="K700" i="20"/>
  <c r="D700" i="20" s="1"/>
  <c r="I700" i="20"/>
  <c r="M699" i="20"/>
  <c r="L699" i="20"/>
  <c r="K699" i="20"/>
  <c r="D699" i="20" s="1"/>
  <c r="I699" i="20"/>
  <c r="M698" i="20"/>
  <c r="L698" i="20"/>
  <c r="K698" i="20"/>
  <c r="D698" i="20" s="1"/>
  <c r="I698" i="20"/>
  <c r="M697" i="20"/>
  <c r="L697" i="20"/>
  <c r="K697" i="20"/>
  <c r="I697" i="20"/>
  <c r="M696" i="20"/>
  <c r="L696" i="20"/>
  <c r="K696" i="20"/>
  <c r="D696" i="20" s="1"/>
  <c r="I696" i="20"/>
  <c r="M695" i="20"/>
  <c r="L695" i="20"/>
  <c r="K695" i="20"/>
  <c r="H695" i="20"/>
  <c r="I695" i="20" s="1"/>
  <c r="M694" i="20"/>
  <c r="L694" i="20"/>
  <c r="K694" i="20"/>
  <c r="D694" i="20" s="1"/>
  <c r="H694" i="20"/>
  <c r="I694" i="20" s="1"/>
  <c r="M693" i="20"/>
  <c r="L693" i="20"/>
  <c r="K693" i="20"/>
  <c r="D693" i="20" s="1"/>
  <c r="I693" i="20"/>
  <c r="M692" i="20"/>
  <c r="L692" i="20"/>
  <c r="K692" i="20"/>
  <c r="D692" i="20" s="1"/>
  <c r="I692" i="20"/>
  <c r="M691" i="20"/>
  <c r="L691" i="20"/>
  <c r="K691" i="20"/>
  <c r="D691" i="20" s="1"/>
  <c r="I691" i="20"/>
  <c r="M690" i="20"/>
  <c r="L690" i="20"/>
  <c r="K690" i="20"/>
  <c r="D690" i="20" s="1"/>
  <c r="I690" i="20"/>
  <c r="O690" i="20" s="1"/>
  <c r="P690" i="20" s="1"/>
  <c r="M689" i="20"/>
  <c r="L689" i="20"/>
  <c r="K689" i="20"/>
  <c r="D689" i="20" s="1"/>
  <c r="I689" i="20"/>
  <c r="M688" i="20"/>
  <c r="L688" i="20"/>
  <c r="K688" i="20"/>
  <c r="D688" i="20" s="1"/>
  <c r="I688" i="20"/>
  <c r="M687" i="20"/>
  <c r="L687" i="20"/>
  <c r="K687" i="20"/>
  <c r="D687" i="20" s="1"/>
  <c r="I687" i="20"/>
  <c r="M686" i="20"/>
  <c r="L686" i="20"/>
  <c r="K686" i="20"/>
  <c r="D686" i="20" s="1"/>
  <c r="H686" i="20"/>
  <c r="I686" i="20" s="1"/>
  <c r="M685" i="20"/>
  <c r="L685" i="20"/>
  <c r="K685" i="20"/>
  <c r="I685" i="20"/>
  <c r="H685" i="20"/>
  <c r="D685" i="20"/>
  <c r="M684" i="20"/>
  <c r="L684" i="20"/>
  <c r="K684" i="20"/>
  <c r="H684" i="20"/>
  <c r="I684" i="20" s="1"/>
  <c r="M683" i="20"/>
  <c r="L683" i="20"/>
  <c r="K683" i="20"/>
  <c r="D683" i="20" s="1"/>
  <c r="H683" i="20"/>
  <c r="I683" i="20" s="1"/>
  <c r="M682" i="20"/>
  <c r="L682" i="20"/>
  <c r="K682" i="20"/>
  <c r="D682" i="20" s="1"/>
  <c r="I682" i="20"/>
  <c r="M681" i="20"/>
  <c r="L681" i="20"/>
  <c r="K681" i="20"/>
  <c r="D681" i="20" s="1"/>
  <c r="H681" i="20"/>
  <c r="I681" i="20" s="1"/>
  <c r="M680" i="20"/>
  <c r="L680" i="20"/>
  <c r="K680" i="20"/>
  <c r="D680" i="20" s="1"/>
  <c r="I680" i="20"/>
  <c r="M679" i="20"/>
  <c r="L679" i="20"/>
  <c r="K679" i="20"/>
  <c r="D679" i="20" s="1"/>
  <c r="I679" i="20"/>
  <c r="M678" i="20"/>
  <c r="L678" i="20"/>
  <c r="K678" i="20"/>
  <c r="D678" i="20" s="1"/>
  <c r="I678" i="20"/>
  <c r="M677" i="20"/>
  <c r="L677" i="20"/>
  <c r="K677" i="20"/>
  <c r="D677" i="20" s="1"/>
  <c r="I677" i="20"/>
  <c r="M676" i="20"/>
  <c r="L676" i="20"/>
  <c r="K676" i="20"/>
  <c r="D676" i="20" s="1"/>
  <c r="I676" i="20"/>
  <c r="M675" i="20"/>
  <c r="L675" i="20"/>
  <c r="K675" i="20"/>
  <c r="D675" i="20" s="1"/>
  <c r="H675" i="20"/>
  <c r="I675" i="20" s="1"/>
  <c r="M674" i="20"/>
  <c r="L674" i="20"/>
  <c r="K674" i="20"/>
  <c r="I674" i="20"/>
  <c r="M673" i="20"/>
  <c r="L673" i="20"/>
  <c r="K673" i="20"/>
  <c r="I673" i="20"/>
  <c r="M672" i="20"/>
  <c r="L672" i="20"/>
  <c r="K672" i="20"/>
  <c r="I672" i="20"/>
  <c r="M671" i="20"/>
  <c r="L671" i="20"/>
  <c r="K671" i="20"/>
  <c r="I671" i="20"/>
  <c r="M670" i="20"/>
  <c r="L670" i="20"/>
  <c r="K670" i="20"/>
  <c r="I670" i="20"/>
  <c r="M669" i="20"/>
  <c r="L669" i="20"/>
  <c r="K669" i="20"/>
  <c r="U669" i="20" s="1"/>
  <c r="H669" i="20"/>
  <c r="I669" i="20" s="1"/>
  <c r="M668" i="20"/>
  <c r="L668" i="20"/>
  <c r="K668" i="20"/>
  <c r="I668" i="20"/>
  <c r="D668" i="20"/>
  <c r="M667" i="20"/>
  <c r="L667" i="20"/>
  <c r="K667" i="20"/>
  <c r="D667" i="20" s="1"/>
  <c r="I667" i="20"/>
  <c r="M666" i="20"/>
  <c r="L666" i="20"/>
  <c r="K666" i="20"/>
  <c r="I666" i="20"/>
  <c r="M665" i="20"/>
  <c r="L665" i="20"/>
  <c r="K665" i="20"/>
  <c r="I665" i="20"/>
  <c r="M664" i="20"/>
  <c r="L664" i="20"/>
  <c r="K664" i="20"/>
  <c r="D664" i="20" s="1"/>
  <c r="H664" i="20"/>
  <c r="I664" i="20" s="1"/>
  <c r="M663" i="20"/>
  <c r="L663" i="20"/>
  <c r="K663" i="20"/>
  <c r="D663" i="20" s="1"/>
  <c r="H663" i="20"/>
  <c r="I663" i="20" s="1"/>
  <c r="M662" i="20"/>
  <c r="L662" i="20"/>
  <c r="K662" i="20"/>
  <c r="I662" i="20"/>
  <c r="M661" i="20"/>
  <c r="L661" i="20"/>
  <c r="K661" i="20"/>
  <c r="I661" i="20"/>
  <c r="M660" i="20"/>
  <c r="L660" i="20"/>
  <c r="K660" i="20"/>
  <c r="I660" i="20"/>
  <c r="M659" i="20"/>
  <c r="L659" i="20"/>
  <c r="K659" i="20"/>
  <c r="D659" i="20" s="1"/>
  <c r="I659" i="20"/>
  <c r="M658" i="20"/>
  <c r="L658" i="20"/>
  <c r="K658" i="20"/>
  <c r="H658" i="20"/>
  <c r="I658" i="20" s="1"/>
  <c r="M657" i="20"/>
  <c r="L657" i="20"/>
  <c r="K657" i="20"/>
  <c r="D657" i="20" s="1"/>
  <c r="I657" i="20"/>
  <c r="O657" i="20" s="1"/>
  <c r="P657" i="20" s="1"/>
  <c r="M656" i="20"/>
  <c r="L656" i="20"/>
  <c r="K656" i="20"/>
  <c r="D656" i="20" s="1"/>
  <c r="I656" i="20"/>
  <c r="M655" i="20"/>
  <c r="L655" i="20"/>
  <c r="K655" i="20"/>
  <c r="D655" i="20" s="1"/>
  <c r="I655" i="20"/>
  <c r="O655" i="20" s="1"/>
  <c r="P655" i="20" s="1"/>
  <c r="M654" i="20"/>
  <c r="L654" i="20"/>
  <c r="K654" i="20"/>
  <c r="D654" i="20" s="1"/>
  <c r="I654" i="20"/>
  <c r="M653" i="20"/>
  <c r="L653" i="20"/>
  <c r="K653" i="20"/>
  <c r="D653" i="20" s="1"/>
  <c r="I653" i="20"/>
  <c r="M652" i="20"/>
  <c r="L652" i="20"/>
  <c r="K652" i="20"/>
  <c r="D652" i="20" s="1"/>
  <c r="I652" i="20"/>
  <c r="M651" i="20"/>
  <c r="L651" i="20"/>
  <c r="K651" i="20"/>
  <c r="I651" i="20"/>
  <c r="M650" i="20"/>
  <c r="L650" i="20"/>
  <c r="K650" i="20"/>
  <c r="D650" i="20" s="1"/>
  <c r="I650" i="20"/>
  <c r="M649" i="20"/>
  <c r="U649" i="20" s="1"/>
  <c r="L649" i="20"/>
  <c r="K649" i="20"/>
  <c r="I649" i="20"/>
  <c r="D649" i="20"/>
  <c r="M648" i="20"/>
  <c r="L648" i="20"/>
  <c r="K648" i="20"/>
  <c r="D648" i="20" s="1"/>
  <c r="H648" i="20"/>
  <c r="I648" i="20" s="1"/>
  <c r="M647" i="20"/>
  <c r="U647" i="20" s="1"/>
  <c r="L647" i="20"/>
  <c r="K647" i="20"/>
  <c r="D647" i="20" s="1"/>
  <c r="I647" i="20"/>
  <c r="O647" i="20" s="1"/>
  <c r="M646" i="20"/>
  <c r="L646" i="20"/>
  <c r="K646" i="20"/>
  <c r="D646" i="20" s="1"/>
  <c r="H646" i="20"/>
  <c r="I646" i="20" s="1"/>
  <c r="M645" i="20"/>
  <c r="L645" i="20"/>
  <c r="K645" i="20"/>
  <c r="I645" i="20"/>
  <c r="M644" i="20"/>
  <c r="L644" i="20"/>
  <c r="K644" i="20"/>
  <c r="D644" i="20" s="1"/>
  <c r="I644" i="20"/>
  <c r="M643" i="20"/>
  <c r="L643" i="20"/>
  <c r="K643" i="20"/>
  <c r="D643" i="20" s="1"/>
  <c r="I643" i="20"/>
  <c r="M642" i="20"/>
  <c r="L642" i="20"/>
  <c r="K642" i="20"/>
  <c r="D642" i="20" s="1"/>
  <c r="I642" i="20"/>
  <c r="M641" i="20"/>
  <c r="L641" i="20"/>
  <c r="K641" i="20"/>
  <c r="D641" i="20" s="1"/>
  <c r="I641" i="20"/>
  <c r="M640" i="20"/>
  <c r="L640" i="20"/>
  <c r="K640" i="20"/>
  <c r="D640" i="20" s="1"/>
  <c r="H640" i="20"/>
  <c r="I640" i="20" s="1"/>
  <c r="M639" i="20"/>
  <c r="L639" i="20"/>
  <c r="K639" i="20"/>
  <c r="D639" i="20" s="1"/>
  <c r="H639" i="20"/>
  <c r="I639" i="20" s="1"/>
  <c r="M638" i="20"/>
  <c r="L638" i="20"/>
  <c r="K638" i="20"/>
  <c r="D638" i="20" s="1"/>
  <c r="H638" i="20"/>
  <c r="I638" i="20" s="1"/>
  <c r="M637" i="20"/>
  <c r="L637" i="20"/>
  <c r="K637" i="20"/>
  <c r="D637" i="20" s="1"/>
  <c r="I637" i="20"/>
  <c r="M636" i="20"/>
  <c r="L636" i="20"/>
  <c r="K636" i="20"/>
  <c r="D636" i="20" s="1"/>
  <c r="I636" i="20"/>
  <c r="M635" i="20"/>
  <c r="L635" i="20"/>
  <c r="K635" i="20"/>
  <c r="I635" i="20"/>
  <c r="D635" i="20"/>
  <c r="M634" i="20"/>
  <c r="L634" i="20"/>
  <c r="K634" i="20"/>
  <c r="D634" i="20" s="1"/>
  <c r="H634" i="20"/>
  <c r="I634" i="20" s="1"/>
  <c r="M633" i="20"/>
  <c r="L633" i="20"/>
  <c r="K633" i="20"/>
  <c r="D633" i="20" s="1"/>
  <c r="H633" i="20"/>
  <c r="I633" i="20" s="1"/>
  <c r="M632" i="20"/>
  <c r="L632" i="20"/>
  <c r="K632" i="20"/>
  <c r="I632" i="20"/>
  <c r="M631" i="20"/>
  <c r="L631" i="20"/>
  <c r="K631" i="20"/>
  <c r="I631" i="20"/>
  <c r="M630" i="20"/>
  <c r="L630" i="20"/>
  <c r="K630" i="20"/>
  <c r="D630" i="20" s="1"/>
  <c r="I630" i="20"/>
  <c r="M629" i="20"/>
  <c r="L629" i="20"/>
  <c r="K629" i="20"/>
  <c r="H629" i="20"/>
  <c r="I629" i="20" s="1"/>
  <c r="M628" i="20"/>
  <c r="L628" i="20"/>
  <c r="K628" i="20"/>
  <c r="D628" i="20" s="1"/>
  <c r="I628" i="20"/>
  <c r="M627" i="20"/>
  <c r="U627" i="20" s="1"/>
  <c r="L627" i="20"/>
  <c r="K627" i="20"/>
  <c r="D627" i="20" s="1"/>
  <c r="I627" i="20"/>
  <c r="M626" i="20"/>
  <c r="L626" i="20"/>
  <c r="K626" i="20"/>
  <c r="D626" i="20" s="1"/>
  <c r="H626" i="20"/>
  <c r="I626" i="20" s="1"/>
  <c r="M625" i="20"/>
  <c r="L625" i="20"/>
  <c r="K625" i="20"/>
  <c r="D625" i="20" s="1"/>
  <c r="I625" i="20"/>
  <c r="M624" i="20"/>
  <c r="U624" i="20" s="1"/>
  <c r="L624" i="20"/>
  <c r="K624" i="20"/>
  <c r="D624" i="20" s="1"/>
  <c r="I624" i="20"/>
  <c r="M623" i="20"/>
  <c r="L623" i="20"/>
  <c r="K623" i="20"/>
  <c r="I623" i="20"/>
  <c r="M622" i="20"/>
  <c r="L622" i="20"/>
  <c r="K622" i="20"/>
  <c r="D622" i="20" s="1"/>
  <c r="I622" i="20"/>
  <c r="M621" i="20"/>
  <c r="U621" i="20" s="1"/>
  <c r="L621" i="20"/>
  <c r="K621" i="20"/>
  <c r="D621" i="20" s="1"/>
  <c r="I621" i="20"/>
  <c r="M620" i="20"/>
  <c r="L620" i="20"/>
  <c r="K620" i="20"/>
  <c r="O620" i="20" s="1"/>
  <c r="P620" i="20" s="1"/>
  <c r="I620" i="20"/>
  <c r="M619" i="20"/>
  <c r="L619" i="20"/>
  <c r="K619" i="20"/>
  <c r="D619" i="20" s="1"/>
  <c r="H619" i="20"/>
  <c r="I619" i="20" s="1"/>
  <c r="M618" i="20"/>
  <c r="L618" i="20"/>
  <c r="K618" i="20"/>
  <c r="D618" i="20" s="1"/>
  <c r="H618" i="20"/>
  <c r="I618" i="20" s="1"/>
  <c r="M617" i="20"/>
  <c r="L617" i="20"/>
  <c r="K617" i="20"/>
  <c r="D617" i="20" s="1"/>
  <c r="I617" i="20"/>
  <c r="M616" i="20"/>
  <c r="L616" i="20"/>
  <c r="K616" i="20"/>
  <c r="D616" i="20" s="1"/>
  <c r="I616" i="20"/>
  <c r="M615" i="20"/>
  <c r="L615" i="20"/>
  <c r="K615" i="20"/>
  <c r="D615" i="20" s="1"/>
  <c r="I615" i="20"/>
  <c r="M614" i="20"/>
  <c r="L614" i="20"/>
  <c r="K614" i="20"/>
  <c r="D614" i="20" s="1"/>
  <c r="I614" i="20"/>
  <c r="M613" i="20"/>
  <c r="L613" i="20"/>
  <c r="K613" i="20"/>
  <c r="D613" i="20" s="1"/>
  <c r="I613" i="20"/>
  <c r="M612" i="20"/>
  <c r="L612" i="20"/>
  <c r="K612" i="20"/>
  <c r="D612" i="20" s="1"/>
  <c r="I612" i="20"/>
  <c r="M611" i="20"/>
  <c r="L611" i="20"/>
  <c r="K611" i="20"/>
  <c r="D611" i="20" s="1"/>
  <c r="I611" i="20"/>
  <c r="M610" i="20"/>
  <c r="L610" i="20"/>
  <c r="K610" i="20"/>
  <c r="D610" i="20" s="1"/>
  <c r="I610" i="20"/>
  <c r="M609" i="20"/>
  <c r="U609" i="20" s="1"/>
  <c r="L609" i="20"/>
  <c r="K609" i="20"/>
  <c r="D609" i="20" s="1"/>
  <c r="I609" i="20"/>
  <c r="M608" i="20"/>
  <c r="L608" i="20"/>
  <c r="K608" i="20"/>
  <c r="D608" i="20" s="1"/>
  <c r="I608" i="20"/>
  <c r="M607" i="20"/>
  <c r="L607" i="20"/>
  <c r="K607" i="20"/>
  <c r="D607" i="20" s="1"/>
  <c r="I607" i="20"/>
  <c r="M606" i="20"/>
  <c r="U606" i="20" s="1"/>
  <c r="L606" i="20"/>
  <c r="K606" i="20"/>
  <c r="D606" i="20" s="1"/>
  <c r="I606" i="20"/>
  <c r="M605" i="20"/>
  <c r="L605" i="20"/>
  <c r="K605" i="20"/>
  <c r="D605" i="20" s="1"/>
  <c r="I605" i="20"/>
  <c r="M604" i="20"/>
  <c r="L604" i="20"/>
  <c r="K604" i="20"/>
  <c r="D604" i="20" s="1"/>
  <c r="I604" i="20"/>
  <c r="M603" i="20"/>
  <c r="L603" i="20"/>
  <c r="K603" i="20"/>
  <c r="D603" i="20" s="1"/>
  <c r="I603" i="20"/>
  <c r="M602" i="20"/>
  <c r="L602" i="20"/>
  <c r="K602" i="20"/>
  <c r="D602" i="20" s="1"/>
  <c r="I602" i="20"/>
  <c r="M601" i="20"/>
  <c r="L601" i="20"/>
  <c r="K601" i="20"/>
  <c r="D601" i="20" s="1"/>
  <c r="I601" i="20"/>
  <c r="M600" i="20"/>
  <c r="L600" i="20"/>
  <c r="K600" i="20"/>
  <c r="I600" i="20"/>
  <c r="M599" i="20"/>
  <c r="L599" i="20"/>
  <c r="K599" i="20"/>
  <c r="D599" i="20" s="1"/>
  <c r="I599" i="20"/>
  <c r="M598" i="20"/>
  <c r="L598" i="20"/>
  <c r="K598" i="20"/>
  <c r="D598" i="20" s="1"/>
  <c r="I598" i="20"/>
  <c r="M597" i="20"/>
  <c r="L597" i="20"/>
  <c r="K597" i="20"/>
  <c r="D597" i="20" s="1"/>
  <c r="I597" i="20"/>
  <c r="M596" i="20"/>
  <c r="L596" i="20"/>
  <c r="K596" i="20"/>
  <c r="D596" i="20" s="1"/>
  <c r="I596" i="20"/>
  <c r="M595" i="20"/>
  <c r="L595" i="20"/>
  <c r="K595" i="20"/>
  <c r="D595" i="20" s="1"/>
  <c r="I595" i="20"/>
  <c r="M594" i="20"/>
  <c r="L594" i="20"/>
  <c r="K594" i="20"/>
  <c r="D594" i="20" s="1"/>
  <c r="I594" i="20"/>
  <c r="M593" i="20"/>
  <c r="L593" i="20"/>
  <c r="K593" i="20"/>
  <c r="D593" i="20" s="1"/>
  <c r="I593" i="20"/>
  <c r="M592" i="20"/>
  <c r="L592" i="20"/>
  <c r="K592" i="20"/>
  <c r="D592" i="20" s="1"/>
  <c r="I592" i="20"/>
  <c r="M591" i="20"/>
  <c r="U591" i="20" s="1"/>
  <c r="L591" i="20"/>
  <c r="K591" i="20"/>
  <c r="D591" i="20" s="1"/>
  <c r="I591" i="20"/>
  <c r="M590" i="20"/>
  <c r="L590" i="20"/>
  <c r="K590" i="20"/>
  <c r="I590" i="20"/>
  <c r="M589" i="20"/>
  <c r="L589" i="20"/>
  <c r="K589" i="20"/>
  <c r="D589" i="20" s="1"/>
  <c r="I589" i="20"/>
  <c r="M588" i="20"/>
  <c r="L588" i="20"/>
  <c r="K588" i="20"/>
  <c r="D588" i="20" s="1"/>
  <c r="I588" i="20"/>
  <c r="M587" i="20"/>
  <c r="L587" i="20"/>
  <c r="K587" i="20"/>
  <c r="D587" i="20" s="1"/>
  <c r="I587" i="20"/>
  <c r="M586" i="20"/>
  <c r="L586" i="20"/>
  <c r="K586" i="20"/>
  <c r="D586" i="20" s="1"/>
  <c r="I586" i="20"/>
  <c r="T585" i="20"/>
  <c r="M585" i="20"/>
  <c r="L585" i="20"/>
  <c r="K585" i="20"/>
  <c r="I585" i="20"/>
  <c r="M584" i="20"/>
  <c r="L584" i="20"/>
  <c r="K584" i="20"/>
  <c r="D584" i="20" s="1"/>
  <c r="I584" i="20"/>
  <c r="M583" i="20"/>
  <c r="L583" i="20"/>
  <c r="K583" i="20"/>
  <c r="I583" i="20"/>
  <c r="M582" i="20"/>
  <c r="L582" i="20"/>
  <c r="K582" i="20"/>
  <c r="D582" i="20" s="1"/>
  <c r="I582" i="20"/>
  <c r="M581" i="20"/>
  <c r="L581" i="20"/>
  <c r="K581" i="20"/>
  <c r="D581" i="20" s="1"/>
  <c r="I581" i="20"/>
  <c r="M580" i="20"/>
  <c r="L580" i="20"/>
  <c r="K580" i="20"/>
  <c r="D580" i="20" s="1"/>
  <c r="I580" i="20"/>
  <c r="M579" i="20"/>
  <c r="L579" i="20"/>
  <c r="K579" i="20"/>
  <c r="D579" i="20" s="1"/>
  <c r="I579" i="20"/>
  <c r="M578" i="20"/>
  <c r="L578" i="20"/>
  <c r="K578" i="20"/>
  <c r="D578" i="20" s="1"/>
  <c r="I578" i="20"/>
  <c r="M577" i="20"/>
  <c r="L577" i="20"/>
  <c r="K577" i="20"/>
  <c r="D577" i="20" s="1"/>
  <c r="I577" i="20"/>
  <c r="M576" i="20"/>
  <c r="L576" i="20"/>
  <c r="K576" i="20"/>
  <c r="D576" i="20" s="1"/>
  <c r="I576" i="20"/>
  <c r="M575" i="20"/>
  <c r="L575" i="20"/>
  <c r="K575" i="20"/>
  <c r="D575" i="20" s="1"/>
  <c r="I575" i="20"/>
  <c r="M574" i="20"/>
  <c r="L574" i="20"/>
  <c r="K574" i="20"/>
  <c r="D574" i="20" s="1"/>
  <c r="I574" i="20"/>
  <c r="M573" i="20"/>
  <c r="L573" i="20"/>
  <c r="K573" i="20"/>
  <c r="D573" i="20" s="1"/>
  <c r="I573" i="20"/>
  <c r="M572" i="20"/>
  <c r="L572" i="20"/>
  <c r="K572" i="20"/>
  <c r="D572" i="20" s="1"/>
  <c r="I572" i="20"/>
  <c r="M571" i="20"/>
  <c r="L571" i="20"/>
  <c r="K571" i="20"/>
  <c r="D571" i="20" s="1"/>
  <c r="I571" i="20"/>
  <c r="M570" i="20"/>
  <c r="L570" i="20"/>
  <c r="K570" i="20"/>
  <c r="D570" i="20" s="1"/>
  <c r="I570" i="20"/>
  <c r="M569" i="20"/>
  <c r="L569" i="20"/>
  <c r="K569" i="20"/>
  <c r="D569" i="20" s="1"/>
  <c r="I569" i="20"/>
  <c r="M568" i="20"/>
  <c r="L568" i="20"/>
  <c r="K568" i="20"/>
  <c r="D568" i="20" s="1"/>
  <c r="I568" i="20"/>
  <c r="M567" i="20"/>
  <c r="L567" i="20"/>
  <c r="K567" i="20"/>
  <c r="D567" i="20" s="1"/>
  <c r="I567" i="20"/>
  <c r="M566" i="20"/>
  <c r="L566" i="20"/>
  <c r="K566" i="20"/>
  <c r="D566" i="20" s="1"/>
  <c r="I566" i="20"/>
  <c r="M565" i="20"/>
  <c r="L565" i="20"/>
  <c r="K565" i="20"/>
  <c r="D565" i="20" s="1"/>
  <c r="I565" i="20"/>
  <c r="M564" i="20"/>
  <c r="L564" i="20"/>
  <c r="K564" i="20"/>
  <c r="D564" i="20" s="1"/>
  <c r="I564" i="20"/>
  <c r="M563" i="20"/>
  <c r="L563" i="20"/>
  <c r="K563" i="20"/>
  <c r="D563" i="20" s="1"/>
  <c r="I563" i="20"/>
  <c r="M562" i="20"/>
  <c r="L562" i="20"/>
  <c r="K562" i="20"/>
  <c r="D562" i="20" s="1"/>
  <c r="I562" i="20"/>
  <c r="M561" i="20"/>
  <c r="L561" i="20"/>
  <c r="K561" i="20"/>
  <c r="D561" i="20" s="1"/>
  <c r="I561" i="20"/>
  <c r="M560" i="20"/>
  <c r="L560" i="20"/>
  <c r="K560" i="20"/>
  <c r="D560" i="20" s="1"/>
  <c r="I560" i="20"/>
  <c r="M559" i="20"/>
  <c r="L559" i="20"/>
  <c r="K559" i="20"/>
  <c r="I559" i="20"/>
  <c r="M558" i="20"/>
  <c r="L558" i="20"/>
  <c r="K558" i="20"/>
  <c r="D558" i="20" s="1"/>
  <c r="I558" i="20"/>
  <c r="M557" i="20"/>
  <c r="L557" i="20"/>
  <c r="K557" i="20"/>
  <c r="D557" i="20" s="1"/>
  <c r="I557" i="20"/>
  <c r="M556" i="20"/>
  <c r="L556" i="20"/>
  <c r="K556" i="20"/>
  <c r="I556" i="20"/>
  <c r="M555" i="20"/>
  <c r="L555" i="20"/>
  <c r="K555" i="20"/>
  <c r="D555" i="20" s="1"/>
  <c r="I555" i="20"/>
  <c r="M554" i="20"/>
  <c r="L554" i="20"/>
  <c r="K554" i="20"/>
  <c r="D554" i="20" s="1"/>
  <c r="I554" i="20"/>
  <c r="M553" i="20"/>
  <c r="L553" i="20"/>
  <c r="K553" i="20"/>
  <c r="I553" i="20"/>
  <c r="M552" i="20"/>
  <c r="L552" i="20"/>
  <c r="K552" i="20"/>
  <c r="D552" i="20" s="1"/>
  <c r="I552" i="20"/>
  <c r="M551" i="20"/>
  <c r="L551" i="20"/>
  <c r="K551" i="20"/>
  <c r="I551" i="20"/>
  <c r="M550" i="20"/>
  <c r="L550" i="20"/>
  <c r="K550" i="20"/>
  <c r="D550" i="20" s="1"/>
  <c r="I550" i="20"/>
  <c r="M549" i="20"/>
  <c r="L549" i="20"/>
  <c r="K549" i="20"/>
  <c r="D549" i="20" s="1"/>
  <c r="I549" i="20"/>
  <c r="M548" i="20"/>
  <c r="L548" i="20"/>
  <c r="K548" i="20"/>
  <c r="D548" i="20" s="1"/>
  <c r="I548" i="20"/>
  <c r="M547" i="20"/>
  <c r="L547" i="20"/>
  <c r="K547" i="20"/>
  <c r="I547" i="20"/>
  <c r="M546" i="20"/>
  <c r="L546" i="20"/>
  <c r="K546" i="20"/>
  <c r="D546" i="20" s="1"/>
  <c r="I546" i="20"/>
  <c r="M545" i="20"/>
  <c r="L545" i="20"/>
  <c r="K545" i="20"/>
  <c r="D545" i="20" s="1"/>
  <c r="I545" i="20"/>
  <c r="M544" i="20"/>
  <c r="L544" i="20"/>
  <c r="K544" i="20"/>
  <c r="D544" i="20" s="1"/>
  <c r="I544" i="20"/>
  <c r="M543" i="20"/>
  <c r="L543" i="20"/>
  <c r="K543" i="20"/>
  <c r="D543" i="20" s="1"/>
  <c r="I543" i="20"/>
  <c r="M542" i="20"/>
  <c r="L542" i="20"/>
  <c r="K542" i="20"/>
  <c r="D542" i="20" s="1"/>
  <c r="I542" i="20"/>
  <c r="M541" i="20"/>
  <c r="U541" i="20" s="1"/>
  <c r="L541" i="20"/>
  <c r="K541" i="20"/>
  <c r="I541" i="20"/>
  <c r="M540" i="20"/>
  <c r="L540" i="20"/>
  <c r="K540" i="20"/>
  <c r="I540" i="20"/>
  <c r="M539" i="20"/>
  <c r="L539" i="20"/>
  <c r="K539" i="20"/>
  <c r="I539" i="20"/>
  <c r="M538" i="20"/>
  <c r="L538" i="20"/>
  <c r="K538" i="20"/>
  <c r="D538" i="20" s="1"/>
  <c r="I538" i="20"/>
  <c r="M537" i="20"/>
  <c r="L537" i="20"/>
  <c r="K537" i="20"/>
  <c r="I537" i="20"/>
  <c r="T537" i="20" s="1"/>
  <c r="S536" i="20"/>
  <c r="M536" i="20"/>
  <c r="L536" i="20"/>
  <c r="K536" i="20"/>
  <c r="D536" i="20" s="1"/>
  <c r="I536" i="20"/>
  <c r="T536" i="20" s="1"/>
  <c r="M535" i="20"/>
  <c r="L535" i="20"/>
  <c r="K535" i="20"/>
  <c r="D535" i="20" s="1"/>
  <c r="I535" i="20"/>
  <c r="M534" i="20"/>
  <c r="L534" i="20"/>
  <c r="K534" i="20"/>
  <c r="D534" i="20" s="1"/>
  <c r="I534" i="20"/>
  <c r="M533" i="20"/>
  <c r="L533" i="20"/>
  <c r="K533" i="20"/>
  <c r="D533" i="20" s="1"/>
  <c r="I533" i="20"/>
  <c r="M532" i="20"/>
  <c r="L532" i="20"/>
  <c r="K532" i="20"/>
  <c r="D532" i="20" s="1"/>
  <c r="I532" i="20"/>
  <c r="T532" i="20" s="1"/>
  <c r="M531" i="20"/>
  <c r="L531" i="20"/>
  <c r="K531" i="20"/>
  <c r="D531" i="20" s="1"/>
  <c r="I531" i="20"/>
  <c r="M530" i="20"/>
  <c r="L530" i="20"/>
  <c r="K530" i="20"/>
  <c r="D530" i="20" s="1"/>
  <c r="I530" i="20"/>
  <c r="M529" i="20"/>
  <c r="L529" i="20"/>
  <c r="K529" i="20"/>
  <c r="I529" i="20"/>
  <c r="M528" i="20"/>
  <c r="L528" i="20"/>
  <c r="K528" i="20"/>
  <c r="I528" i="20"/>
  <c r="M527" i="20"/>
  <c r="L527" i="20"/>
  <c r="K527" i="20"/>
  <c r="D527" i="20" s="1"/>
  <c r="I527" i="20"/>
  <c r="M526" i="20"/>
  <c r="L526" i="20"/>
  <c r="K526" i="20"/>
  <c r="D526" i="20" s="1"/>
  <c r="I526" i="20"/>
  <c r="T526" i="20" s="1"/>
  <c r="M525" i="20"/>
  <c r="L525" i="20"/>
  <c r="K525" i="20"/>
  <c r="I525" i="20"/>
  <c r="M524" i="20"/>
  <c r="L524" i="20"/>
  <c r="K524" i="20"/>
  <c r="D524" i="20" s="1"/>
  <c r="I524" i="20"/>
  <c r="M523" i="20"/>
  <c r="U523" i="20" s="1"/>
  <c r="L523" i="20"/>
  <c r="K523" i="20"/>
  <c r="D523" i="20" s="1"/>
  <c r="I523" i="20"/>
  <c r="M522" i="20"/>
  <c r="L522" i="20"/>
  <c r="K522" i="20"/>
  <c r="I522" i="20"/>
  <c r="M521" i="20"/>
  <c r="L521" i="20"/>
  <c r="K521" i="20"/>
  <c r="D521" i="20" s="1"/>
  <c r="I521" i="20"/>
  <c r="M520" i="20"/>
  <c r="L520" i="20"/>
  <c r="K520" i="20"/>
  <c r="I520" i="20"/>
  <c r="M519" i="20"/>
  <c r="L519" i="20"/>
  <c r="K519" i="20"/>
  <c r="I519" i="20"/>
  <c r="M518" i="20"/>
  <c r="L518" i="20"/>
  <c r="K518" i="20"/>
  <c r="D518" i="20" s="1"/>
  <c r="I518" i="20"/>
  <c r="M517" i="20"/>
  <c r="U517" i="20" s="1"/>
  <c r="L517" i="20"/>
  <c r="K517" i="20"/>
  <c r="D517" i="20" s="1"/>
  <c r="I517" i="20"/>
  <c r="T516" i="20"/>
  <c r="M516" i="20"/>
  <c r="L516" i="20"/>
  <c r="K516" i="20"/>
  <c r="I516" i="20"/>
  <c r="M515" i="20"/>
  <c r="L515" i="20"/>
  <c r="K515" i="20"/>
  <c r="D515" i="20" s="1"/>
  <c r="I515" i="20"/>
  <c r="M514" i="20"/>
  <c r="L514" i="20"/>
  <c r="K514" i="20"/>
  <c r="D514" i="20" s="1"/>
  <c r="I514" i="20"/>
  <c r="M513" i="20"/>
  <c r="L513" i="20"/>
  <c r="K513" i="20"/>
  <c r="I513" i="20"/>
  <c r="T513" i="20" s="1"/>
  <c r="M512" i="20"/>
  <c r="L512" i="20"/>
  <c r="K512" i="20"/>
  <c r="D512" i="20" s="1"/>
  <c r="I512" i="20"/>
  <c r="M511" i="20"/>
  <c r="L511" i="20"/>
  <c r="K511" i="20"/>
  <c r="D511" i="20" s="1"/>
  <c r="I511" i="20"/>
  <c r="T510" i="20"/>
  <c r="M510" i="20"/>
  <c r="L510" i="20"/>
  <c r="K510" i="20"/>
  <c r="I510" i="20"/>
  <c r="M509" i="20"/>
  <c r="L509" i="20"/>
  <c r="K509" i="20"/>
  <c r="D509" i="20" s="1"/>
  <c r="I509" i="20"/>
  <c r="T509" i="20" s="1"/>
  <c r="M508" i="20"/>
  <c r="L508" i="20"/>
  <c r="K508" i="20"/>
  <c r="I508" i="20"/>
  <c r="T507" i="20"/>
  <c r="M507" i="20"/>
  <c r="L507" i="20"/>
  <c r="K507" i="20"/>
  <c r="I507" i="20"/>
  <c r="M506" i="20"/>
  <c r="L506" i="20"/>
  <c r="K506" i="20"/>
  <c r="I506" i="20"/>
  <c r="M505" i="20"/>
  <c r="L505" i="20"/>
  <c r="K505" i="20"/>
  <c r="D505" i="20" s="1"/>
  <c r="I505" i="20"/>
  <c r="M504" i="20"/>
  <c r="L504" i="20"/>
  <c r="K504" i="20"/>
  <c r="I504" i="20"/>
  <c r="M503" i="20"/>
  <c r="L503" i="20"/>
  <c r="K503" i="20"/>
  <c r="D503" i="20" s="1"/>
  <c r="I503" i="20"/>
  <c r="M502" i="20"/>
  <c r="L502" i="20"/>
  <c r="K502" i="20"/>
  <c r="I502" i="20"/>
  <c r="M501" i="20"/>
  <c r="L501" i="20"/>
  <c r="K501" i="20"/>
  <c r="I501" i="20"/>
  <c r="M500" i="20"/>
  <c r="L500" i="20"/>
  <c r="K500" i="20"/>
  <c r="D500" i="20" s="1"/>
  <c r="I500" i="20"/>
  <c r="M499" i="20"/>
  <c r="L499" i="20"/>
  <c r="K499" i="20"/>
  <c r="I499" i="20"/>
  <c r="M498" i="20"/>
  <c r="L498" i="20"/>
  <c r="K498" i="20"/>
  <c r="I498" i="20"/>
  <c r="M497" i="20"/>
  <c r="L497" i="20"/>
  <c r="K497" i="20"/>
  <c r="I497" i="20"/>
  <c r="M496" i="20"/>
  <c r="L496" i="20"/>
  <c r="K496" i="20"/>
  <c r="D496" i="20" s="1"/>
  <c r="I496" i="20"/>
  <c r="T496" i="20" s="1"/>
  <c r="M495" i="20"/>
  <c r="L495" i="20"/>
  <c r="K495" i="20"/>
  <c r="I495" i="20"/>
  <c r="M494" i="20"/>
  <c r="L494" i="20"/>
  <c r="K494" i="20"/>
  <c r="D494" i="20" s="1"/>
  <c r="I494" i="20"/>
  <c r="M493" i="20"/>
  <c r="L493" i="20"/>
  <c r="K493" i="20"/>
  <c r="D493" i="20" s="1"/>
  <c r="I493" i="20"/>
  <c r="T493" i="20" s="1"/>
  <c r="M492" i="20"/>
  <c r="L492" i="20"/>
  <c r="K492" i="20"/>
  <c r="I492" i="20"/>
  <c r="M491" i="20"/>
  <c r="L491" i="20"/>
  <c r="K491" i="20"/>
  <c r="D491" i="20" s="1"/>
  <c r="I491" i="20"/>
  <c r="M490" i="20"/>
  <c r="L490" i="20"/>
  <c r="K490" i="20"/>
  <c r="I490" i="20"/>
  <c r="T490" i="20" s="1"/>
  <c r="D490" i="20"/>
  <c r="M489" i="20"/>
  <c r="L489" i="20"/>
  <c r="K489" i="20"/>
  <c r="I489" i="20"/>
  <c r="M488" i="20"/>
  <c r="L488" i="20"/>
  <c r="K488" i="20"/>
  <c r="D488" i="20" s="1"/>
  <c r="I488" i="20"/>
  <c r="M487" i="20"/>
  <c r="U487" i="20" s="1"/>
  <c r="L487" i="20"/>
  <c r="K487" i="20"/>
  <c r="D487" i="20" s="1"/>
  <c r="I487" i="20"/>
  <c r="T487" i="20" s="1"/>
  <c r="T486" i="20"/>
  <c r="M486" i="20"/>
  <c r="L486" i="20"/>
  <c r="K486" i="20"/>
  <c r="I486" i="20"/>
  <c r="M485" i="20"/>
  <c r="L485" i="20"/>
  <c r="K485" i="20"/>
  <c r="D485" i="20" s="1"/>
  <c r="I485" i="20"/>
  <c r="M484" i="20"/>
  <c r="L484" i="20"/>
  <c r="K484" i="20"/>
  <c r="D484" i="20" s="1"/>
  <c r="I484" i="20"/>
  <c r="M483" i="20"/>
  <c r="L483" i="20"/>
  <c r="K483" i="20"/>
  <c r="I483" i="20"/>
  <c r="M482" i="20"/>
  <c r="L482" i="20"/>
  <c r="K482" i="20"/>
  <c r="D482" i="20" s="1"/>
  <c r="I482" i="20"/>
  <c r="M481" i="20"/>
  <c r="L481" i="20"/>
  <c r="K481" i="20"/>
  <c r="D481" i="20" s="1"/>
  <c r="I481" i="20"/>
  <c r="T481" i="20" s="1"/>
  <c r="M480" i="20"/>
  <c r="L480" i="20"/>
  <c r="K480" i="20"/>
  <c r="I480" i="20"/>
  <c r="M479" i="20"/>
  <c r="L479" i="20"/>
  <c r="K479" i="20"/>
  <c r="D479" i="20" s="1"/>
  <c r="I479" i="20"/>
  <c r="M478" i="20"/>
  <c r="L478" i="20"/>
  <c r="K478" i="20"/>
  <c r="D478" i="20" s="1"/>
  <c r="I478" i="20"/>
  <c r="M477" i="20"/>
  <c r="L477" i="20"/>
  <c r="K477" i="20"/>
  <c r="I477" i="20"/>
  <c r="M476" i="20"/>
  <c r="L476" i="20"/>
  <c r="K476" i="20"/>
  <c r="D476" i="20" s="1"/>
  <c r="I476" i="20"/>
  <c r="M475" i="20"/>
  <c r="L475" i="20"/>
  <c r="K475" i="20"/>
  <c r="D475" i="20" s="1"/>
  <c r="I475" i="20"/>
  <c r="T475" i="20" s="1"/>
  <c r="M474" i="20"/>
  <c r="L474" i="20"/>
  <c r="K474" i="20"/>
  <c r="I474" i="20"/>
  <c r="M473" i="20"/>
  <c r="L473" i="20"/>
  <c r="K473" i="20"/>
  <c r="D473" i="20" s="1"/>
  <c r="I473" i="20"/>
  <c r="M472" i="20"/>
  <c r="L472" i="20"/>
  <c r="K472" i="20"/>
  <c r="D472" i="20" s="1"/>
  <c r="I472" i="20"/>
  <c r="M471" i="20"/>
  <c r="L471" i="20"/>
  <c r="K471" i="20"/>
  <c r="I471" i="20"/>
  <c r="M470" i="20"/>
  <c r="L470" i="20"/>
  <c r="K470" i="20"/>
  <c r="D470" i="20" s="1"/>
  <c r="I470" i="20"/>
  <c r="M469" i="20"/>
  <c r="L469" i="20"/>
  <c r="K469" i="20"/>
  <c r="I469" i="20"/>
  <c r="T469" i="20" s="1"/>
  <c r="M468" i="20"/>
  <c r="L468" i="20"/>
  <c r="K468" i="20"/>
  <c r="I468" i="20"/>
  <c r="T468" i="20" s="1"/>
  <c r="M467" i="20"/>
  <c r="L467" i="20"/>
  <c r="K467" i="20"/>
  <c r="D467" i="20" s="1"/>
  <c r="I467" i="20"/>
  <c r="M466" i="20"/>
  <c r="L466" i="20"/>
  <c r="K466" i="20"/>
  <c r="D466" i="20" s="1"/>
  <c r="I466" i="20"/>
  <c r="T466" i="20" s="1"/>
  <c r="M465" i="20"/>
  <c r="L465" i="20"/>
  <c r="K465" i="20"/>
  <c r="I465" i="20"/>
  <c r="M464" i="20"/>
  <c r="L464" i="20"/>
  <c r="K464" i="20"/>
  <c r="D464" i="20" s="1"/>
  <c r="I464" i="20"/>
  <c r="M463" i="20"/>
  <c r="L463" i="20"/>
  <c r="K463" i="20"/>
  <c r="D463" i="20" s="1"/>
  <c r="I463" i="20"/>
  <c r="M462" i="20"/>
  <c r="L462" i="20"/>
  <c r="K462" i="20"/>
  <c r="I462" i="20"/>
  <c r="M461" i="20"/>
  <c r="L461" i="20"/>
  <c r="K461" i="20"/>
  <c r="D461" i="20" s="1"/>
  <c r="I461" i="20"/>
  <c r="M460" i="20"/>
  <c r="L460" i="20"/>
  <c r="K460" i="20"/>
  <c r="I460" i="20"/>
  <c r="T460" i="20" s="1"/>
  <c r="M459" i="20"/>
  <c r="L459" i="20"/>
  <c r="K459" i="20"/>
  <c r="I459" i="20"/>
  <c r="M458" i="20"/>
  <c r="L458" i="20"/>
  <c r="K458" i="20"/>
  <c r="D458" i="20" s="1"/>
  <c r="I458" i="20"/>
  <c r="M457" i="20"/>
  <c r="L457" i="20"/>
  <c r="K457" i="20"/>
  <c r="D457" i="20" s="1"/>
  <c r="I457" i="20"/>
  <c r="T456" i="20"/>
  <c r="M456" i="20"/>
  <c r="L456" i="20"/>
  <c r="K456" i="20"/>
  <c r="I456" i="20"/>
  <c r="M455" i="20"/>
  <c r="L455" i="20"/>
  <c r="K455" i="20"/>
  <c r="D455" i="20" s="1"/>
  <c r="I455" i="20"/>
  <c r="M454" i="20"/>
  <c r="L454" i="20"/>
  <c r="K454" i="20"/>
  <c r="I454" i="20"/>
  <c r="M453" i="20"/>
  <c r="L453" i="20"/>
  <c r="K453" i="20"/>
  <c r="I453" i="20"/>
  <c r="M452" i="20"/>
  <c r="L452" i="20"/>
  <c r="K452" i="20"/>
  <c r="D452" i="20" s="1"/>
  <c r="I452" i="20"/>
  <c r="M451" i="20"/>
  <c r="U451" i="20" s="1"/>
  <c r="L451" i="20"/>
  <c r="K451" i="20"/>
  <c r="D451" i="20" s="1"/>
  <c r="I451" i="20"/>
  <c r="M450" i="20"/>
  <c r="L450" i="20"/>
  <c r="K450" i="20"/>
  <c r="I450" i="20"/>
  <c r="M449" i="20"/>
  <c r="L449" i="20"/>
  <c r="K449" i="20"/>
  <c r="D449" i="20" s="1"/>
  <c r="I449" i="20"/>
  <c r="M448" i="20"/>
  <c r="L448" i="20"/>
  <c r="K448" i="20"/>
  <c r="I448" i="20"/>
  <c r="M447" i="20"/>
  <c r="L447" i="20"/>
  <c r="K447" i="20"/>
  <c r="I447" i="20"/>
  <c r="M446" i="20"/>
  <c r="L446" i="20"/>
  <c r="K446" i="20"/>
  <c r="D446" i="20" s="1"/>
  <c r="I446" i="20"/>
  <c r="M445" i="20"/>
  <c r="L445" i="20"/>
  <c r="K445" i="20"/>
  <c r="I445" i="20"/>
  <c r="T444" i="20"/>
  <c r="M444" i="20"/>
  <c r="L444" i="20"/>
  <c r="K444" i="20"/>
  <c r="I444" i="20"/>
  <c r="M443" i="20"/>
  <c r="L443" i="20"/>
  <c r="K443" i="20"/>
  <c r="D443" i="20" s="1"/>
  <c r="I443" i="20"/>
  <c r="M442" i="20"/>
  <c r="L442" i="20"/>
  <c r="K442" i="20"/>
  <c r="D442" i="20" s="1"/>
  <c r="I442" i="20"/>
  <c r="M441" i="20"/>
  <c r="L441" i="20"/>
  <c r="K441" i="20"/>
  <c r="I441" i="20"/>
  <c r="M440" i="20"/>
  <c r="L440" i="20"/>
  <c r="K440" i="20"/>
  <c r="D440" i="20" s="1"/>
  <c r="I440" i="20"/>
  <c r="M439" i="20"/>
  <c r="L439" i="20"/>
  <c r="K439" i="20"/>
  <c r="D439" i="20" s="1"/>
  <c r="I439" i="20"/>
  <c r="M438" i="20"/>
  <c r="L438" i="20"/>
  <c r="K438" i="20"/>
  <c r="I438" i="20"/>
  <c r="M437" i="20"/>
  <c r="L437" i="20"/>
  <c r="K437" i="20"/>
  <c r="D437" i="20" s="1"/>
  <c r="I437" i="20"/>
  <c r="M436" i="20"/>
  <c r="L436" i="20"/>
  <c r="K436" i="20"/>
  <c r="D436" i="20" s="1"/>
  <c r="I436" i="20"/>
  <c r="M435" i="20"/>
  <c r="L435" i="20"/>
  <c r="K435" i="20"/>
  <c r="I435" i="20"/>
  <c r="M434" i="20"/>
  <c r="L434" i="20"/>
  <c r="K434" i="20"/>
  <c r="D434" i="20" s="1"/>
  <c r="I434" i="20"/>
  <c r="M433" i="20"/>
  <c r="L433" i="20"/>
  <c r="K433" i="20"/>
  <c r="D433" i="20" s="1"/>
  <c r="I433" i="20"/>
  <c r="M432" i="20"/>
  <c r="L432" i="20"/>
  <c r="K432" i="20"/>
  <c r="I432" i="20"/>
  <c r="M431" i="20"/>
  <c r="L431" i="20"/>
  <c r="K431" i="20"/>
  <c r="D431" i="20" s="1"/>
  <c r="I431" i="20"/>
  <c r="T431" i="20" s="1"/>
  <c r="M430" i="20"/>
  <c r="L430" i="20"/>
  <c r="K430" i="20"/>
  <c r="D430" i="20" s="1"/>
  <c r="I430" i="20"/>
  <c r="M429" i="20"/>
  <c r="L429" i="20"/>
  <c r="K429" i="20"/>
  <c r="I429" i="20"/>
  <c r="M428" i="20"/>
  <c r="L428" i="20"/>
  <c r="K428" i="20"/>
  <c r="D428" i="20" s="1"/>
  <c r="I428" i="20"/>
  <c r="M427" i="20"/>
  <c r="L427" i="20"/>
  <c r="K427" i="20"/>
  <c r="D427" i="20" s="1"/>
  <c r="I427" i="20"/>
  <c r="M426" i="20"/>
  <c r="L426" i="20"/>
  <c r="K426" i="20"/>
  <c r="D426" i="20" s="1"/>
  <c r="I426" i="20"/>
  <c r="M425" i="20"/>
  <c r="L425" i="20"/>
  <c r="K425" i="20"/>
  <c r="D425" i="20" s="1"/>
  <c r="I425" i="20"/>
  <c r="M424" i="20"/>
  <c r="L424" i="20"/>
  <c r="K424" i="20"/>
  <c r="I424" i="20"/>
  <c r="M423" i="20"/>
  <c r="L423" i="20"/>
  <c r="K423" i="20"/>
  <c r="D423" i="20" s="1"/>
  <c r="I423" i="20"/>
  <c r="T422" i="20"/>
  <c r="M422" i="20"/>
  <c r="L422" i="20"/>
  <c r="K422" i="20"/>
  <c r="D422" i="20" s="1"/>
  <c r="I422" i="20"/>
  <c r="M421" i="20"/>
  <c r="L421" i="20"/>
  <c r="K421" i="20"/>
  <c r="I421" i="20"/>
  <c r="M420" i="20"/>
  <c r="L420" i="20"/>
  <c r="K420" i="20"/>
  <c r="D420" i="20" s="1"/>
  <c r="I420" i="20"/>
  <c r="M419" i="20"/>
  <c r="L419" i="20"/>
  <c r="K419" i="20"/>
  <c r="I419" i="20"/>
  <c r="M418" i="20"/>
  <c r="L418" i="20"/>
  <c r="K418" i="20"/>
  <c r="I418" i="20"/>
  <c r="M417" i="20"/>
  <c r="L417" i="20"/>
  <c r="K417" i="20"/>
  <c r="D417" i="20" s="1"/>
  <c r="I417" i="20"/>
  <c r="M416" i="20"/>
  <c r="L416" i="20"/>
  <c r="K416" i="20"/>
  <c r="D416" i="20" s="1"/>
  <c r="I416" i="20"/>
  <c r="M415" i="20"/>
  <c r="L415" i="20"/>
  <c r="K415" i="20"/>
  <c r="I415" i="20"/>
  <c r="M414" i="20"/>
  <c r="L414" i="20"/>
  <c r="K414" i="20"/>
  <c r="D414" i="20" s="1"/>
  <c r="I414" i="20"/>
  <c r="M413" i="20"/>
  <c r="L413" i="20"/>
  <c r="K413" i="20"/>
  <c r="D413" i="20" s="1"/>
  <c r="I413" i="20"/>
  <c r="M412" i="20"/>
  <c r="L412" i="20"/>
  <c r="K412" i="20"/>
  <c r="I412" i="20"/>
  <c r="M411" i="20"/>
  <c r="L411" i="20"/>
  <c r="K411" i="20"/>
  <c r="D411" i="20" s="1"/>
  <c r="I411" i="20"/>
  <c r="M410" i="20"/>
  <c r="L410" i="20"/>
  <c r="K410" i="20"/>
  <c r="D410" i="20" s="1"/>
  <c r="I410" i="20"/>
  <c r="M409" i="20"/>
  <c r="L409" i="20"/>
  <c r="K409" i="20"/>
  <c r="I409" i="20"/>
  <c r="M408" i="20"/>
  <c r="L408" i="20"/>
  <c r="K408" i="20"/>
  <c r="D408" i="20" s="1"/>
  <c r="I408" i="20"/>
  <c r="M407" i="20"/>
  <c r="L407" i="20"/>
  <c r="K407" i="20"/>
  <c r="I407" i="20"/>
  <c r="T407" i="20" s="1"/>
  <c r="D407" i="20"/>
  <c r="M406" i="20"/>
  <c r="L406" i="20"/>
  <c r="K406" i="20"/>
  <c r="I406" i="20"/>
  <c r="M405" i="20"/>
  <c r="L405" i="20"/>
  <c r="K405" i="20"/>
  <c r="D405" i="20" s="1"/>
  <c r="I405" i="20"/>
  <c r="M404" i="20"/>
  <c r="U404" i="20" s="1"/>
  <c r="L404" i="20"/>
  <c r="K404" i="20"/>
  <c r="D404" i="20" s="1"/>
  <c r="I404" i="20"/>
  <c r="T404" i="20" s="1"/>
  <c r="M403" i="20"/>
  <c r="L403" i="20"/>
  <c r="K403" i="20"/>
  <c r="I403" i="20"/>
  <c r="M402" i="20"/>
  <c r="L402" i="20"/>
  <c r="K402" i="20"/>
  <c r="D402" i="20" s="1"/>
  <c r="I402" i="20"/>
  <c r="M401" i="20"/>
  <c r="U401" i="20" s="1"/>
  <c r="L401" i="20"/>
  <c r="K401" i="20"/>
  <c r="D401" i="20" s="1"/>
  <c r="I401" i="20"/>
  <c r="T401" i="20" s="1"/>
  <c r="M400" i="20"/>
  <c r="L400" i="20"/>
  <c r="K400" i="20"/>
  <c r="I400" i="20"/>
  <c r="M399" i="20"/>
  <c r="L399" i="20"/>
  <c r="K399" i="20"/>
  <c r="D399" i="20" s="1"/>
  <c r="I399" i="20"/>
  <c r="M398" i="20"/>
  <c r="U398" i="20" s="1"/>
  <c r="L398" i="20"/>
  <c r="K398" i="20"/>
  <c r="D398" i="20" s="1"/>
  <c r="I398" i="20"/>
  <c r="M397" i="20"/>
  <c r="L397" i="20"/>
  <c r="K397" i="20"/>
  <c r="I397" i="20"/>
  <c r="M396" i="20"/>
  <c r="L396" i="20"/>
  <c r="K396" i="20"/>
  <c r="D396" i="20" s="1"/>
  <c r="I396" i="20"/>
  <c r="M395" i="20"/>
  <c r="L395" i="20"/>
  <c r="K395" i="20"/>
  <c r="I395" i="20"/>
  <c r="T394" i="20"/>
  <c r="M394" i="20"/>
  <c r="L394" i="20"/>
  <c r="K394" i="20"/>
  <c r="D394" i="20" s="1"/>
  <c r="I394" i="20"/>
  <c r="T393" i="20"/>
  <c r="M393" i="20"/>
  <c r="L393" i="20"/>
  <c r="K393" i="20"/>
  <c r="D393" i="20" s="1"/>
  <c r="I393" i="20"/>
  <c r="M392" i="20"/>
  <c r="L392" i="20"/>
  <c r="K392" i="20"/>
  <c r="D392" i="20" s="1"/>
  <c r="I392" i="20"/>
  <c r="T391" i="20"/>
  <c r="M391" i="20"/>
  <c r="L391" i="20"/>
  <c r="K391" i="20"/>
  <c r="D391" i="20" s="1"/>
  <c r="I391" i="20"/>
  <c r="M390" i="20"/>
  <c r="L390" i="20"/>
  <c r="K390" i="20"/>
  <c r="D390" i="20" s="1"/>
  <c r="I390" i="20"/>
  <c r="M389" i="20"/>
  <c r="L389" i="20"/>
  <c r="K389" i="20"/>
  <c r="I389" i="20"/>
  <c r="M388" i="20"/>
  <c r="L388" i="20"/>
  <c r="K388" i="20"/>
  <c r="D388" i="20" s="1"/>
  <c r="I388" i="20"/>
  <c r="M387" i="20"/>
  <c r="L387" i="20"/>
  <c r="K387" i="20"/>
  <c r="D387" i="20" s="1"/>
  <c r="I387" i="20"/>
  <c r="T387" i="20" s="1"/>
  <c r="M386" i="20"/>
  <c r="L386" i="20"/>
  <c r="K386" i="20"/>
  <c r="I386" i="20"/>
  <c r="M385" i="20"/>
  <c r="L385" i="20"/>
  <c r="K385" i="20"/>
  <c r="D385" i="20" s="1"/>
  <c r="I385" i="20"/>
  <c r="M384" i="20"/>
  <c r="L384" i="20"/>
  <c r="K384" i="20"/>
  <c r="D384" i="20" s="1"/>
  <c r="I384" i="20"/>
  <c r="M383" i="20"/>
  <c r="L383" i="20"/>
  <c r="K383" i="20"/>
  <c r="D383" i="20" s="1"/>
  <c r="I383" i="20"/>
  <c r="M382" i="20"/>
  <c r="L382" i="20"/>
  <c r="K382" i="20"/>
  <c r="D382" i="20" s="1"/>
  <c r="I382" i="20"/>
  <c r="T382" i="20" s="1"/>
  <c r="M381" i="20"/>
  <c r="L381" i="20"/>
  <c r="K381" i="20"/>
  <c r="D381" i="20" s="1"/>
  <c r="I381" i="20"/>
  <c r="M380" i="20"/>
  <c r="L380" i="20"/>
  <c r="K380" i="20"/>
  <c r="D380" i="20" s="1"/>
  <c r="I380" i="20"/>
  <c r="T380" i="20" s="1"/>
  <c r="M379" i="20"/>
  <c r="L379" i="20"/>
  <c r="K379" i="20"/>
  <c r="I379" i="20"/>
  <c r="T379" i="20" s="1"/>
  <c r="D379" i="20"/>
  <c r="M378" i="20"/>
  <c r="L378" i="20"/>
  <c r="K378" i="20"/>
  <c r="D378" i="20" s="1"/>
  <c r="I378" i="20"/>
  <c r="M377" i="20"/>
  <c r="L377" i="20"/>
  <c r="K377" i="20"/>
  <c r="I377" i="20"/>
  <c r="M376" i="20"/>
  <c r="L376" i="20"/>
  <c r="K376" i="20"/>
  <c r="D376" i="20" s="1"/>
  <c r="I376" i="20"/>
  <c r="M375" i="20"/>
  <c r="L375" i="20"/>
  <c r="K375" i="20"/>
  <c r="D375" i="20" s="1"/>
  <c r="I375" i="20"/>
  <c r="M374" i="20"/>
  <c r="L374" i="20"/>
  <c r="K374" i="20"/>
  <c r="I374" i="20"/>
  <c r="M373" i="20"/>
  <c r="L373" i="20"/>
  <c r="K373" i="20"/>
  <c r="I373" i="20"/>
  <c r="M372" i="20"/>
  <c r="L372" i="20"/>
  <c r="K372" i="20"/>
  <c r="D372" i="20" s="1"/>
  <c r="I372" i="20"/>
  <c r="M371" i="20"/>
  <c r="L371" i="20"/>
  <c r="K371" i="20"/>
  <c r="D371" i="20" s="1"/>
  <c r="I371" i="20"/>
  <c r="M370" i="20"/>
  <c r="L370" i="20"/>
  <c r="K370" i="20"/>
  <c r="D370" i="20" s="1"/>
  <c r="I370" i="20"/>
  <c r="M369" i="20"/>
  <c r="L369" i="20"/>
  <c r="K369" i="20"/>
  <c r="D369" i="20" s="1"/>
  <c r="I369" i="20"/>
  <c r="M368" i="20"/>
  <c r="L368" i="20"/>
  <c r="K368" i="20"/>
  <c r="D368" i="20" s="1"/>
  <c r="I368" i="20"/>
  <c r="M367" i="20"/>
  <c r="L367" i="20"/>
  <c r="K367" i="20"/>
  <c r="D367" i="20" s="1"/>
  <c r="I367" i="20"/>
  <c r="M366" i="20"/>
  <c r="L366" i="20"/>
  <c r="K366" i="20"/>
  <c r="D366" i="20" s="1"/>
  <c r="I366" i="20"/>
  <c r="M365" i="20"/>
  <c r="L365" i="20"/>
  <c r="K365" i="20"/>
  <c r="D365" i="20" s="1"/>
  <c r="I365" i="20"/>
  <c r="T364" i="20"/>
  <c r="M364" i="20"/>
  <c r="L364" i="20"/>
  <c r="K364" i="20"/>
  <c r="D364" i="20" s="1"/>
  <c r="I364" i="20"/>
  <c r="M363" i="20"/>
  <c r="L363" i="20"/>
  <c r="K363" i="20"/>
  <c r="D363" i="20" s="1"/>
  <c r="I363" i="20"/>
  <c r="M362" i="20"/>
  <c r="L362" i="20"/>
  <c r="K362" i="20"/>
  <c r="I362" i="20"/>
  <c r="M361" i="20"/>
  <c r="L361" i="20"/>
  <c r="K361" i="20"/>
  <c r="D361" i="20" s="1"/>
  <c r="I361" i="20"/>
  <c r="M360" i="20"/>
  <c r="L360" i="20"/>
  <c r="K360" i="20"/>
  <c r="D360" i="20" s="1"/>
  <c r="I360" i="20"/>
  <c r="M359" i="20"/>
  <c r="L359" i="20"/>
  <c r="K359" i="20"/>
  <c r="D359" i="20" s="1"/>
  <c r="I359" i="20"/>
  <c r="M358" i="20"/>
  <c r="L358" i="20"/>
  <c r="K358" i="20"/>
  <c r="D358" i="20" s="1"/>
  <c r="I358" i="20"/>
  <c r="T358" i="20" s="1"/>
  <c r="M357" i="20"/>
  <c r="L357" i="20"/>
  <c r="K357" i="20"/>
  <c r="D357" i="20" s="1"/>
  <c r="I357" i="20"/>
  <c r="M356" i="20"/>
  <c r="L356" i="20"/>
  <c r="K356" i="20"/>
  <c r="D356" i="20" s="1"/>
  <c r="I356" i="20"/>
  <c r="M355" i="20"/>
  <c r="L355" i="20"/>
  <c r="K355" i="20"/>
  <c r="D355" i="20" s="1"/>
  <c r="I355" i="20"/>
  <c r="M354" i="20"/>
  <c r="L354" i="20"/>
  <c r="K354" i="20"/>
  <c r="D354" i="20" s="1"/>
  <c r="I354" i="20"/>
  <c r="M353" i="20"/>
  <c r="L353" i="20"/>
  <c r="K353" i="20"/>
  <c r="D353" i="20" s="1"/>
  <c r="I353" i="20"/>
  <c r="M352" i="20"/>
  <c r="L352" i="20"/>
  <c r="K352" i="20"/>
  <c r="D352" i="20" s="1"/>
  <c r="I352" i="20"/>
  <c r="M351" i="20"/>
  <c r="L351" i="20"/>
  <c r="K351" i="20"/>
  <c r="D351" i="20" s="1"/>
  <c r="I351" i="20"/>
  <c r="M350" i="20"/>
  <c r="L350" i="20"/>
  <c r="K350" i="20"/>
  <c r="D350" i="20" s="1"/>
  <c r="I350" i="20"/>
  <c r="M349" i="20"/>
  <c r="L349" i="20"/>
  <c r="K349" i="20"/>
  <c r="D349" i="20" s="1"/>
  <c r="I349" i="20"/>
  <c r="T349" i="20" s="1"/>
  <c r="M348" i="20"/>
  <c r="L348" i="20"/>
  <c r="K348" i="20"/>
  <c r="D348" i="20" s="1"/>
  <c r="I348" i="20"/>
  <c r="M347" i="20"/>
  <c r="L347" i="20"/>
  <c r="K347" i="20"/>
  <c r="I347" i="20"/>
  <c r="M346" i="20"/>
  <c r="L346" i="20"/>
  <c r="K346" i="20"/>
  <c r="I346" i="20"/>
  <c r="M345" i="20"/>
  <c r="L345" i="20"/>
  <c r="K345" i="20"/>
  <c r="D345" i="20" s="1"/>
  <c r="I345" i="20"/>
  <c r="M344" i="20"/>
  <c r="L344" i="20"/>
  <c r="K344" i="20"/>
  <c r="I344" i="20"/>
  <c r="M343" i="20"/>
  <c r="L343" i="20"/>
  <c r="K343" i="20"/>
  <c r="D343" i="20" s="1"/>
  <c r="I343" i="20"/>
  <c r="M342" i="20"/>
  <c r="L342" i="20"/>
  <c r="K342" i="20"/>
  <c r="D342" i="20" s="1"/>
  <c r="I342" i="20"/>
  <c r="M341" i="20"/>
  <c r="L341" i="20"/>
  <c r="K341" i="20"/>
  <c r="I341" i="20"/>
  <c r="M340" i="20"/>
  <c r="L340" i="20"/>
  <c r="K340" i="20"/>
  <c r="D340" i="20" s="1"/>
  <c r="I340" i="20"/>
  <c r="M339" i="20"/>
  <c r="L339" i="20"/>
  <c r="K339" i="20"/>
  <c r="I339" i="20"/>
  <c r="M338" i="20"/>
  <c r="U338" i="20" s="1"/>
  <c r="L338" i="20"/>
  <c r="K338" i="20"/>
  <c r="D338" i="20" s="1"/>
  <c r="I338" i="20"/>
  <c r="T338" i="20" s="1"/>
  <c r="M337" i="20"/>
  <c r="L337" i="20"/>
  <c r="K337" i="20"/>
  <c r="D337" i="20" s="1"/>
  <c r="I337" i="20"/>
  <c r="M336" i="20"/>
  <c r="L336" i="20"/>
  <c r="K336" i="20"/>
  <c r="D336" i="20" s="1"/>
  <c r="I336" i="20"/>
  <c r="M335" i="20"/>
  <c r="L335" i="20"/>
  <c r="K335" i="20"/>
  <c r="I335" i="20"/>
  <c r="M334" i="20"/>
  <c r="L334" i="20"/>
  <c r="K334" i="20"/>
  <c r="I334" i="20"/>
  <c r="M333" i="20"/>
  <c r="L333" i="20"/>
  <c r="K333" i="20"/>
  <c r="D333" i="20" s="1"/>
  <c r="I333" i="20"/>
  <c r="T333" i="20" s="1"/>
  <c r="M332" i="20"/>
  <c r="L332" i="20"/>
  <c r="K332" i="20"/>
  <c r="I332" i="20"/>
  <c r="M331" i="20"/>
  <c r="L331" i="20"/>
  <c r="K331" i="20"/>
  <c r="D331" i="20" s="1"/>
  <c r="I331" i="20"/>
  <c r="M330" i="20"/>
  <c r="L330" i="20"/>
  <c r="K330" i="20"/>
  <c r="D330" i="20" s="1"/>
  <c r="I330" i="20"/>
  <c r="M329" i="20"/>
  <c r="L329" i="20"/>
  <c r="K329" i="20"/>
  <c r="D329" i="20" s="1"/>
  <c r="I329" i="20"/>
  <c r="M328" i="20"/>
  <c r="L328" i="20"/>
  <c r="K328" i="20"/>
  <c r="D328" i="20" s="1"/>
  <c r="I328" i="20"/>
  <c r="M327" i="20"/>
  <c r="L327" i="20"/>
  <c r="K327" i="20"/>
  <c r="D327" i="20" s="1"/>
  <c r="I327" i="20"/>
  <c r="M326" i="20"/>
  <c r="L326" i="20"/>
  <c r="K326" i="20"/>
  <c r="D326" i="20" s="1"/>
  <c r="I326" i="20"/>
  <c r="T325" i="20"/>
  <c r="M325" i="20"/>
  <c r="L325" i="20"/>
  <c r="K325" i="20"/>
  <c r="D325" i="20" s="1"/>
  <c r="I325" i="20"/>
  <c r="M324" i="20"/>
  <c r="L324" i="20"/>
  <c r="K324" i="20"/>
  <c r="D324" i="20" s="1"/>
  <c r="I324" i="20"/>
  <c r="M323" i="20"/>
  <c r="L323" i="20"/>
  <c r="K323" i="20"/>
  <c r="D323" i="20" s="1"/>
  <c r="I323" i="20"/>
  <c r="M322" i="20"/>
  <c r="L322" i="20"/>
  <c r="K322" i="20"/>
  <c r="D322" i="20" s="1"/>
  <c r="I322" i="20"/>
  <c r="T322" i="20" s="1"/>
  <c r="M321" i="20"/>
  <c r="L321" i="20"/>
  <c r="K321" i="20"/>
  <c r="I321" i="20"/>
  <c r="M320" i="20"/>
  <c r="L320" i="20"/>
  <c r="K320" i="20"/>
  <c r="D320" i="20" s="1"/>
  <c r="I320" i="20"/>
  <c r="T320" i="20" s="1"/>
  <c r="M319" i="20"/>
  <c r="L319" i="20"/>
  <c r="K319" i="20"/>
  <c r="D319" i="20" s="1"/>
  <c r="I319" i="20"/>
  <c r="M318" i="20"/>
  <c r="L318" i="20"/>
  <c r="K318" i="20"/>
  <c r="D318" i="20" s="1"/>
  <c r="I318" i="20"/>
  <c r="M317" i="20"/>
  <c r="L317" i="20"/>
  <c r="K317" i="20"/>
  <c r="I317" i="20"/>
  <c r="M316" i="20"/>
  <c r="L316" i="20"/>
  <c r="K316" i="20"/>
  <c r="D316" i="20" s="1"/>
  <c r="I316" i="20"/>
  <c r="M315" i="20"/>
  <c r="L315" i="20"/>
  <c r="K315" i="20"/>
  <c r="D315" i="20" s="1"/>
  <c r="I315" i="20"/>
  <c r="M314" i="20"/>
  <c r="L314" i="20"/>
  <c r="K314" i="20"/>
  <c r="I314" i="20"/>
  <c r="T314" i="20" s="1"/>
  <c r="M313" i="20"/>
  <c r="L313" i="20"/>
  <c r="K313" i="20"/>
  <c r="D313" i="20" s="1"/>
  <c r="I313" i="20"/>
  <c r="T312" i="20"/>
  <c r="M312" i="20"/>
  <c r="L312" i="20"/>
  <c r="K312" i="20"/>
  <c r="D312" i="20" s="1"/>
  <c r="I312" i="20"/>
  <c r="M311" i="20"/>
  <c r="L311" i="20"/>
  <c r="K311" i="20"/>
  <c r="D311" i="20" s="1"/>
  <c r="I311" i="20"/>
  <c r="M310" i="20"/>
  <c r="L310" i="20"/>
  <c r="K310" i="20"/>
  <c r="D310" i="20" s="1"/>
  <c r="I310" i="20"/>
  <c r="M309" i="20"/>
  <c r="L309" i="20"/>
  <c r="K309" i="20"/>
  <c r="D309" i="20" s="1"/>
  <c r="I309" i="20"/>
  <c r="M308" i="20"/>
  <c r="L308" i="20"/>
  <c r="K308" i="20"/>
  <c r="I308" i="20"/>
  <c r="M307" i="20"/>
  <c r="L307" i="20"/>
  <c r="K307" i="20"/>
  <c r="I307" i="20"/>
  <c r="M306" i="20"/>
  <c r="L306" i="20"/>
  <c r="K306" i="20"/>
  <c r="D306" i="20" s="1"/>
  <c r="I306" i="20"/>
  <c r="M305" i="20"/>
  <c r="U305" i="20" s="1"/>
  <c r="L305" i="20"/>
  <c r="K305" i="20"/>
  <c r="D305" i="20" s="1"/>
  <c r="I305" i="20"/>
  <c r="M304" i="20"/>
  <c r="L304" i="20"/>
  <c r="K304" i="20"/>
  <c r="D304" i="20" s="1"/>
  <c r="I304" i="20"/>
  <c r="M303" i="20"/>
  <c r="L303" i="20"/>
  <c r="K303" i="20"/>
  <c r="D303" i="20" s="1"/>
  <c r="I303" i="20"/>
  <c r="M302" i="20"/>
  <c r="L302" i="20"/>
  <c r="K302" i="20"/>
  <c r="I302" i="20"/>
  <c r="T302" i="20" s="1"/>
  <c r="M301" i="20"/>
  <c r="L301" i="20"/>
  <c r="K301" i="20"/>
  <c r="I301" i="20"/>
  <c r="M300" i="20"/>
  <c r="L300" i="20"/>
  <c r="K300" i="20"/>
  <c r="D300" i="20" s="1"/>
  <c r="I300" i="20"/>
  <c r="M299" i="20"/>
  <c r="U299" i="20" s="1"/>
  <c r="L299" i="20"/>
  <c r="K299" i="20"/>
  <c r="I299" i="20"/>
  <c r="D299" i="20"/>
  <c r="M298" i="20"/>
  <c r="L298" i="20"/>
  <c r="K298" i="20"/>
  <c r="I298" i="20"/>
  <c r="D298" i="20"/>
  <c r="M297" i="20"/>
  <c r="L297" i="20"/>
  <c r="K297" i="20"/>
  <c r="D297" i="20" s="1"/>
  <c r="I297" i="20"/>
  <c r="S296" i="20"/>
  <c r="M296" i="20"/>
  <c r="L296" i="20"/>
  <c r="K296" i="20"/>
  <c r="D296" i="20" s="1"/>
  <c r="I296" i="20"/>
  <c r="T296" i="20" s="1"/>
  <c r="M295" i="20"/>
  <c r="L295" i="20"/>
  <c r="K295" i="20"/>
  <c r="D295" i="20" s="1"/>
  <c r="I295" i="20"/>
  <c r="M294" i="20"/>
  <c r="L294" i="20"/>
  <c r="K294" i="20"/>
  <c r="D294" i="20" s="1"/>
  <c r="I294" i="20"/>
  <c r="T294" i="20" s="1"/>
  <c r="M293" i="20"/>
  <c r="L293" i="20"/>
  <c r="K293" i="20"/>
  <c r="D293" i="20" s="1"/>
  <c r="I293" i="20"/>
  <c r="T292" i="20"/>
  <c r="M292" i="20"/>
  <c r="L292" i="20"/>
  <c r="K292" i="20"/>
  <c r="D292" i="20" s="1"/>
  <c r="I292" i="20"/>
  <c r="M291" i="20"/>
  <c r="L291" i="20"/>
  <c r="K291" i="20"/>
  <c r="D291" i="20" s="1"/>
  <c r="I291" i="20"/>
  <c r="M290" i="20"/>
  <c r="L290" i="20"/>
  <c r="K290" i="20"/>
  <c r="D290" i="20" s="1"/>
  <c r="I290" i="20"/>
  <c r="T290" i="20" s="1"/>
  <c r="M289" i="20"/>
  <c r="L289" i="20"/>
  <c r="K289" i="20"/>
  <c r="D289" i="20" s="1"/>
  <c r="I289" i="20"/>
  <c r="T289" i="20" s="1"/>
  <c r="M288" i="20"/>
  <c r="U288" i="20" s="1"/>
  <c r="L288" i="20"/>
  <c r="K288" i="20"/>
  <c r="I288" i="20"/>
  <c r="T288" i="20" s="1"/>
  <c r="D288" i="20"/>
  <c r="M287" i="20"/>
  <c r="L287" i="20"/>
  <c r="K287" i="20"/>
  <c r="D287" i="20" s="1"/>
  <c r="I287" i="20"/>
  <c r="M286" i="20"/>
  <c r="L286" i="20"/>
  <c r="K286" i="20"/>
  <c r="D286" i="20" s="1"/>
  <c r="I286" i="20"/>
  <c r="M285" i="20"/>
  <c r="L285" i="20"/>
  <c r="K285" i="20"/>
  <c r="D285" i="20" s="1"/>
  <c r="I285" i="20"/>
  <c r="M284" i="20"/>
  <c r="L284" i="20"/>
  <c r="K284" i="20"/>
  <c r="D284" i="20" s="1"/>
  <c r="I284" i="20"/>
  <c r="M283" i="20"/>
  <c r="L283" i="20"/>
  <c r="K283" i="20"/>
  <c r="D283" i="20" s="1"/>
  <c r="I283" i="20"/>
  <c r="M282" i="20"/>
  <c r="L282" i="20"/>
  <c r="K282" i="20"/>
  <c r="D282" i="20" s="1"/>
  <c r="I282" i="20"/>
  <c r="T282" i="20" s="1"/>
  <c r="M281" i="20"/>
  <c r="L281" i="20"/>
  <c r="K281" i="20"/>
  <c r="D281" i="20" s="1"/>
  <c r="I281" i="20"/>
  <c r="M280" i="20"/>
  <c r="L280" i="20"/>
  <c r="K280" i="20"/>
  <c r="D280" i="20" s="1"/>
  <c r="I280" i="20"/>
  <c r="M279" i="20"/>
  <c r="L279" i="20"/>
  <c r="K279" i="20"/>
  <c r="D279" i="20" s="1"/>
  <c r="I279" i="20"/>
  <c r="M278" i="20"/>
  <c r="L278" i="20"/>
  <c r="K278" i="20"/>
  <c r="D278" i="20" s="1"/>
  <c r="I278" i="20"/>
  <c r="T278" i="20" s="1"/>
  <c r="M277" i="20"/>
  <c r="L277" i="20"/>
  <c r="K277" i="20"/>
  <c r="D277" i="20" s="1"/>
  <c r="I277" i="20"/>
  <c r="M276" i="20"/>
  <c r="L276" i="20"/>
  <c r="K276" i="20"/>
  <c r="D276" i="20" s="1"/>
  <c r="I276" i="20"/>
  <c r="M275" i="20"/>
  <c r="L275" i="20"/>
  <c r="K275" i="20"/>
  <c r="D275" i="20" s="1"/>
  <c r="I275" i="20"/>
  <c r="M274" i="20"/>
  <c r="L274" i="20"/>
  <c r="K274" i="20"/>
  <c r="D274" i="20" s="1"/>
  <c r="I274" i="20"/>
  <c r="M273" i="20"/>
  <c r="L273" i="20"/>
  <c r="K273" i="20"/>
  <c r="D273" i="20" s="1"/>
  <c r="I273" i="20"/>
  <c r="T273" i="20" s="1"/>
  <c r="M272" i="20"/>
  <c r="L272" i="20"/>
  <c r="K272" i="20"/>
  <c r="D272" i="20" s="1"/>
  <c r="H272" i="20"/>
  <c r="I272" i="20" s="1"/>
  <c r="T272" i="20" s="1"/>
  <c r="M271" i="20"/>
  <c r="L271" i="20"/>
  <c r="K271" i="20"/>
  <c r="D271" i="20" s="1"/>
  <c r="I271" i="20"/>
  <c r="M270" i="20"/>
  <c r="L270" i="20"/>
  <c r="K270" i="20"/>
  <c r="D270" i="20" s="1"/>
  <c r="I270" i="20"/>
  <c r="M269" i="20"/>
  <c r="L269" i="20"/>
  <c r="K269" i="20"/>
  <c r="D269" i="20" s="1"/>
  <c r="I269" i="20"/>
  <c r="M268" i="20"/>
  <c r="L268" i="20"/>
  <c r="K268" i="20"/>
  <c r="D268" i="20" s="1"/>
  <c r="I268" i="20"/>
  <c r="M267" i="20"/>
  <c r="L267" i="20"/>
  <c r="K267" i="20"/>
  <c r="D267" i="20" s="1"/>
  <c r="I267" i="20"/>
  <c r="T267" i="20" s="1"/>
  <c r="M266" i="20"/>
  <c r="L266" i="20"/>
  <c r="K266" i="20"/>
  <c r="I266" i="20"/>
  <c r="M265" i="20"/>
  <c r="L265" i="20"/>
  <c r="K265" i="20"/>
  <c r="D265" i="20" s="1"/>
  <c r="I265" i="20"/>
  <c r="M264" i="20"/>
  <c r="L264" i="20"/>
  <c r="K264" i="20"/>
  <c r="D264" i="20" s="1"/>
  <c r="I264" i="20"/>
  <c r="S263" i="20"/>
  <c r="M263" i="20"/>
  <c r="L263" i="20"/>
  <c r="K263" i="20"/>
  <c r="D263" i="20" s="1"/>
  <c r="I263" i="20"/>
  <c r="S262" i="20"/>
  <c r="M262" i="20"/>
  <c r="L262" i="20"/>
  <c r="K262" i="20"/>
  <c r="D262" i="20" s="1"/>
  <c r="I262" i="20"/>
  <c r="T262" i="20" s="1"/>
  <c r="M261" i="20"/>
  <c r="L261" i="20"/>
  <c r="K261" i="20"/>
  <c r="I261" i="20"/>
  <c r="M260" i="20"/>
  <c r="L260" i="20"/>
  <c r="K260" i="20"/>
  <c r="D260" i="20" s="1"/>
  <c r="I260" i="20"/>
  <c r="M259" i="20"/>
  <c r="U259" i="20" s="1"/>
  <c r="L259" i="20"/>
  <c r="K259" i="20"/>
  <c r="D259" i="20" s="1"/>
  <c r="I259" i="20"/>
  <c r="T259" i="20" s="1"/>
  <c r="M258" i="20"/>
  <c r="L258" i="20"/>
  <c r="K258" i="20"/>
  <c r="I258" i="20"/>
  <c r="T258" i="20" s="1"/>
  <c r="M257" i="20"/>
  <c r="L257" i="20"/>
  <c r="K257" i="20"/>
  <c r="D257" i="20" s="1"/>
  <c r="I257" i="20"/>
  <c r="M256" i="20"/>
  <c r="L256" i="20"/>
  <c r="K256" i="20"/>
  <c r="D256" i="20" s="1"/>
  <c r="I256" i="20"/>
  <c r="T256" i="20" s="1"/>
  <c r="M255" i="20"/>
  <c r="L255" i="20"/>
  <c r="K255" i="20"/>
  <c r="I255" i="20"/>
  <c r="M254" i="20"/>
  <c r="L254" i="20"/>
  <c r="K254" i="20"/>
  <c r="D254" i="20" s="1"/>
  <c r="I254" i="20"/>
  <c r="T253" i="20"/>
  <c r="M253" i="20"/>
  <c r="L253" i="20"/>
  <c r="K253" i="20"/>
  <c r="D253" i="20" s="1"/>
  <c r="I253" i="20"/>
  <c r="M252" i="20"/>
  <c r="L252" i="20"/>
  <c r="K252" i="20"/>
  <c r="D252" i="20" s="1"/>
  <c r="I252" i="20"/>
  <c r="M251" i="20"/>
  <c r="L251" i="20"/>
  <c r="K251" i="20"/>
  <c r="D251" i="20" s="1"/>
  <c r="I251" i="20"/>
  <c r="M250" i="20"/>
  <c r="L250" i="20"/>
  <c r="K250" i="20"/>
  <c r="D250" i="20" s="1"/>
  <c r="I250" i="20"/>
  <c r="M249" i="20"/>
  <c r="L249" i="20"/>
  <c r="K249" i="20"/>
  <c r="I249" i="20"/>
  <c r="M248" i="20"/>
  <c r="L248" i="20"/>
  <c r="K248" i="20"/>
  <c r="D248" i="20" s="1"/>
  <c r="I248" i="20"/>
  <c r="M247" i="20"/>
  <c r="U247" i="20" s="1"/>
  <c r="L247" i="20"/>
  <c r="K247" i="20"/>
  <c r="D247" i="20" s="1"/>
  <c r="I247" i="20"/>
  <c r="M246" i="20"/>
  <c r="L246" i="20"/>
  <c r="K246" i="20"/>
  <c r="I246" i="20"/>
  <c r="M245" i="20"/>
  <c r="L245" i="20"/>
  <c r="K245" i="20"/>
  <c r="D245" i="20" s="1"/>
  <c r="I245" i="20"/>
  <c r="T245" i="20" s="1"/>
  <c r="M244" i="20"/>
  <c r="L244" i="20"/>
  <c r="K244" i="20"/>
  <c r="D244" i="20" s="1"/>
  <c r="I244" i="20"/>
  <c r="M243" i="20"/>
  <c r="L243" i="20"/>
  <c r="K243" i="20"/>
  <c r="I243" i="20"/>
  <c r="M242" i="20"/>
  <c r="L242" i="20"/>
  <c r="K242" i="20"/>
  <c r="D242" i="20" s="1"/>
  <c r="I242" i="20"/>
  <c r="T241" i="20"/>
  <c r="M241" i="20"/>
  <c r="L241" i="20"/>
  <c r="K241" i="20"/>
  <c r="D241" i="20" s="1"/>
  <c r="I241" i="20"/>
  <c r="M240" i="20"/>
  <c r="L240" i="20"/>
  <c r="K240" i="20"/>
  <c r="I240" i="20"/>
  <c r="T240" i="20" s="1"/>
  <c r="D240" i="20"/>
  <c r="M239" i="20"/>
  <c r="L239" i="20"/>
  <c r="K239" i="20"/>
  <c r="D239" i="20" s="1"/>
  <c r="I239" i="20"/>
  <c r="T239" i="20" s="1"/>
  <c r="M238" i="20"/>
  <c r="L238" i="20"/>
  <c r="K238" i="20"/>
  <c r="I238" i="20"/>
  <c r="D238" i="20"/>
  <c r="M237" i="20"/>
  <c r="L237" i="20"/>
  <c r="K237" i="20"/>
  <c r="D237" i="20" s="1"/>
  <c r="I237" i="20"/>
  <c r="M236" i="20"/>
  <c r="L236" i="20"/>
  <c r="K236" i="20"/>
  <c r="D236" i="20" s="1"/>
  <c r="I236" i="20"/>
  <c r="M235" i="20"/>
  <c r="L235" i="20"/>
  <c r="K235" i="20"/>
  <c r="D235" i="20" s="1"/>
  <c r="H235" i="20"/>
  <c r="I235" i="20" s="1"/>
  <c r="M234" i="20"/>
  <c r="L234" i="20"/>
  <c r="K234" i="20"/>
  <c r="D234" i="20" s="1"/>
  <c r="I234" i="20"/>
  <c r="M233" i="20"/>
  <c r="L233" i="20"/>
  <c r="K233" i="20"/>
  <c r="D233" i="20" s="1"/>
  <c r="I233" i="20"/>
  <c r="T233" i="20" s="1"/>
  <c r="M232" i="20"/>
  <c r="L232" i="20"/>
  <c r="K232" i="20"/>
  <c r="I232" i="20"/>
  <c r="M231" i="20"/>
  <c r="L231" i="20"/>
  <c r="K231" i="20"/>
  <c r="D231" i="20" s="1"/>
  <c r="I231" i="20"/>
  <c r="M230" i="20"/>
  <c r="L230" i="20"/>
  <c r="K230" i="20"/>
  <c r="D230" i="20" s="1"/>
  <c r="I230" i="20"/>
  <c r="M229" i="20"/>
  <c r="L229" i="20"/>
  <c r="K229" i="20"/>
  <c r="D229" i="20" s="1"/>
  <c r="I229" i="20"/>
  <c r="M228" i="20"/>
  <c r="L228" i="20"/>
  <c r="K228" i="20"/>
  <c r="I228" i="20"/>
  <c r="M227" i="20"/>
  <c r="L227" i="20"/>
  <c r="K227" i="20"/>
  <c r="D227" i="20" s="1"/>
  <c r="I227" i="20"/>
  <c r="M226" i="20"/>
  <c r="L226" i="20"/>
  <c r="K226" i="20"/>
  <c r="D226" i="20" s="1"/>
  <c r="I226" i="20"/>
  <c r="M225" i="20"/>
  <c r="L225" i="20"/>
  <c r="K225" i="20"/>
  <c r="D225" i="20" s="1"/>
  <c r="I225" i="20"/>
  <c r="M224" i="20"/>
  <c r="L224" i="20"/>
  <c r="K224" i="20"/>
  <c r="D224" i="20" s="1"/>
  <c r="I224" i="20"/>
  <c r="M223" i="20"/>
  <c r="L223" i="20"/>
  <c r="K223" i="20"/>
  <c r="D223" i="20" s="1"/>
  <c r="I223" i="20"/>
  <c r="M222" i="20"/>
  <c r="L222" i="20"/>
  <c r="K222" i="20"/>
  <c r="D222" i="20" s="1"/>
  <c r="H222" i="20"/>
  <c r="I222" i="20" s="1"/>
  <c r="M221" i="20"/>
  <c r="L221" i="20"/>
  <c r="K221" i="20"/>
  <c r="D221" i="20" s="1"/>
  <c r="I221" i="20"/>
  <c r="T221" i="20" s="1"/>
  <c r="M220" i="20"/>
  <c r="L220" i="20"/>
  <c r="K220" i="20"/>
  <c r="D220" i="20" s="1"/>
  <c r="I220" i="20"/>
  <c r="M219" i="20"/>
  <c r="L219" i="20"/>
  <c r="K219" i="20"/>
  <c r="D219" i="20" s="1"/>
  <c r="I219" i="20"/>
  <c r="M218" i="20"/>
  <c r="L218" i="20"/>
  <c r="K218" i="20"/>
  <c r="D218" i="20" s="1"/>
  <c r="I218" i="20"/>
  <c r="T217" i="20"/>
  <c r="M217" i="20"/>
  <c r="L217" i="20"/>
  <c r="K217" i="20"/>
  <c r="D217" i="20" s="1"/>
  <c r="I217" i="20"/>
  <c r="M216" i="20"/>
  <c r="L216" i="20"/>
  <c r="K216" i="20"/>
  <c r="D216" i="20" s="1"/>
  <c r="I216" i="20"/>
  <c r="M215" i="20"/>
  <c r="L215" i="20"/>
  <c r="K215" i="20"/>
  <c r="I215" i="20"/>
  <c r="M214" i="20"/>
  <c r="L214" i="20"/>
  <c r="K214" i="20"/>
  <c r="D214" i="20" s="1"/>
  <c r="I214" i="20"/>
  <c r="M213" i="20"/>
  <c r="L213" i="20"/>
  <c r="K213" i="20"/>
  <c r="D213" i="20" s="1"/>
  <c r="I213" i="20"/>
  <c r="M212" i="20"/>
  <c r="L212" i="20"/>
  <c r="K212" i="20"/>
  <c r="D212" i="20" s="1"/>
  <c r="I212" i="20"/>
  <c r="T212" i="20" s="1"/>
  <c r="M211" i="20"/>
  <c r="L211" i="20"/>
  <c r="K211" i="20"/>
  <c r="D211" i="20" s="1"/>
  <c r="I211" i="20"/>
  <c r="T211" i="20" s="1"/>
  <c r="M210" i="20"/>
  <c r="L210" i="20"/>
  <c r="K210" i="20"/>
  <c r="D210" i="20" s="1"/>
  <c r="I210" i="20"/>
  <c r="M209" i="20"/>
  <c r="L209" i="20"/>
  <c r="K209" i="20"/>
  <c r="D209" i="20" s="1"/>
  <c r="I209" i="20"/>
  <c r="T209" i="20" s="1"/>
  <c r="M208" i="20"/>
  <c r="L208" i="20"/>
  <c r="K208" i="20"/>
  <c r="D208" i="20" s="1"/>
  <c r="I208" i="20"/>
  <c r="M207" i="20"/>
  <c r="L207" i="20"/>
  <c r="K207" i="20"/>
  <c r="D207" i="20" s="1"/>
  <c r="I207" i="20"/>
  <c r="M206" i="20"/>
  <c r="L206" i="20"/>
  <c r="K206" i="20"/>
  <c r="I206" i="20"/>
  <c r="T206" i="20" s="1"/>
  <c r="D206" i="20"/>
  <c r="M205" i="20"/>
  <c r="L205" i="20"/>
  <c r="K205" i="20"/>
  <c r="D205" i="20" s="1"/>
  <c r="I205" i="20"/>
  <c r="M204" i="20"/>
  <c r="L204" i="20"/>
  <c r="K204" i="20"/>
  <c r="D204" i="20" s="1"/>
  <c r="I204" i="20"/>
  <c r="T203" i="20"/>
  <c r="M203" i="20"/>
  <c r="L203" i="20"/>
  <c r="K203" i="20"/>
  <c r="D203" i="20" s="1"/>
  <c r="I203" i="20"/>
  <c r="M202" i="20"/>
  <c r="L202" i="20"/>
  <c r="K202" i="20"/>
  <c r="D202" i="20" s="1"/>
  <c r="I202" i="20"/>
  <c r="M201" i="20"/>
  <c r="L201" i="20"/>
  <c r="K201" i="20"/>
  <c r="D201" i="20" s="1"/>
  <c r="I201" i="20"/>
  <c r="S200" i="20"/>
  <c r="M200" i="20"/>
  <c r="L200" i="20"/>
  <c r="K200" i="20"/>
  <c r="D200" i="20" s="1"/>
  <c r="I200" i="20"/>
  <c r="S199" i="20"/>
  <c r="M199" i="20"/>
  <c r="L199" i="20"/>
  <c r="K199" i="20"/>
  <c r="D199" i="20" s="1"/>
  <c r="I199" i="20"/>
  <c r="S198" i="20"/>
  <c r="M198" i="20"/>
  <c r="L198" i="20"/>
  <c r="K198" i="20"/>
  <c r="D198" i="20" s="1"/>
  <c r="I198" i="20"/>
  <c r="S197" i="20"/>
  <c r="M197" i="20"/>
  <c r="L197" i="20"/>
  <c r="K197" i="20"/>
  <c r="D197" i="20" s="1"/>
  <c r="I197" i="20"/>
  <c r="S196" i="20"/>
  <c r="M196" i="20"/>
  <c r="L196" i="20"/>
  <c r="K196" i="20"/>
  <c r="D196" i="20" s="1"/>
  <c r="I196" i="20"/>
  <c r="S195" i="20"/>
  <c r="M195" i="20"/>
  <c r="L195" i="20"/>
  <c r="K195" i="20"/>
  <c r="D195" i="20" s="1"/>
  <c r="I195" i="20"/>
  <c r="S194" i="20"/>
  <c r="M194" i="20"/>
  <c r="L194" i="20"/>
  <c r="K194" i="20"/>
  <c r="D194" i="20" s="1"/>
  <c r="I194" i="20"/>
  <c r="S193" i="20"/>
  <c r="M193" i="20"/>
  <c r="U193" i="20" s="1"/>
  <c r="L193" i="20"/>
  <c r="K193" i="20"/>
  <c r="D193" i="20" s="1"/>
  <c r="I193" i="20"/>
  <c r="S192" i="20"/>
  <c r="M192" i="20"/>
  <c r="L192" i="20"/>
  <c r="K192" i="20"/>
  <c r="D192" i="20" s="1"/>
  <c r="I192" i="20"/>
  <c r="S191" i="20"/>
  <c r="M191" i="20"/>
  <c r="L191" i="20"/>
  <c r="K191" i="20"/>
  <c r="D191" i="20" s="1"/>
  <c r="I191" i="20"/>
  <c r="T190" i="20"/>
  <c r="M190" i="20"/>
  <c r="L190" i="20"/>
  <c r="K190" i="20"/>
  <c r="D190" i="20" s="1"/>
  <c r="I190" i="20"/>
  <c r="M189" i="20"/>
  <c r="L189" i="20"/>
  <c r="K189" i="20"/>
  <c r="D189" i="20" s="1"/>
  <c r="I189" i="20"/>
  <c r="M188" i="20"/>
  <c r="L188" i="20"/>
  <c r="K188" i="20"/>
  <c r="D188" i="20" s="1"/>
  <c r="I188" i="20"/>
  <c r="T188" i="20" s="1"/>
  <c r="M187" i="20"/>
  <c r="L187" i="20"/>
  <c r="K187" i="20"/>
  <c r="I187" i="20"/>
  <c r="T187" i="20" s="1"/>
  <c r="M186" i="20"/>
  <c r="L186" i="20"/>
  <c r="K186" i="20"/>
  <c r="D186" i="20" s="1"/>
  <c r="I186" i="20"/>
  <c r="M185" i="20"/>
  <c r="L185" i="20"/>
  <c r="K185" i="20"/>
  <c r="D185" i="20" s="1"/>
  <c r="I185" i="20"/>
  <c r="M184" i="20"/>
  <c r="L184" i="20"/>
  <c r="K184" i="20"/>
  <c r="D184" i="20" s="1"/>
  <c r="I184" i="20"/>
  <c r="T184" i="20" s="1"/>
  <c r="M183" i="20"/>
  <c r="U183" i="20" s="1"/>
  <c r="L183" i="20"/>
  <c r="K183" i="20"/>
  <c r="D183" i="20" s="1"/>
  <c r="I183" i="20"/>
  <c r="M182" i="20"/>
  <c r="L182" i="20"/>
  <c r="K182" i="20"/>
  <c r="D182" i="20" s="1"/>
  <c r="I182" i="20"/>
  <c r="M181" i="20"/>
  <c r="L181" i="20"/>
  <c r="K181" i="20"/>
  <c r="D181" i="20" s="1"/>
  <c r="I181" i="20"/>
  <c r="T181" i="20" s="1"/>
  <c r="M180" i="20"/>
  <c r="L180" i="20"/>
  <c r="K180" i="20"/>
  <c r="D180" i="20" s="1"/>
  <c r="I180" i="20"/>
  <c r="M179" i="20"/>
  <c r="L179" i="20"/>
  <c r="K179" i="20"/>
  <c r="D179" i="20" s="1"/>
  <c r="H179" i="20"/>
  <c r="I179" i="20" s="1"/>
  <c r="M178" i="20"/>
  <c r="U178" i="20" s="1"/>
  <c r="L178" i="20"/>
  <c r="K178" i="20"/>
  <c r="I178" i="20"/>
  <c r="T178" i="20" s="1"/>
  <c r="D178" i="20"/>
  <c r="M177" i="20"/>
  <c r="L177" i="20"/>
  <c r="K177" i="20"/>
  <c r="D177" i="20" s="1"/>
  <c r="I177" i="20"/>
  <c r="T177" i="20" s="1"/>
  <c r="M176" i="20"/>
  <c r="L176" i="20"/>
  <c r="K176" i="20"/>
  <c r="D176" i="20" s="1"/>
  <c r="I176" i="20"/>
  <c r="M175" i="20"/>
  <c r="L175" i="20"/>
  <c r="K175" i="20"/>
  <c r="D175" i="20" s="1"/>
  <c r="I175" i="20"/>
  <c r="M174" i="20"/>
  <c r="L174" i="20"/>
  <c r="K174" i="20"/>
  <c r="D174" i="20" s="1"/>
  <c r="I174" i="20"/>
  <c r="M173" i="20"/>
  <c r="L173" i="20"/>
  <c r="K173" i="20"/>
  <c r="D173" i="20" s="1"/>
  <c r="I173" i="20"/>
  <c r="M172" i="20"/>
  <c r="L172" i="20"/>
  <c r="K172" i="20"/>
  <c r="D172" i="20" s="1"/>
  <c r="I172" i="20"/>
  <c r="M171" i="20"/>
  <c r="L171" i="20"/>
  <c r="K171" i="20"/>
  <c r="D171" i="20" s="1"/>
  <c r="I171" i="20"/>
  <c r="M170" i="20"/>
  <c r="L170" i="20"/>
  <c r="K170" i="20"/>
  <c r="D170" i="20" s="1"/>
  <c r="I170" i="20"/>
  <c r="M169" i="20"/>
  <c r="L169" i="20"/>
  <c r="K169" i="20"/>
  <c r="D169" i="20" s="1"/>
  <c r="I169" i="20"/>
  <c r="M168" i="20"/>
  <c r="L168" i="20"/>
  <c r="K168" i="20"/>
  <c r="I168" i="20"/>
  <c r="T168" i="20" s="1"/>
  <c r="D168" i="20"/>
  <c r="M167" i="20"/>
  <c r="L167" i="20"/>
  <c r="K167" i="20"/>
  <c r="D167" i="20" s="1"/>
  <c r="I167" i="20"/>
  <c r="M166" i="20"/>
  <c r="L166" i="20"/>
  <c r="K166" i="20"/>
  <c r="D166" i="20" s="1"/>
  <c r="I166" i="20"/>
  <c r="M165" i="20"/>
  <c r="L165" i="20"/>
  <c r="K165" i="20"/>
  <c r="D165" i="20" s="1"/>
  <c r="I165" i="20"/>
  <c r="M164" i="20"/>
  <c r="L164" i="20"/>
  <c r="K164" i="20"/>
  <c r="D164" i="20" s="1"/>
  <c r="I164" i="20"/>
  <c r="T164" i="20" s="1"/>
  <c r="M163" i="20"/>
  <c r="L163" i="20"/>
  <c r="K163" i="20"/>
  <c r="D163" i="20" s="1"/>
  <c r="I163" i="20"/>
  <c r="M162" i="20"/>
  <c r="L162" i="20"/>
  <c r="K162" i="20"/>
  <c r="D162" i="20" s="1"/>
  <c r="I162" i="20"/>
  <c r="M161" i="20"/>
  <c r="U161" i="20" s="1"/>
  <c r="L161" i="20"/>
  <c r="K161" i="20"/>
  <c r="D161" i="20" s="1"/>
  <c r="I161" i="20"/>
  <c r="T160" i="20"/>
  <c r="M160" i="20"/>
  <c r="L160" i="20"/>
  <c r="K160" i="20"/>
  <c r="I160" i="20"/>
  <c r="D160" i="20"/>
  <c r="M159" i="20"/>
  <c r="L159" i="20"/>
  <c r="K159" i="20"/>
  <c r="D159" i="20" s="1"/>
  <c r="I159" i="20"/>
  <c r="T159" i="20" s="1"/>
  <c r="M158" i="20"/>
  <c r="U158" i="20" s="1"/>
  <c r="L158" i="20"/>
  <c r="K158" i="20"/>
  <c r="D158" i="20" s="1"/>
  <c r="I158" i="20"/>
  <c r="M157" i="20"/>
  <c r="L157" i="20"/>
  <c r="K157" i="20"/>
  <c r="D157" i="20" s="1"/>
  <c r="I157" i="20"/>
  <c r="T156" i="20"/>
  <c r="M156" i="20"/>
  <c r="L156" i="20"/>
  <c r="K156" i="20"/>
  <c r="D156" i="20" s="1"/>
  <c r="I156" i="20"/>
  <c r="M155" i="20"/>
  <c r="L155" i="20"/>
  <c r="K155" i="20"/>
  <c r="D155" i="20" s="1"/>
  <c r="I155" i="20"/>
  <c r="T154" i="20"/>
  <c r="M154" i="20"/>
  <c r="L154" i="20"/>
  <c r="K154" i="20"/>
  <c r="I154" i="20"/>
  <c r="D154" i="20"/>
  <c r="M153" i="20"/>
  <c r="L153" i="20"/>
  <c r="K153" i="20"/>
  <c r="D153" i="20" s="1"/>
  <c r="I153" i="20"/>
  <c r="T153" i="20" s="1"/>
  <c r="M152" i="20"/>
  <c r="L152" i="20"/>
  <c r="K152" i="20"/>
  <c r="D152" i="20" s="1"/>
  <c r="I152" i="20"/>
  <c r="M151" i="20"/>
  <c r="U151" i="20" s="1"/>
  <c r="L151" i="20"/>
  <c r="K151" i="20"/>
  <c r="D151" i="20" s="1"/>
  <c r="I151" i="20"/>
  <c r="M150" i="20"/>
  <c r="L150" i="20"/>
  <c r="K150" i="20"/>
  <c r="D150" i="20" s="1"/>
  <c r="I150" i="20"/>
  <c r="M149" i="20"/>
  <c r="U149" i="20" s="1"/>
  <c r="L149" i="20"/>
  <c r="K149" i="20"/>
  <c r="D149" i="20" s="1"/>
  <c r="I149" i="20"/>
  <c r="S148" i="20"/>
  <c r="M148" i="20"/>
  <c r="L148" i="20"/>
  <c r="K148" i="20"/>
  <c r="D148" i="20" s="1"/>
  <c r="I148" i="20"/>
  <c r="T148" i="20" s="1"/>
  <c r="M147" i="20"/>
  <c r="L147" i="20"/>
  <c r="K147" i="20"/>
  <c r="D147" i="20" s="1"/>
  <c r="I147" i="20"/>
  <c r="M146" i="20"/>
  <c r="L146" i="20"/>
  <c r="K146" i="20"/>
  <c r="I146" i="20"/>
  <c r="M145" i="20"/>
  <c r="L145" i="20"/>
  <c r="K145" i="20"/>
  <c r="D145" i="20" s="1"/>
  <c r="I145" i="20"/>
  <c r="M144" i="20"/>
  <c r="L144" i="20"/>
  <c r="K144" i="20"/>
  <c r="D144" i="20" s="1"/>
  <c r="I144" i="20"/>
  <c r="M143" i="20"/>
  <c r="L143" i="20"/>
  <c r="K143" i="20"/>
  <c r="I143" i="20"/>
  <c r="M142" i="20"/>
  <c r="L142" i="20"/>
  <c r="K142" i="20"/>
  <c r="D142" i="20" s="1"/>
  <c r="I142" i="20"/>
  <c r="M141" i="20"/>
  <c r="L141" i="20"/>
  <c r="K141" i="20"/>
  <c r="D141" i="20" s="1"/>
  <c r="I141" i="20"/>
  <c r="M140" i="20"/>
  <c r="L140" i="20"/>
  <c r="K140" i="20"/>
  <c r="I140" i="20"/>
  <c r="M139" i="20"/>
  <c r="L139" i="20"/>
  <c r="K139" i="20"/>
  <c r="D139" i="20" s="1"/>
  <c r="I139" i="20"/>
  <c r="M138" i="20"/>
  <c r="L138" i="20"/>
  <c r="K138" i="20"/>
  <c r="I138" i="20"/>
  <c r="D138" i="20"/>
  <c r="M137" i="20"/>
  <c r="L137" i="20"/>
  <c r="K137" i="20"/>
  <c r="I137" i="20"/>
  <c r="D137" i="20"/>
  <c r="M136" i="20"/>
  <c r="L136" i="20"/>
  <c r="K136" i="20"/>
  <c r="D136" i="20" s="1"/>
  <c r="I136" i="20"/>
  <c r="M135" i="20"/>
  <c r="L135" i="20"/>
  <c r="K135" i="20"/>
  <c r="D135" i="20" s="1"/>
  <c r="I135" i="20"/>
  <c r="M134" i="20"/>
  <c r="L134" i="20"/>
  <c r="K134" i="20"/>
  <c r="I134" i="20"/>
  <c r="M133" i="20"/>
  <c r="L133" i="20"/>
  <c r="K133" i="20"/>
  <c r="D133" i="20" s="1"/>
  <c r="I133" i="20"/>
  <c r="M132" i="20"/>
  <c r="L132" i="20"/>
  <c r="K132" i="20"/>
  <c r="D132" i="20" s="1"/>
  <c r="I132" i="20"/>
  <c r="M131" i="20"/>
  <c r="L131" i="20"/>
  <c r="K131" i="20"/>
  <c r="I131" i="20"/>
  <c r="M130" i="20"/>
  <c r="L130" i="20"/>
  <c r="K130" i="20"/>
  <c r="D130" i="20" s="1"/>
  <c r="I130" i="20"/>
  <c r="M129" i="20"/>
  <c r="L129" i="20"/>
  <c r="K129" i="20"/>
  <c r="D129" i="20" s="1"/>
  <c r="I129" i="20"/>
  <c r="M128" i="20"/>
  <c r="L128" i="20"/>
  <c r="K128" i="20"/>
  <c r="I128" i="20"/>
  <c r="M127" i="20"/>
  <c r="L127" i="20"/>
  <c r="K127" i="20"/>
  <c r="D127" i="20" s="1"/>
  <c r="I127" i="20"/>
  <c r="M126" i="20"/>
  <c r="L126" i="20"/>
  <c r="K126" i="20"/>
  <c r="D126" i="20" s="1"/>
  <c r="I126" i="20"/>
  <c r="M125" i="20"/>
  <c r="L125" i="20"/>
  <c r="K125" i="20"/>
  <c r="I125" i="20"/>
  <c r="M124" i="20"/>
  <c r="L124" i="20"/>
  <c r="K124" i="20"/>
  <c r="D124" i="20" s="1"/>
  <c r="I124" i="20"/>
  <c r="M123" i="20"/>
  <c r="L123" i="20"/>
  <c r="K123" i="20"/>
  <c r="D123" i="20" s="1"/>
  <c r="I123" i="20"/>
  <c r="M122" i="20"/>
  <c r="L122" i="20"/>
  <c r="K122" i="20"/>
  <c r="I122" i="20"/>
  <c r="M121" i="20"/>
  <c r="L121" i="20"/>
  <c r="K121" i="20"/>
  <c r="D121" i="20" s="1"/>
  <c r="I121" i="20"/>
  <c r="M120" i="20"/>
  <c r="L120" i="20"/>
  <c r="K120" i="20"/>
  <c r="D120" i="20" s="1"/>
  <c r="I120" i="20"/>
  <c r="T120" i="20" s="1"/>
  <c r="M119" i="20"/>
  <c r="L119" i="20"/>
  <c r="K119" i="20"/>
  <c r="I119" i="20"/>
  <c r="T119" i="20" s="1"/>
  <c r="M118" i="20"/>
  <c r="L118" i="20"/>
  <c r="K118" i="20"/>
  <c r="D118" i="20" s="1"/>
  <c r="I118" i="20"/>
  <c r="M117" i="20"/>
  <c r="L117" i="20"/>
  <c r="K117" i="20"/>
  <c r="D117" i="20" s="1"/>
  <c r="I117" i="20"/>
  <c r="M116" i="20"/>
  <c r="L116" i="20"/>
  <c r="K116" i="20"/>
  <c r="I116" i="20"/>
  <c r="M115" i="20"/>
  <c r="L115" i="20"/>
  <c r="K115" i="20"/>
  <c r="D115" i="20" s="1"/>
  <c r="I115" i="20"/>
  <c r="M114" i="20"/>
  <c r="L114" i="20"/>
  <c r="K114" i="20"/>
  <c r="D114" i="20" s="1"/>
  <c r="I114" i="20"/>
  <c r="M113" i="20"/>
  <c r="L113" i="20"/>
  <c r="K113" i="20"/>
  <c r="I113" i="20"/>
  <c r="M112" i="20"/>
  <c r="L112" i="20"/>
  <c r="K112" i="20"/>
  <c r="D112" i="20" s="1"/>
  <c r="I112" i="20"/>
  <c r="T112" i="20" s="1"/>
  <c r="M111" i="20"/>
  <c r="L111" i="20"/>
  <c r="K111" i="20"/>
  <c r="D111" i="20" s="1"/>
  <c r="I111" i="20"/>
  <c r="M110" i="20"/>
  <c r="L110" i="20"/>
  <c r="K110" i="20"/>
  <c r="I110" i="20"/>
  <c r="M109" i="20"/>
  <c r="L109" i="20"/>
  <c r="K109" i="20"/>
  <c r="D109" i="20" s="1"/>
  <c r="I109" i="20"/>
  <c r="M108" i="20"/>
  <c r="L108" i="20"/>
  <c r="K108" i="20"/>
  <c r="D108" i="20" s="1"/>
  <c r="I108" i="20"/>
  <c r="M107" i="20"/>
  <c r="L107" i="20"/>
  <c r="K107" i="20"/>
  <c r="I107" i="20"/>
  <c r="M106" i="20"/>
  <c r="L106" i="20"/>
  <c r="K106" i="20"/>
  <c r="D106" i="20" s="1"/>
  <c r="I106" i="20"/>
  <c r="M105" i="20"/>
  <c r="L105" i="20"/>
  <c r="K105" i="20"/>
  <c r="I105" i="20"/>
  <c r="D105" i="20"/>
  <c r="M104" i="20"/>
  <c r="L104" i="20"/>
  <c r="K104" i="20"/>
  <c r="D104" i="20" s="1"/>
  <c r="I104" i="20"/>
  <c r="M103" i="20"/>
  <c r="L103" i="20"/>
  <c r="K103" i="20"/>
  <c r="D103" i="20" s="1"/>
  <c r="I103" i="20"/>
  <c r="M102" i="20"/>
  <c r="L102" i="20"/>
  <c r="K102" i="20"/>
  <c r="D102" i="20" s="1"/>
  <c r="I102" i="20"/>
  <c r="M101" i="20"/>
  <c r="L101" i="20"/>
  <c r="K101" i="20"/>
  <c r="D101" i="20" s="1"/>
  <c r="I101" i="20"/>
  <c r="M100" i="20"/>
  <c r="L100" i="20"/>
  <c r="K100" i="20"/>
  <c r="D100" i="20" s="1"/>
  <c r="I100" i="20"/>
  <c r="M99" i="20"/>
  <c r="L99" i="20"/>
  <c r="K99" i="20"/>
  <c r="I99" i="20"/>
  <c r="D99" i="20"/>
  <c r="M98" i="20"/>
  <c r="L98" i="20"/>
  <c r="K98" i="20"/>
  <c r="I98" i="20"/>
  <c r="M97" i="20"/>
  <c r="L97" i="20"/>
  <c r="K97" i="20"/>
  <c r="D97" i="20" s="1"/>
  <c r="I97" i="20"/>
  <c r="M96" i="20"/>
  <c r="L96" i="20"/>
  <c r="K96" i="20"/>
  <c r="D96" i="20" s="1"/>
  <c r="I96" i="20"/>
  <c r="M95" i="20"/>
  <c r="L95" i="20"/>
  <c r="K95" i="20"/>
  <c r="D95" i="20" s="1"/>
  <c r="I95" i="20"/>
  <c r="M94" i="20"/>
  <c r="L94" i="20"/>
  <c r="K94" i="20"/>
  <c r="D94" i="20" s="1"/>
  <c r="I94" i="20"/>
  <c r="M93" i="20"/>
  <c r="L93" i="20"/>
  <c r="K93" i="20"/>
  <c r="D93" i="20" s="1"/>
  <c r="I93" i="20"/>
  <c r="M92" i="20"/>
  <c r="L92" i="20"/>
  <c r="K92" i="20"/>
  <c r="I92" i="20"/>
  <c r="D92" i="20"/>
  <c r="M91" i="20"/>
  <c r="L91" i="20"/>
  <c r="K91" i="20"/>
  <c r="D91" i="20" s="1"/>
  <c r="I91" i="20"/>
  <c r="M90" i="20"/>
  <c r="L90" i="20"/>
  <c r="K90" i="20"/>
  <c r="I90" i="20"/>
  <c r="D90" i="20"/>
  <c r="T89" i="20"/>
  <c r="M89" i="20"/>
  <c r="L89" i="20"/>
  <c r="K89" i="20"/>
  <c r="I89" i="20"/>
  <c r="M88" i="20"/>
  <c r="U88" i="20" s="1"/>
  <c r="L88" i="20"/>
  <c r="K88" i="20"/>
  <c r="D88" i="20" s="1"/>
  <c r="I88" i="20"/>
  <c r="M87" i="20"/>
  <c r="L87" i="20"/>
  <c r="K87" i="20"/>
  <c r="D87" i="20" s="1"/>
  <c r="I87" i="20"/>
  <c r="M86" i="20"/>
  <c r="L86" i="20"/>
  <c r="K86" i="20"/>
  <c r="D86" i="20" s="1"/>
  <c r="I86" i="20"/>
  <c r="M85" i="20"/>
  <c r="L85" i="20"/>
  <c r="K85" i="20"/>
  <c r="D85" i="20" s="1"/>
  <c r="I85" i="20"/>
  <c r="M84" i="20"/>
  <c r="L84" i="20"/>
  <c r="K84" i="20"/>
  <c r="D84" i="20" s="1"/>
  <c r="I84" i="20"/>
  <c r="M83" i="20"/>
  <c r="L83" i="20"/>
  <c r="K83" i="20"/>
  <c r="I83" i="20"/>
  <c r="D83" i="20"/>
  <c r="M82" i="20"/>
  <c r="L82" i="20"/>
  <c r="K82" i="20"/>
  <c r="D82" i="20" s="1"/>
  <c r="I82" i="20"/>
  <c r="M81" i="20"/>
  <c r="L81" i="20"/>
  <c r="K81" i="20"/>
  <c r="D81" i="20" s="1"/>
  <c r="I81" i="20"/>
  <c r="T80" i="20"/>
  <c r="M80" i="20"/>
  <c r="L80" i="20"/>
  <c r="K80" i="20"/>
  <c r="I80" i="20"/>
  <c r="M79" i="20"/>
  <c r="L79" i="20"/>
  <c r="K79" i="20"/>
  <c r="D79" i="20" s="1"/>
  <c r="I79" i="20"/>
  <c r="M78" i="20"/>
  <c r="L78" i="20"/>
  <c r="K78" i="20"/>
  <c r="D78" i="20" s="1"/>
  <c r="I78" i="20"/>
  <c r="M77" i="20"/>
  <c r="L77" i="20"/>
  <c r="K77" i="20"/>
  <c r="D77" i="20" s="1"/>
  <c r="I77" i="20"/>
  <c r="M76" i="20"/>
  <c r="L76" i="20"/>
  <c r="K76" i="20"/>
  <c r="D76" i="20" s="1"/>
  <c r="I76" i="20"/>
  <c r="M75" i="20"/>
  <c r="L75" i="20"/>
  <c r="K75" i="20"/>
  <c r="D75" i="20" s="1"/>
  <c r="I75" i="20"/>
  <c r="M74" i="20"/>
  <c r="L74" i="20"/>
  <c r="K74" i="20"/>
  <c r="D74" i="20" s="1"/>
  <c r="I74" i="20"/>
  <c r="M73" i="20"/>
  <c r="L73" i="20"/>
  <c r="K73" i="20"/>
  <c r="D73" i="20" s="1"/>
  <c r="I73" i="20"/>
  <c r="M72" i="20"/>
  <c r="U72" i="20" s="1"/>
  <c r="L72" i="20"/>
  <c r="K72" i="20"/>
  <c r="D72" i="20" s="1"/>
  <c r="I72" i="20"/>
  <c r="M71" i="20"/>
  <c r="L71" i="20"/>
  <c r="K71" i="20"/>
  <c r="I71" i="20"/>
  <c r="M70" i="20"/>
  <c r="L70" i="20"/>
  <c r="K70" i="20"/>
  <c r="D70" i="20" s="1"/>
  <c r="I70" i="20"/>
  <c r="M69" i="20"/>
  <c r="L69" i="20"/>
  <c r="K69" i="20"/>
  <c r="D69" i="20" s="1"/>
  <c r="I69" i="20"/>
  <c r="T68" i="20"/>
  <c r="M68" i="20"/>
  <c r="L68" i="20"/>
  <c r="K68" i="20"/>
  <c r="U68" i="20" s="1"/>
  <c r="I68" i="20"/>
  <c r="M67" i="20"/>
  <c r="L67" i="20"/>
  <c r="K67" i="20"/>
  <c r="D67" i="20" s="1"/>
  <c r="I67" i="20"/>
  <c r="M66" i="20"/>
  <c r="L66" i="20"/>
  <c r="K66" i="20"/>
  <c r="D66" i="20" s="1"/>
  <c r="I66" i="20"/>
  <c r="M65" i="20"/>
  <c r="L65" i="20"/>
  <c r="K65" i="20"/>
  <c r="D65" i="20" s="1"/>
  <c r="I65" i="20"/>
  <c r="M64" i="20"/>
  <c r="L64" i="20"/>
  <c r="K64" i="20"/>
  <c r="D64" i="20" s="1"/>
  <c r="I64" i="20"/>
  <c r="M63" i="20"/>
  <c r="L63" i="20"/>
  <c r="K63" i="20"/>
  <c r="U63" i="20" s="1"/>
  <c r="I63" i="20"/>
  <c r="M62" i="20"/>
  <c r="L62" i="20"/>
  <c r="K62" i="20"/>
  <c r="I62" i="20"/>
  <c r="M61" i="20"/>
  <c r="L61" i="20"/>
  <c r="K61" i="20"/>
  <c r="D61" i="20" s="1"/>
  <c r="I61" i="20"/>
  <c r="M60" i="20"/>
  <c r="L60" i="20"/>
  <c r="K60" i="20"/>
  <c r="D60" i="20" s="1"/>
  <c r="I60" i="20"/>
  <c r="M59" i="20"/>
  <c r="L59" i="20"/>
  <c r="K59" i="20"/>
  <c r="I59" i="20"/>
  <c r="D59" i="20"/>
  <c r="M58" i="20"/>
  <c r="L58" i="20"/>
  <c r="K58" i="20"/>
  <c r="D58" i="20" s="1"/>
  <c r="I58" i="20"/>
  <c r="M57" i="20"/>
  <c r="L57" i="20"/>
  <c r="K57" i="20"/>
  <c r="D57" i="20" s="1"/>
  <c r="I57" i="20"/>
  <c r="T57" i="20" s="1"/>
  <c r="M56" i="20"/>
  <c r="L56" i="20"/>
  <c r="K56" i="20"/>
  <c r="D56" i="20" s="1"/>
  <c r="I56" i="20"/>
  <c r="M55" i="20"/>
  <c r="U55" i="20" s="1"/>
  <c r="L55" i="20"/>
  <c r="K55" i="20"/>
  <c r="D55" i="20" s="1"/>
  <c r="I55" i="20"/>
  <c r="M54" i="20"/>
  <c r="L54" i="20"/>
  <c r="K54" i="20"/>
  <c r="D54" i="20" s="1"/>
  <c r="I54" i="20"/>
  <c r="T54" i="20" s="1"/>
  <c r="M53" i="20"/>
  <c r="L53" i="20"/>
  <c r="K53" i="20"/>
  <c r="I53" i="20"/>
  <c r="M52" i="20"/>
  <c r="L52" i="20"/>
  <c r="K52" i="20"/>
  <c r="D52" i="20" s="1"/>
  <c r="I52" i="20"/>
  <c r="M51" i="20"/>
  <c r="L51" i="20"/>
  <c r="K51" i="20"/>
  <c r="D51" i="20" s="1"/>
  <c r="I51" i="20"/>
  <c r="M50" i="20"/>
  <c r="U50" i="20" s="1"/>
  <c r="L50" i="20"/>
  <c r="K50" i="20"/>
  <c r="D50" i="20" s="1"/>
  <c r="I50" i="20"/>
  <c r="M49" i="20"/>
  <c r="L49" i="20"/>
  <c r="K49" i="20"/>
  <c r="D49" i="20" s="1"/>
  <c r="I49" i="20"/>
  <c r="M48" i="20"/>
  <c r="L48" i="20"/>
  <c r="K48" i="20"/>
  <c r="D48" i="20" s="1"/>
  <c r="I48" i="20"/>
  <c r="M47" i="20"/>
  <c r="U47" i="20" s="1"/>
  <c r="L47" i="20"/>
  <c r="K47" i="20"/>
  <c r="I47" i="20"/>
  <c r="D47" i="20"/>
  <c r="M46" i="20"/>
  <c r="L46" i="20"/>
  <c r="K46" i="20"/>
  <c r="D46" i="20" s="1"/>
  <c r="I46" i="20"/>
  <c r="M45" i="20"/>
  <c r="U45" i="20" s="1"/>
  <c r="L45" i="20"/>
  <c r="K45" i="20"/>
  <c r="D45" i="20" s="1"/>
  <c r="I45" i="20"/>
  <c r="M44" i="20"/>
  <c r="L44" i="20"/>
  <c r="K44" i="20"/>
  <c r="I44" i="20"/>
  <c r="M43" i="20"/>
  <c r="L43" i="20"/>
  <c r="K43" i="20"/>
  <c r="D43" i="20" s="1"/>
  <c r="I43" i="20"/>
  <c r="M42" i="20"/>
  <c r="L42" i="20"/>
  <c r="K42" i="20"/>
  <c r="D42" i="20" s="1"/>
  <c r="I42" i="20"/>
  <c r="M41" i="20"/>
  <c r="L41" i="20"/>
  <c r="K41" i="20"/>
  <c r="D41" i="20" s="1"/>
  <c r="I41" i="20"/>
  <c r="M40" i="20"/>
  <c r="L40" i="20"/>
  <c r="K40" i="20"/>
  <c r="D40" i="20" s="1"/>
  <c r="I40" i="20"/>
  <c r="M39" i="20"/>
  <c r="L39" i="20"/>
  <c r="K39" i="20"/>
  <c r="D39" i="20" s="1"/>
  <c r="I39" i="20"/>
  <c r="M38" i="20"/>
  <c r="L38" i="20"/>
  <c r="K38" i="20"/>
  <c r="I38" i="20"/>
  <c r="M37" i="20"/>
  <c r="L37" i="20"/>
  <c r="K37" i="20"/>
  <c r="D37" i="20" s="1"/>
  <c r="I37" i="20"/>
  <c r="M36" i="20"/>
  <c r="L36" i="20"/>
  <c r="K36" i="20"/>
  <c r="D36" i="20" s="1"/>
  <c r="I36" i="20"/>
  <c r="T36" i="20" s="1"/>
  <c r="M35" i="20"/>
  <c r="L35" i="20"/>
  <c r="K35" i="20"/>
  <c r="I35" i="20"/>
  <c r="M34" i="20"/>
  <c r="L34" i="20"/>
  <c r="K34" i="20"/>
  <c r="D34" i="20" s="1"/>
  <c r="I34" i="20"/>
  <c r="M33" i="20"/>
  <c r="L33" i="20"/>
  <c r="K33" i="20"/>
  <c r="D33" i="20" s="1"/>
  <c r="I33" i="20"/>
  <c r="M32" i="20"/>
  <c r="L32" i="20"/>
  <c r="K32" i="20"/>
  <c r="I32" i="20"/>
  <c r="T32" i="20" s="1"/>
  <c r="M31" i="20"/>
  <c r="L31" i="20"/>
  <c r="K31" i="20"/>
  <c r="D31" i="20" s="1"/>
  <c r="I31" i="20"/>
  <c r="M30" i="20"/>
  <c r="L30" i="20"/>
  <c r="K30" i="20"/>
  <c r="D30" i="20" s="1"/>
  <c r="I30" i="20"/>
  <c r="M29" i="20"/>
  <c r="L29" i="20"/>
  <c r="K29" i="20"/>
  <c r="I29" i="20"/>
  <c r="T29" i="20" s="1"/>
  <c r="M28" i="20"/>
  <c r="L28" i="20"/>
  <c r="K28" i="20"/>
  <c r="D28" i="20" s="1"/>
  <c r="I28" i="20"/>
  <c r="M27" i="20"/>
  <c r="U27" i="20" s="1"/>
  <c r="L27" i="20"/>
  <c r="K27" i="20"/>
  <c r="D27" i="20" s="1"/>
  <c r="I27" i="20"/>
  <c r="M26" i="20"/>
  <c r="L26" i="20"/>
  <c r="K26" i="20"/>
  <c r="I26" i="20"/>
  <c r="M25" i="20"/>
  <c r="L25" i="20"/>
  <c r="K25" i="20"/>
  <c r="D25" i="20" s="1"/>
  <c r="I25" i="20"/>
  <c r="M24" i="20"/>
  <c r="L24" i="20"/>
  <c r="K24" i="20"/>
  <c r="D24" i="20" s="1"/>
  <c r="I24" i="20"/>
  <c r="T24" i="20" s="1"/>
  <c r="M23" i="20"/>
  <c r="L23" i="20"/>
  <c r="K23" i="20"/>
  <c r="D23" i="20" s="1"/>
  <c r="I23" i="20"/>
  <c r="T23" i="20" s="1"/>
  <c r="M22" i="20"/>
  <c r="L22" i="20"/>
  <c r="K22" i="20"/>
  <c r="D22" i="20" s="1"/>
  <c r="I22" i="20"/>
  <c r="M21" i="20"/>
  <c r="L21" i="20"/>
  <c r="K21" i="20"/>
  <c r="D21" i="20" s="1"/>
  <c r="I21" i="20"/>
  <c r="M20" i="20"/>
  <c r="L20" i="20"/>
  <c r="K20" i="20"/>
  <c r="D20" i="20" s="1"/>
  <c r="I20" i="20"/>
  <c r="M19" i="20"/>
  <c r="L19" i="20"/>
  <c r="K19" i="20"/>
  <c r="D19" i="20" s="1"/>
  <c r="I19" i="20"/>
  <c r="T18" i="20"/>
  <c r="M18" i="20"/>
  <c r="L18" i="20"/>
  <c r="K18" i="20"/>
  <c r="D18" i="20" s="1"/>
  <c r="I18" i="20"/>
  <c r="M17" i="20"/>
  <c r="L17" i="20"/>
  <c r="K17" i="20"/>
  <c r="I17" i="20"/>
  <c r="T17" i="20" s="1"/>
  <c r="M16" i="20"/>
  <c r="L16" i="20"/>
  <c r="K16" i="20"/>
  <c r="D16" i="20" s="1"/>
  <c r="I16" i="20"/>
  <c r="M15" i="20"/>
  <c r="L15" i="20"/>
  <c r="K15" i="20"/>
  <c r="D15" i="20" s="1"/>
  <c r="I15" i="20"/>
  <c r="M14" i="20"/>
  <c r="L14" i="20"/>
  <c r="K14" i="20"/>
  <c r="D14" i="20" s="1"/>
  <c r="I14" i="20"/>
  <c r="M13" i="20"/>
  <c r="L13" i="20"/>
  <c r="K13" i="20"/>
  <c r="D13" i="20" s="1"/>
  <c r="I13" i="20"/>
  <c r="M12" i="20"/>
  <c r="L12" i="20"/>
  <c r="K12" i="20"/>
  <c r="D12" i="20" s="1"/>
  <c r="I12" i="20"/>
  <c r="M11" i="20"/>
  <c r="L11" i="20"/>
  <c r="K11" i="20"/>
  <c r="D11" i="20" s="1"/>
  <c r="I11" i="20"/>
  <c r="M10" i="20"/>
  <c r="L10" i="20"/>
  <c r="K10" i="20"/>
  <c r="D10" i="20" s="1"/>
  <c r="I10" i="20"/>
  <c r="M9" i="20"/>
  <c r="L9" i="20"/>
  <c r="K9" i="20"/>
  <c r="D9" i="20" s="1"/>
  <c r="I9" i="20"/>
  <c r="M8" i="20"/>
  <c r="L8" i="20"/>
  <c r="K8" i="20"/>
  <c r="I8" i="20"/>
  <c r="M7" i="20"/>
  <c r="L7" i="20"/>
  <c r="K7" i="20"/>
  <c r="D7" i="20" s="1"/>
  <c r="I7" i="20"/>
  <c r="M6" i="20"/>
  <c r="L6" i="20"/>
  <c r="K6" i="20"/>
  <c r="D6" i="20" s="1"/>
  <c r="I6" i="20"/>
  <c r="M5" i="20"/>
  <c r="L5" i="20"/>
  <c r="K5" i="20"/>
  <c r="D5" i="20" s="1"/>
  <c r="I5" i="20"/>
  <c r="M4" i="20"/>
  <c r="L4" i="20"/>
  <c r="K4" i="20"/>
  <c r="D4" i="20" s="1"/>
  <c r="I4" i="20"/>
  <c r="Q754" i="19"/>
  <c r="S262" i="19"/>
  <c r="S263" i="19"/>
  <c r="S200" i="19"/>
  <c r="S198" i="19"/>
  <c r="S148" i="19"/>
  <c r="S196" i="19"/>
  <c r="S195" i="19"/>
  <c r="S193" i="19"/>
  <c r="S192" i="19"/>
  <c r="S199" i="19"/>
  <c r="S197" i="19"/>
  <c r="S194" i="19"/>
  <c r="S536" i="19"/>
  <c r="S191" i="19"/>
  <c r="N741" i="19"/>
  <c r="M731" i="19"/>
  <c r="P674" i="19"/>
  <c r="P645" i="19"/>
  <c r="P602" i="19"/>
  <c r="P600" i="19"/>
  <c r="P598" i="19"/>
  <c r="P597" i="19"/>
  <c r="P596" i="19"/>
  <c r="P595" i="19"/>
  <c r="P591" i="19"/>
  <c r="P590" i="19"/>
  <c r="P589" i="19"/>
  <c r="P587" i="19"/>
  <c r="P585" i="19"/>
  <c r="P582" i="19"/>
  <c r="P538" i="19"/>
  <c r="P537" i="19"/>
  <c r="P536" i="19"/>
  <c r="P535" i="19"/>
  <c r="P534" i="19"/>
  <c r="P533" i="19"/>
  <c r="P532" i="19"/>
  <c r="P531" i="19"/>
  <c r="P529" i="19"/>
  <c r="P528" i="19"/>
  <c r="P527" i="19"/>
  <c r="P526" i="19"/>
  <c r="P525" i="19"/>
  <c r="P524" i="19"/>
  <c r="P523" i="19"/>
  <c r="P522" i="19"/>
  <c r="P521" i="19"/>
  <c r="P520" i="19"/>
  <c r="P519" i="19"/>
  <c r="P518" i="19"/>
  <c r="P517" i="19"/>
  <c r="P516" i="19"/>
  <c r="P515" i="19"/>
  <c r="P514" i="19"/>
  <c r="P513" i="19"/>
  <c r="P512" i="19"/>
  <c r="P511" i="19"/>
  <c r="P510" i="19"/>
  <c r="P509" i="19"/>
  <c r="P508" i="19"/>
  <c r="P507" i="19"/>
  <c r="P506" i="19"/>
  <c r="P505" i="19"/>
  <c r="P504" i="19"/>
  <c r="P503" i="19"/>
  <c r="P502" i="19"/>
  <c r="P501" i="19"/>
  <c r="P500" i="19"/>
  <c r="P499" i="19"/>
  <c r="P498" i="19"/>
  <c r="P497" i="19"/>
  <c r="P496" i="19"/>
  <c r="P495" i="19"/>
  <c r="P494" i="19"/>
  <c r="P493" i="19"/>
  <c r="P492" i="19"/>
  <c r="P491" i="19"/>
  <c r="P490" i="19"/>
  <c r="P489" i="19"/>
  <c r="P488" i="19"/>
  <c r="P487" i="19"/>
  <c r="P486" i="19"/>
  <c r="P485" i="19"/>
  <c r="P484" i="19"/>
  <c r="P483" i="19"/>
  <c r="P482" i="19"/>
  <c r="P481" i="19"/>
  <c r="P480" i="19"/>
  <c r="P479" i="19"/>
  <c r="P478" i="19"/>
  <c r="P477" i="19"/>
  <c r="P476" i="19"/>
  <c r="P475" i="19"/>
  <c r="P474" i="19"/>
  <c r="P473" i="19"/>
  <c r="P472" i="19"/>
  <c r="P471" i="19"/>
  <c r="P470" i="19"/>
  <c r="P469" i="19"/>
  <c r="P468" i="19"/>
  <c r="P467" i="19"/>
  <c r="P466" i="19"/>
  <c r="P465" i="19"/>
  <c r="P464" i="19"/>
  <c r="P463" i="19"/>
  <c r="P462" i="19"/>
  <c r="P461" i="19"/>
  <c r="P460" i="19"/>
  <c r="P459" i="19"/>
  <c r="P458" i="19"/>
  <c r="P457" i="19"/>
  <c r="P456" i="19"/>
  <c r="P455" i="19"/>
  <c r="P454" i="19"/>
  <c r="P453" i="19"/>
  <c r="P452" i="19"/>
  <c r="P451" i="19"/>
  <c r="P450" i="19"/>
  <c r="P449" i="19"/>
  <c r="P448" i="19"/>
  <c r="P447" i="19"/>
  <c r="P446" i="19"/>
  <c r="P445" i="19"/>
  <c r="P444" i="19"/>
  <c r="P443" i="19"/>
  <c r="P442" i="19"/>
  <c r="P441" i="19"/>
  <c r="P440" i="19"/>
  <c r="P439" i="19"/>
  <c r="P438" i="19"/>
  <c r="P437" i="19"/>
  <c r="P436" i="19"/>
  <c r="P435" i="19"/>
  <c r="P434" i="19"/>
  <c r="P433" i="19"/>
  <c r="P432" i="19"/>
  <c r="P431" i="19"/>
  <c r="P430" i="19"/>
  <c r="P429" i="19"/>
  <c r="P428" i="19"/>
  <c r="P426" i="19"/>
  <c r="P424" i="19"/>
  <c r="P423" i="19"/>
  <c r="P422" i="19"/>
  <c r="P421" i="19"/>
  <c r="P420" i="19"/>
  <c r="P419" i="19"/>
  <c r="P418" i="19"/>
  <c r="P417" i="19"/>
  <c r="P416" i="19"/>
  <c r="P415" i="19"/>
  <c r="P414" i="19"/>
  <c r="P413" i="19"/>
  <c r="P412" i="19"/>
  <c r="P411" i="19"/>
  <c r="P410" i="19"/>
  <c r="P409" i="19"/>
  <c r="P408" i="19"/>
  <c r="P407" i="19"/>
  <c r="P406" i="19"/>
  <c r="P405" i="19"/>
  <c r="P404" i="19"/>
  <c r="P403" i="19"/>
  <c r="P402" i="19"/>
  <c r="P401" i="19"/>
  <c r="P400" i="19"/>
  <c r="P399" i="19"/>
  <c r="P398" i="19"/>
  <c r="P397" i="19"/>
  <c r="P396" i="19"/>
  <c r="P394" i="19"/>
  <c r="P393" i="19"/>
  <c r="P392" i="19"/>
  <c r="P391" i="19"/>
  <c r="P390" i="19"/>
  <c r="P389" i="19"/>
  <c r="P388" i="19"/>
  <c r="P387" i="19"/>
  <c r="P386" i="19"/>
  <c r="P385" i="19"/>
  <c r="P384" i="19"/>
  <c r="P383" i="19"/>
  <c r="P382" i="19"/>
  <c r="P381" i="19"/>
  <c r="P380" i="19"/>
  <c r="P379" i="19"/>
  <c r="P378" i="19"/>
  <c r="P377" i="19"/>
  <c r="P376" i="19"/>
  <c r="P375" i="19"/>
  <c r="P374" i="19"/>
  <c r="P373" i="19"/>
  <c r="P372" i="19"/>
  <c r="P371" i="19"/>
  <c r="P370" i="19"/>
  <c r="P369" i="19"/>
  <c r="P368" i="19"/>
  <c r="P367" i="19"/>
  <c r="P366" i="19"/>
  <c r="P365" i="19"/>
  <c r="P364" i="19"/>
  <c r="P363" i="19"/>
  <c r="P362" i="19"/>
  <c r="P361" i="19"/>
  <c r="P360" i="19"/>
  <c r="P359" i="19"/>
  <c r="P358" i="19"/>
  <c r="P357" i="19"/>
  <c r="P356" i="19"/>
  <c r="P355" i="19"/>
  <c r="P354" i="19"/>
  <c r="P353" i="19"/>
  <c r="P352" i="19"/>
  <c r="P351" i="19"/>
  <c r="P350" i="19"/>
  <c r="P349" i="19"/>
  <c r="P348" i="19"/>
  <c r="P346" i="19"/>
  <c r="P345" i="19"/>
  <c r="P344" i="19"/>
  <c r="P343" i="19"/>
  <c r="P342" i="19"/>
  <c r="P341" i="19"/>
  <c r="P340" i="19"/>
  <c r="P339" i="19"/>
  <c r="P338" i="19"/>
  <c r="P337" i="19"/>
  <c r="P336" i="19"/>
  <c r="P335" i="19"/>
  <c r="P333" i="19"/>
  <c r="P332" i="19"/>
  <c r="P331" i="19"/>
  <c r="P330" i="19"/>
  <c r="P329" i="19"/>
  <c r="P328" i="19"/>
  <c r="P327" i="19"/>
  <c r="P326" i="19"/>
  <c r="P325" i="19"/>
  <c r="P324" i="19"/>
  <c r="P323" i="19"/>
  <c r="P322" i="19"/>
  <c r="P321" i="19"/>
  <c r="P320" i="19"/>
  <c r="P319" i="19"/>
  <c r="P318" i="19"/>
  <c r="P317" i="19"/>
  <c r="P316" i="19"/>
  <c r="P315" i="19"/>
  <c r="P314" i="19"/>
  <c r="P313" i="19"/>
  <c r="P312" i="19"/>
  <c r="P311" i="19"/>
  <c r="P310" i="19"/>
  <c r="P309" i="19"/>
  <c r="P308" i="19"/>
  <c r="P307" i="19"/>
  <c r="P306" i="19"/>
  <c r="P305" i="19"/>
  <c r="P304" i="19"/>
  <c r="P303" i="19"/>
  <c r="P302" i="19"/>
  <c r="P301" i="19"/>
  <c r="P300" i="19"/>
  <c r="P299" i="19"/>
  <c r="P298" i="19"/>
  <c r="P297" i="19"/>
  <c r="P296" i="19"/>
  <c r="P295" i="19"/>
  <c r="P294" i="19"/>
  <c r="P293" i="19"/>
  <c r="P292" i="19"/>
  <c r="P291" i="19"/>
  <c r="P290" i="19"/>
  <c r="P289" i="19"/>
  <c r="P288" i="19"/>
  <c r="P287" i="19"/>
  <c r="P286" i="19"/>
  <c r="P285" i="19"/>
  <c r="P284" i="19"/>
  <c r="P283" i="19"/>
  <c r="P282" i="19"/>
  <c r="P281" i="19"/>
  <c r="P280" i="19"/>
  <c r="P279" i="19"/>
  <c r="P278" i="19"/>
  <c r="P277" i="19"/>
  <c r="P276" i="19"/>
  <c r="P275" i="19"/>
  <c r="P274" i="19"/>
  <c r="P273" i="19"/>
  <c r="P272" i="19"/>
  <c r="P271" i="19"/>
  <c r="P270" i="19"/>
  <c r="P269" i="19"/>
  <c r="P268" i="19"/>
  <c r="P267" i="19"/>
  <c r="P266" i="19"/>
  <c r="P265" i="19"/>
  <c r="P264" i="19"/>
  <c r="P263" i="19"/>
  <c r="P262" i="19"/>
  <c r="P261" i="19"/>
  <c r="P260" i="19"/>
  <c r="P259" i="19"/>
  <c r="P258" i="19"/>
  <c r="P257" i="19"/>
  <c r="P256" i="19"/>
  <c r="P255" i="19"/>
  <c r="P254" i="19"/>
  <c r="P253" i="19"/>
  <c r="P252" i="19"/>
  <c r="P251" i="19"/>
  <c r="P250" i="19"/>
  <c r="P249" i="19"/>
  <c r="P248" i="19"/>
  <c r="P247" i="19"/>
  <c r="P246" i="19"/>
  <c r="P245" i="19"/>
  <c r="P244" i="19"/>
  <c r="P243" i="19"/>
  <c r="P242" i="19"/>
  <c r="P241" i="19"/>
  <c r="P240" i="19"/>
  <c r="P239" i="19"/>
  <c r="P238" i="19"/>
  <c r="P236" i="19"/>
  <c r="P235" i="19"/>
  <c r="P234" i="19"/>
  <c r="P233" i="19"/>
  <c r="P232" i="19"/>
  <c r="P231" i="19"/>
  <c r="P230" i="19"/>
  <c r="P229" i="19"/>
  <c r="P227" i="19"/>
  <c r="P226" i="19"/>
  <c r="P225" i="19"/>
  <c r="P224" i="19"/>
  <c r="P223" i="19"/>
  <c r="P221" i="19"/>
  <c r="P220" i="19"/>
  <c r="P219" i="19"/>
  <c r="P218" i="19"/>
  <c r="P217" i="19"/>
  <c r="P216" i="19"/>
  <c r="P215" i="19"/>
  <c r="P214" i="19"/>
  <c r="P213" i="19"/>
  <c r="P212" i="19"/>
  <c r="P211" i="19"/>
  <c r="P210" i="19"/>
  <c r="P209" i="19"/>
  <c r="P208" i="19"/>
  <c r="P207" i="19"/>
  <c r="P206" i="19"/>
  <c r="P205" i="19"/>
  <c r="P204" i="19"/>
  <c r="P203" i="19"/>
  <c r="P202" i="19"/>
  <c r="P201" i="19"/>
  <c r="P200" i="19"/>
  <c r="P199" i="19"/>
  <c r="P198" i="19"/>
  <c r="P197" i="19"/>
  <c r="P196" i="19"/>
  <c r="P195" i="19"/>
  <c r="P194" i="19"/>
  <c r="P193" i="19"/>
  <c r="P192" i="19"/>
  <c r="P191" i="19"/>
  <c r="P190" i="19"/>
  <c r="P189" i="19"/>
  <c r="P188" i="19"/>
  <c r="P187" i="19"/>
  <c r="P186" i="19"/>
  <c r="P185" i="19"/>
  <c r="P184" i="19"/>
  <c r="P183" i="19"/>
  <c r="P182" i="19"/>
  <c r="P181" i="19"/>
  <c r="P180" i="19"/>
  <c r="P179" i="19"/>
  <c r="P178" i="19"/>
  <c r="P177" i="19"/>
  <c r="P176" i="19"/>
  <c r="P175" i="19"/>
  <c r="P174" i="19"/>
  <c r="P173" i="19"/>
  <c r="P172" i="19"/>
  <c r="P171" i="19"/>
  <c r="P170" i="19"/>
  <c r="P169" i="19"/>
  <c r="P168" i="19"/>
  <c r="P167" i="19"/>
  <c r="P166" i="19"/>
  <c r="P165" i="19"/>
  <c r="P164" i="19"/>
  <c r="P163" i="19"/>
  <c r="P162" i="19"/>
  <c r="P161" i="19"/>
  <c r="P160" i="19"/>
  <c r="P159" i="19"/>
  <c r="P158" i="19"/>
  <c r="P157" i="19"/>
  <c r="P156" i="19"/>
  <c r="P155" i="19"/>
  <c r="P154" i="19"/>
  <c r="P153" i="19"/>
  <c r="P152" i="19"/>
  <c r="P151" i="19"/>
  <c r="P150" i="19"/>
  <c r="P149" i="19"/>
  <c r="P148" i="19"/>
  <c r="P147" i="19"/>
  <c r="P146" i="19"/>
  <c r="P145" i="19"/>
  <c r="P144" i="19"/>
  <c r="P143" i="19"/>
  <c r="P142" i="19"/>
  <c r="P141" i="19"/>
  <c r="P140" i="19"/>
  <c r="P139" i="19"/>
  <c r="P138" i="19"/>
  <c r="P137" i="19"/>
  <c r="P136" i="19"/>
  <c r="P135" i="19"/>
  <c r="P134" i="19"/>
  <c r="P133" i="19"/>
  <c r="P132" i="19"/>
  <c r="P131" i="19"/>
  <c r="P130" i="19"/>
  <c r="P129" i="19"/>
  <c r="P128" i="19"/>
  <c r="P127" i="19"/>
  <c r="P126" i="19"/>
  <c r="P125" i="19"/>
  <c r="P124" i="19"/>
  <c r="P123" i="19"/>
  <c r="P122" i="19"/>
  <c r="P121" i="19"/>
  <c r="P120" i="19"/>
  <c r="P119" i="19"/>
  <c r="P118" i="19"/>
  <c r="P117" i="19"/>
  <c r="P116" i="19"/>
  <c r="P115" i="19"/>
  <c r="P114" i="19"/>
  <c r="P113" i="19"/>
  <c r="P112" i="19"/>
  <c r="P111" i="19"/>
  <c r="P110" i="19"/>
  <c r="P109" i="19"/>
  <c r="P108" i="19"/>
  <c r="P107" i="19"/>
  <c r="P106" i="19"/>
  <c r="P105" i="19"/>
  <c r="P104" i="19"/>
  <c r="P103" i="19"/>
  <c r="P102" i="19"/>
  <c r="P101" i="19"/>
  <c r="P100" i="19"/>
  <c r="P99" i="19"/>
  <c r="P98" i="19"/>
  <c r="P97" i="19"/>
  <c r="P96" i="19"/>
  <c r="P95" i="19"/>
  <c r="P94" i="19"/>
  <c r="P93" i="19"/>
  <c r="P92" i="19"/>
  <c r="P91" i="19"/>
  <c r="P90" i="19"/>
  <c r="P89" i="19"/>
  <c r="P88" i="19"/>
  <c r="P87" i="19"/>
  <c r="P86" i="19"/>
  <c r="P85" i="19"/>
  <c r="P84" i="19"/>
  <c r="P83" i="19"/>
  <c r="P82" i="19"/>
  <c r="P81" i="19"/>
  <c r="P80" i="19"/>
  <c r="P79" i="19"/>
  <c r="P78" i="19"/>
  <c r="P77" i="19"/>
  <c r="P76" i="19"/>
  <c r="P75" i="19"/>
  <c r="P74" i="19"/>
  <c r="P73" i="19"/>
  <c r="P72" i="19"/>
  <c r="P71" i="19"/>
  <c r="P70" i="19"/>
  <c r="P69" i="19"/>
  <c r="P68" i="19"/>
  <c r="P67" i="19"/>
  <c r="P66" i="19"/>
  <c r="P6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1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P7" i="19"/>
  <c r="P6" i="19"/>
  <c r="P5" i="19"/>
  <c r="P4" i="19"/>
  <c r="M740" i="19"/>
  <c r="L740" i="19"/>
  <c r="K740" i="19"/>
  <c r="D740" i="19" s="1"/>
  <c r="I740" i="19"/>
  <c r="M739" i="19"/>
  <c r="L739" i="19"/>
  <c r="K739" i="19"/>
  <c r="D739" i="19" s="1"/>
  <c r="I739" i="19"/>
  <c r="M738" i="19"/>
  <c r="L738" i="19"/>
  <c r="K738" i="19"/>
  <c r="D738" i="19" s="1"/>
  <c r="I738" i="19"/>
  <c r="M737" i="19"/>
  <c r="L737" i="19"/>
  <c r="K737" i="19"/>
  <c r="D737" i="19" s="1"/>
  <c r="H737" i="19"/>
  <c r="I737" i="19" s="1"/>
  <c r="M736" i="19"/>
  <c r="L736" i="19"/>
  <c r="K736" i="19"/>
  <c r="D736" i="19" s="1"/>
  <c r="I736" i="19"/>
  <c r="M735" i="19"/>
  <c r="L735" i="19"/>
  <c r="K735" i="19"/>
  <c r="D735" i="19" s="1"/>
  <c r="H735" i="19"/>
  <c r="I735" i="19" s="1"/>
  <c r="M734" i="19"/>
  <c r="L734" i="19"/>
  <c r="K734" i="19"/>
  <c r="D734" i="19" s="1"/>
  <c r="I734" i="19"/>
  <c r="M733" i="19"/>
  <c r="L733" i="19"/>
  <c r="K733" i="19"/>
  <c r="D733" i="19" s="1"/>
  <c r="I733" i="19"/>
  <c r="M732" i="19"/>
  <c r="L732" i="19"/>
  <c r="K732" i="19"/>
  <c r="D732" i="19" s="1"/>
  <c r="I732" i="19"/>
  <c r="U19" i="20" l="1"/>
  <c r="U46" i="20"/>
  <c r="U73" i="20"/>
  <c r="U79" i="20"/>
  <c r="U154" i="20"/>
  <c r="U160" i="20"/>
  <c r="U206" i="20"/>
  <c r="U209" i="20"/>
  <c r="U245" i="20"/>
  <c r="U262" i="20"/>
  <c r="U272" i="20"/>
  <c r="U278" i="20"/>
  <c r="U287" i="20"/>
  <c r="U320" i="20"/>
  <c r="U327" i="20"/>
  <c r="U333" i="20"/>
  <c r="U342" i="20"/>
  <c r="U345" i="20"/>
  <c r="U385" i="20"/>
  <c r="U509" i="20"/>
  <c r="U557" i="20"/>
  <c r="U560" i="20"/>
  <c r="U563" i="20"/>
  <c r="U566" i="20"/>
  <c r="U584" i="20"/>
  <c r="U655" i="20"/>
  <c r="U674" i="20"/>
  <c r="U693" i="20"/>
  <c r="O707" i="20"/>
  <c r="P707" i="20" s="1"/>
  <c r="O713" i="20"/>
  <c r="P713" i="20" s="1"/>
  <c r="O728" i="20"/>
  <c r="P728" i="20" s="1"/>
  <c r="I753" i="20"/>
  <c r="U56" i="20"/>
  <c r="U60" i="20"/>
  <c r="U150" i="20"/>
  <c r="U188" i="20"/>
  <c r="U212" i="20"/>
  <c r="U241" i="20"/>
  <c r="U290" i="20"/>
  <c r="U297" i="20"/>
  <c r="U411" i="20"/>
  <c r="U439" i="20"/>
  <c r="U442" i="20"/>
  <c r="U505" i="20"/>
  <c r="U538" i="20"/>
  <c r="U611" i="20"/>
  <c r="U617" i="20"/>
  <c r="O685" i="20"/>
  <c r="P685" i="20" s="1"/>
  <c r="U166" i="20"/>
  <c r="U48" i="20"/>
  <c r="U51" i="20"/>
  <c r="U59" i="20"/>
  <c r="U65" i="20"/>
  <c r="U92" i="20"/>
  <c r="U123" i="20"/>
  <c r="U142" i="20"/>
  <c r="U239" i="20"/>
  <c r="U289" i="20"/>
  <c r="U292" i="20"/>
  <c r="U300" i="20"/>
  <c r="U303" i="20"/>
  <c r="U463" i="20"/>
  <c r="U488" i="20"/>
  <c r="U511" i="20"/>
  <c r="U524" i="20"/>
  <c r="U650" i="20"/>
  <c r="U716" i="20"/>
  <c r="U719" i="20"/>
  <c r="P647" i="20"/>
  <c r="T647" i="20" s="1"/>
  <c r="U7" i="20"/>
  <c r="U20" i="20"/>
  <c r="U41" i="20"/>
  <c r="U54" i="20"/>
  <c r="U74" i="20"/>
  <c r="U91" i="20"/>
  <c r="S753" i="20"/>
  <c r="U169" i="20"/>
  <c r="U198" i="20"/>
  <c r="U203" i="20"/>
  <c r="U256" i="20"/>
  <c r="U267" i="20"/>
  <c r="U337" i="20"/>
  <c r="U352" i="20"/>
  <c r="U380" i="20"/>
  <c r="U428" i="20"/>
  <c r="U472" i="20"/>
  <c r="U478" i="20"/>
  <c r="U484" i="20"/>
  <c r="U536" i="20"/>
  <c r="O551" i="20"/>
  <c r="P551" i="20" s="1"/>
  <c r="U552" i="20"/>
  <c r="U555" i="20"/>
  <c r="U737" i="20"/>
  <c r="U740" i="20"/>
  <c r="U374" i="20"/>
  <c r="U419" i="20"/>
  <c r="U10" i="20"/>
  <c r="U11" i="20"/>
  <c r="U18" i="20"/>
  <c r="T22" i="20"/>
  <c r="T26" i="20"/>
  <c r="U29" i="20"/>
  <c r="T40" i="20"/>
  <c r="T48" i="20"/>
  <c r="U69" i="20"/>
  <c r="T95" i="20"/>
  <c r="T104" i="20"/>
  <c r="T105" i="20"/>
  <c r="U108" i="20"/>
  <c r="T117" i="20"/>
  <c r="T124" i="20"/>
  <c r="U125" i="20"/>
  <c r="T130" i="20"/>
  <c r="U131" i="20"/>
  <c r="T134" i="20"/>
  <c r="T138" i="20"/>
  <c r="U141" i="20"/>
  <c r="T144" i="20"/>
  <c r="U215" i="20"/>
  <c r="U280" i="20"/>
  <c r="T308" i="20"/>
  <c r="U315" i="20"/>
  <c r="T345" i="20"/>
  <c r="T367" i="20"/>
  <c r="T373" i="20"/>
  <c r="U434" i="20"/>
  <c r="T442" i="20"/>
  <c r="U445" i="20"/>
  <c r="U493" i="20"/>
  <c r="T505" i="20"/>
  <c r="U514" i="20"/>
  <c r="U529" i="20"/>
  <c r="O552" i="20"/>
  <c r="P552" i="20" s="1"/>
  <c r="O658" i="20"/>
  <c r="P658" i="20" s="1"/>
  <c r="O668" i="20"/>
  <c r="P668" i="20" s="1"/>
  <c r="U696" i="20"/>
  <c r="U36" i="20"/>
  <c r="U42" i="20"/>
  <c r="T45" i="20"/>
  <c r="U66" i="20"/>
  <c r="U100" i="20"/>
  <c r="T123" i="20"/>
  <c r="T175" i="20"/>
  <c r="T195" i="20"/>
  <c r="T207" i="20"/>
  <c r="T213" i="20"/>
  <c r="T219" i="20"/>
  <c r="T220" i="20"/>
  <c r="T250" i="20"/>
  <c r="U265" i="20"/>
  <c r="U271" i="20"/>
  <c r="T274" i="20"/>
  <c r="T280" i="20"/>
  <c r="U295" i="20"/>
  <c r="T307" i="20"/>
  <c r="T315" i="20"/>
  <c r="U336" i="20"/>
  <c r="T355" i="20"/>
  <c r="U363" i="20"/>
  <c r="U364" i="20"/>
  <c r="T436" i="20"/>
  <c r="U440" i="20"/>
  <c r="U446" i="20"/>
  <c r="T447" i="20"/>
  <c r="T453" i="20"/>
  <c r="T459" i="20"/>
  <c r="U464" i="20"/>
  <c r="T473" i="20"/>
  <c r="U476" i="20"/>
  <c r="T477" i="20"/>
  <c r="U482" i="20"/>
  <c r="T483" i="20"/>
  <c r="T485" i="20"/>
  <c r="T514" i="20"/>
  <c r="U544" i="20"/>
  <c r="U562" i="20"/>
  <c r="U565" i="20"/>
  <c r="U568" i="20"/>
  <c r="U571" i="20"/>
  <c r="U574" i="20"/>
  <c r="U577" i="20"/>
  <c r="U580" i="20"/>
  <c r="U592" i="20"/>
  <c r="U595" i="20"/>
  <c r="T596" i="20"/>
  <c r="T602" i="20"/>
  <c r="U616" i="20"/>
  <c r="U638" i="20"/>
  <c r="U644" i="20"/>
  <c r="U692" i="20"/>
  <c r="D63" i="20"/>
  <c r="U64" i="20"/>
  <c r="T66" i="20"/>
  <c r="D68" i="20"/>
  <c r="U110" i="20"/>
  <c r="T140" i="20"/>
  <c r="T146" i="20"/>
  <c r="T172" i="20"/>
  <c r="O545" i="20"/>
  <c r="P545" i="20" s="1"/>
  <c r="O548" i="20"/>
  <c r="P548" i="20" s="1"/>
  <c r="O593" i="20"/>
  <c r="P593" i="20" s="1"/>
  <c r="O605" i="20"/>
  <c r="P605" i="20" s="1"/>
  <c r="O611" i="20"/>
  <c r="P611" i="20" s="1"/>
  <c r="O705" i="20"/>
  <c r="P705" i="20" s="1"/>
  <c r="O716" i="20"/>
  <c r="U9" i="20"/>
  <c r="U28" i="20"/>
  <c r="T31" i="20"/>
  <c r="U38" i="20"/>
  <c r="U57" i="20"/>
  <c r="T63" i="20"/>
  <c r="U82" i="20"/>
  <c r="U83" i="20"/>
  <c r="T98" i="20"/>
  <c r="T99" i="20"/>
  <c r="U104" i="20"/>
  <c r="T108" i="20"/>
  <c r="U130" i="20"/>
  <c r="U192" i="20"/>
  <c r="T215" i="20"/>
  <c r="T230" i="20"/>
  <c r="U235" i="20"/>
  <c r="T276" i="20"/>
  <c r="T285" i="20"/>
  <c r="T324" i="20"/>
  <c r="T376" i="20"/>
  <c r="D419" i="20"/>
  <c r="U420" i="20"/>
  <c r="T451" i="20"/>
  <c r="U454" i="20"/>
  <c r="T499" i="20"/>
  <c r="U219" i="20"/>
  <c r="U221" i="20"/>
  <c r="U222" i="20"/>
  <c r="U250" i="20"/>
  <c r="U274" i="20"/>
  <c r="T295" i="20"/>
  <c r="T331" i="20"/>
  <c r="T336" i="20"/>
  <c r="U344" i="20"/>
  <c r="U357" i="20"/>
  <c r="U358" i="20"/>
  <c r="T363" i="20"/>
  <c r="T375" i="20"/>
  <c r="T384" i="20"/>
  <c r="T392" i="20"/>
  <c r="T416" i="20"/>
  <c r="T419" i="20"/>
  <c r="T420" i="20"/>
  <c r="T440" i="20"/>
  <c r="U455" i="20"/>
  <c r="T464" i="20"/>
  <c r="U467" i="20"/>
  <c r="U473" i="20"/>
  <c r="U479" i="20"/>
  <c r="U485" i="20"/>
  <c r="U496" i="20"/>
  <c r="U526" i="20"/>
  <c r="T587" i="20"/>
  <c r="O592" i="20"/>
  <c r="P592" i="20" s="1"/>
  <c r="T595" i="20"/>
  <c r="U602" i="20"/>
  <c r="O616" i="20"/>
  <c r="U636" i="20"/>
  <c r="O664" i="20"/>
  <c r="P664" i="20" s="1"/>
  <c r="U667" i="20"/>
  <c r="U703" i="20"/>
  <c r="U707" i="20"/>
  <c r="U710" i="20"/>
  <c r="O718" i="20"/>
  <c r="U469" i="20"/>
  <c r="D469" i="20"/>
  <c r="D714" i="20"/>
  <c r="O714" i="20"/>
  <c r="P714" i="20" s="1"/>
  <c r="U5" i="20"/>
  <c r="U13" i="20"/>
  <c r="U14" i="20"/>
  <c r="U23" i="20"/>
  <c r="U76" i="20"/>
  <c r="U77" i="20"/>
  <c r="U86" i="20"/>
  <c r="U94" i="20"/>
  <c r="U95" i="20"/>
  <c r="U118" i="20"/>
  <c r="T129" i="20"/>
  <c r="U137" i="20"/>
  <c r="U147" i="20"/>
  <c r="T150" i="20"/>
  <c r="T152" i="20"/>
  <c r="T157" i="20"/>
  <c r="U163" i="20"/>
  <c r="T166" i="20"/>
  <c r="T170" i="20"/>
  <c r="T171" i="20"/>
  <c r="U176" i="20"/>
  <c r="U179" i="20"/>
  <c r="U182" i="20"/>
  <c r="T185" i="20"/>
  <c r="U190" i="20"/>
  <c r="T201" i="20"/>
  <c r="T247" i="20"/>
  <c r="U302" i="20"/>
  <c r="D302" i="20"/>
  <c r="U458" i="20"/>
  <c r="T14" i="20"/>
  <c r="U37" i="20"/>
  <c r="T41" i="20"/>
  <c r="U101" i="20"/>
  <c r="U109" i="20"/>
  <c r="T113" i="20"/>
  <c r="U117" i="20"/>
  <c r="U124" i="20"/>
  <c r="U145" i="20"/>
  <c r="T151" i="20"/>
  <c r="U162" i="20"/>
  <c r="T165" i="20"/>
  <c r="U207" i="20"/>
  <c r="U213" i="20"/>
  <c r="U233" i="20"/>
  <c r="T246" i="20"/>
  <c r="U457" i="20"/>
  <c r="U512" i="20"/>
  <c r="D539" i="20"/>
  <c r="U539" i="20"/>
  <c r="D556" i="20"/>
  <c r="O556" i="20"/>
  <c r="P556" i="20" s="1"/>
  <c r="T12" i="20"/>
  <c r="T75" i="20"/>
  <c r="T84" i="20"/>
  <c r="T93" i="20"/>
  <c r="U113" i="20"/>
  <c r="T162" i="20"/>
  <c r="D215" i="20"/>
  <c r="U308" i="20"/>
  <c r="D308" i="20"/>
  <c r="U460" i="20"/>
  <c r="D460" i="20"/>
  <c r="D670" i="20"/>
  <c r="O670" i="20"/>
  <c r="P670" i="20" s="1"/>
  <c r="U32" i="20"/>
  <c r="U49" i="20"/>
  <c r="U52" i="20"/>
  <c r="U61" i="20"/>
  <c r="U67" i="20"/>
  <c r="U70" i="20"/>
  <c r="T71" i="20"/>
  <c r="T72" i="20"/>
  <c r="U81" i="20"/>
  <c r="U90" i="20"/>
  <c r="U99" i="20"/>
  <c r="T103" i="20"/>
  <c r="T110" i="20"/>
  <c r="T118" i="20"/>
  <c r="U119" i="20"/>
  <c r="T125" i="20"/>
  <c r="T126" i="20"/>
  <c r="U129" i="20"/>
  <c r="T132" i="20"/>
  <c r="U135" i="20"/>
  <c r="U157" i="20"/>
  <c r="T163" i="20"/>
  <c r="U170" i="20"/>
  <c r="U172" i="20"/>
  <c r="T174" i="20"/>
  <c r="T176" i="20"/>
  <c r="U181" i="20"/>
  <c r="T196" i="20"/>
  <c r="U199" i="20"/>
  <c r="U201" i="20"/>
  <c r="T205" i="20"/>
  <c r="T208" i="20"/>
  <c r="T214" i="20"/>
  <c r="T218" i="20"/>
  <c r="T249" i="20"/>
  <c r="D666" i="20"/>
  <c r="O666" i="20"/>
  <c r="P666" i="20" s="1"/>
  <c r="T243" i="20"/>
  <c r="T317" i="20"/>
  <c r="T339" i="20"/>
  <c r="U359" i="20"/>
  <c r="T369" i="20"/>
  <c r="U379" i="20"/>
  <c r="T381" i="20"/>
  <c r="U391" i="20"/>
  <c r="U392" i="20"/>
  <c r="U393" i="20"/>
  <c r="T403" i="20"/>
  <c r="U407" i="20"/>
  <c r="T411" i="20"/>
  <c r="U422" i="20"/>
  <c r="T424" i="20"/>
  <c r="U433" i="20"/>
  <c r="T439" i="20"/>
  <c r="U466" i="20"/>
  <c r="U475" i="20"/>
  <c r="T478" i="20"/>
  <c r="U481" i="20"/>
  <c r="U490" i="20"/>
  <c r="U500" i="20"/>
  <c r="T501" i="20"/>
  <c r="T523" i="20"/>
  <c r="T527" i="20"/>
  <c r="U535" i="20"/>
  <c r="O557" i="20"/>
  <c r="P557" i="20" s="1"/>
  <c r="T591" i="20"/>
  <c r="U593" i="20"/>
  <c r="U605" i="20"/>
  <c r="U622" i="20"/>
  <c r="U635" i="20"/>
  <c r="U646" i="20"/>
  <c r="O649" i="20"/>
  <c r="P649" i="20" s="1"/>
  <c r="O653" i="20"/>
  <c r="P653" i="20" s="1"/>
  <c r="U661" i="20"/>
  <c r="U679" i="20"/>
  <c r="U682" i="20"/>
  <c r="U685" i="20"/>
  <c r="U690" i="20"/>
  <c r="O699" i="20"/>
  <c r="P699" i="20" s="1"/>
  <c r="U706" i="20"/>
  <c r="U713" i="20"/>
  <c r="U717" i="20"/>
  <c r="O719" i="20"/>
  <c r="P719" i="20" s="1"/>
  <c r="U730" i="20"/>
  <c r="O736" i="20"/>
  <c r="P736" i="20" s="1"/>
  <c r="T226" i="20"/>
  <c r="U230" i="20"/>
  <c r="T232" i="20"/>
  <c r="T234" i="20"/>
  <c r="U238" i="20"/>
  <c r="T244" i="20"/>
  <c r="U251" i="20"/>
  <c r="U253" i="20"/>
  <c r="T255" i="20"/>
  <c r="T257" i="20"/>
  <c r="U268" i="20"/>
  <c r="U270" i="20"/>
  <c r="T283" i="20"/>
  <c r="T286" i="20"/>
  <c r="T298" i="20"/>
  <c r="T299" i="20"/>
  <c r="T304" i="20"/>
  <c r="T305" i="20"/>
  <c r="T316" i="20"/>
  <c r="T319" i="20"/>
  <c r="U324" i="20"/>
  <c r="U354" i="20"/>
  <c r="T357" i="20"/>
  <c r="T370" i="20"/>
  <c r="U375" i="20"/>
  <c r="U376" i="20"/>
  <c r="T386" i="20"/>
  <c r="U399" i="20"/>
  <c r="U405" i="20"/>
  <c r="T409" i="20"/>
  <c r="T410" i="20"/>
  <c r="U416" i="20"/>
  <c r="T445" i="20"/>
  <c r="U448" i="20"/>
  <c r="T454" i="20"/>
  <c r="T494" i="20"/>
  <c r="T508" i="20"/>
  <c r="T519" i="20"/>
  <c r="U534" i="20"/>
  <c r="T535" i="20"/>
  <c r="T538" i="20"/>
  <c r="O539" i="20"/>
  <c r="P539" i="20" s="1"/>
  <c r="U554" i="20"/>
  <c r="T597" i="20"/>
  <c r="U601" i="20"/>
  <c r="U612" i="20"/>
  <c r="U615" i="20"/>
  <c r="U645" i="20"/>
  <c r="U654" i="20"/>
  <c r="U664" i="20"/>
  <c r="O680" i="20"/>
  <c r="P680" i="20" s="1"/>
  <c r="U700" i="20"/>
  <c r="U720" i="20"/>
  <c r="U728" i="20"/>
  <c r="O732" i="20"/>
  <c r="U314" i="20"/>
  <c r="T321" i="20"/>
  <c r="T332" i="20"/>
  <c r="T366" i="20"/>
  <c r="T372" i="20"/>
  <c r="D374" i="20"/>
  <c r="T388" i="20"/>
  <c r="T412" i="20"/>
  <c r="U413" i="20"/>
  <c r="U414" i="20"/>
  <c r="T426" i="20"/>
  <c r="T498" i="20"/>
  <c r="T517" i="20"/>
  <c r="T533" i="20"/>
  <c r="U537" i="20"/>
  <c r="U218" i="20"/>
  <c r="U226" i="20"/>
  <c r="T229" i="20"/>
  <c r="U234" i="20"/>
  <c r="T236" i="20"/>
  <c r="T238" i="20"/>
  <c r="U244" i="20"/>
  <c r="T251" i="20"/>
  <c r="T252" i="20"/>
  <c r="U255" i="20"/>
  <c r="U257" i="20"/>
  <c r="T261" i="20"/>
  <c r="U263" i="20"/>
  <c r="T268" i="20"/>
  <c r="T270" i="20"/>
  <c r="T279" i="20"/>
  <c r="U286" i="20"/>
  <c r="U309" i="20"/>
  <c r="U318" i="20"/>
  <c r="T323" i="20"/>
  <c r="U350" i="20"/>
  <c r="T351" i="20"/>
  <c r="T354" i="20"/>
  <c r="T362" i="20"/>
  <c r="T365" i="20"/>
  <c r="U370" i="20"/>
  <c r="T371" i="20"/>
  <c r="T374" i="20"/>
  <c r="T399" i="20"/>
  <c r="U410" i="20"/>
  <c r="U436" i="20"/>
  <c r="U461" i="20"/>
  <c r="U470" i="20"/>
  <c r="U494" i="20"/>
  <c r="U515" i="20"/>
  <c r="T518" i="20"/>
  <c r="T529" i="20"/>
  <c r="U531" i="20"/>
  <c r="U556" i="20"/>
  <c r="U599" i="20"/>
  <c r="O601" i="20"/>
  <c r="U603" i="20"/>
  <c r="O608" i="20"/>
  <c r="P608" i="20" s="1"/>
  <c r="O610" i="20"/>
  <c r="P610" i="20" s="1"/>
  <c r="U640" i="20"/>
  <c r="T645" i="20"/>
  <c r="U648" i="20"/>
  <c r="U652" i="20"/>
  <c r="U680" i="20"/>
  <c r="U688" i="20"/>
  <c r="O712" i="20"/>
  <c r="O720" i="20"/>
  <c r="P720" i="20" s="1"/>
  <c r="U722" i="20"/>
  <c r="O726" i="20"/>
  <c r="P726" i="20" s="1"/>
  <c r="U732" i="20"/>
  <c r="U739" i="20"/>
  <c r="U143" i="20"/>
  <c r="D143" i="20"/>
  <c r="U232" i="20"/>
  <c r="D232" i="20"/>
  <c r="U243" i="20"/>
  <c r="D243" i="20"/>
  <c r="U317" i="20"/>
  <c r="D317" i="20"/>
  <c r="U339" i="20"/>
  <c r="D339" i="20"/>
  <c r="U6" i="20"/>
  <c r="U12" i="20"/>
  <c r="U16" i="20"/>
  <c r="T49" i="20"/>
  <c r="T50" i="20"/>
  <c r="T56" i="20"/>
  <c r="T58" i="20"/>
  <c r="T59" i="20"/>
  <c r="T67" i="20"/>
  <c r="U75" i="20"/>
  <c r="U78" i="20"/>
  <c r="U84" i="20"/>
  <c r="U87" i="20"/>
  <c r="U93" i="20"/>
  <c r="U97" i="20"/>
  <c r="U133" i="20"/>
  <c r="T136" i="20"/>
  <c r="U144" i="20"/>
  <c r="T169" i="20"/>
  <c r="U175" i="20"/>
  <c r="U195" i="20"/>
  <c r="T198" i="20"/>
  <c r="T8" i="20"/>
  <c r="T9" i="20"/>
  <c r="U15" i="20"/>
  <c r="U22" i="20"/>
  <c r="U25" i="20"/>
  <c r="U34" i="20"/>
  <c r="T35" i="20"/>
  <c r="U40" i="20"/>
  <c r="T51" i="20"/>
  <c r="T81" i="20"/>
  <c r="T90" i="20"/>
  <c r="U96" i="20"/>
  <c r="U103" i="20"/>
  <c r="U106" i="20"/>
  <c r="T107" i="20"/>
  <c r="U115" i="20"/>
  <c r="T135" i="20"/>
  <c r="T147" i="20"/>
  <c r="T158" i="20"/>
  <c r="U224" i="20"/>
  <c r="D334" i="20"/>
  <c r="O334" i="20"/>
  <c r="P334" i="20" s="1"/>
  <c r="D347" i="20"/>
  <c r="O347" i="20"/>
  <c r="P347" i="20" s="1"/>
  <c r="D389" i="20"/>
  <c r="U389" i="20"/>
  <c r="U520" i="20"/>
  <c r="D520" i="20"/>
  <c r="T5" i="20"/>
  <c r="T13" i="20"/>
  <c r="U21" i="20"/>
  <c r="U24" i="20"/>
  <c r="U30" i="20"/>
  <c r="U33" i="20"/>
  <c r="U39" i="20"/>
  <c r="U43" i="20"/>
  <c r="T44" i="20"/>
  <c r="T76" i="20"/>
  <c r="T77" i="20"/>
  <c r="T83" i="20"/>
  <c r="T85" i="20"/>
  <c r="T86" i="20"/>
  <c r="T94" i="20"/>
  <c r="U102" i="20"/>
  <c r="U105" i="20"/>
  <c r="U111" i="20"/>
  <c r="U114" i="20"/>
  <c r="U120" i="20"/>
  <c r="U126" i="20"/>
  <c r="T131" i="20"/>
  <c r="U139" i="20"/>
  <c r="T143" i="20"/>
  <c r="U164" i="20"/>
  <c r="U187" i="20"/>
  <c r="D187" i="20"/>
  <c r="T192" i="20"/>
  <c r="U223" i="20"/>
  <c r="U249" i="20"/>
  <c r="D249" i="20"/>
  <c r="U332" i="20"/>
  <c r="D332" i="20"/>
  <c r="D346" i="20"/>
  <c r="U346" i="20"/>
  <c r="D651" i="20"/>
  <c r="O651" i="20"/>
  <c r="P651" i="20" s="1"/>
  <c r="T21" i="20"/>
  <c r="T27" i="20"/>
  <c r="D29" i="20"/>
  <c r="T30" i="20"/>
  <c r="D32" i="20"/>
  <c r="D38" i="20"/>
  <c r="T39" i="20"/>
  <c r="T53" i="20"/>
  <c r="T62" i="20"/>
  <c r="T78" i="20"/>
  <c r="T102" i="20"/>
  <c r="D110" i="20"/>
  <c r="T111" i="20"/>
  <c r="D113" i="20"/>
  <c r="D119" i="20"/>
  <c r="D125" i="20"/>
  <c r="D131" i="20"/>
  <c r="U136" i="20"/>
  <c r="U138" i="20"/>
  <c r="U152" i="20"/>
  <c r="T179" i="20"/>
  <c r="T182" i="20"/>
  <c r="U261" i="20"/>
  <c r="D261" i="20"/>
  <c r="U341" i="20"/>
  <c r="D341" i="20"/>
  <c r="U362" i="20"/>
  <c r="D362" i="20"/>
  <c r="D506" i="20"/>
  <c r="U506" i="20"/>
  <c r="U246" i="20"/>
  <c r="U258" i="20"/>
  <c r="T266" i="20"/>
  <c r="T310" i="20"/>
  <c r="T328" i="20"/>
  <c r="T353" i="20"/>
  <c r="T360" i="20"/>
  <c r="T429" i="20"/>
  <c r="T462" i="20"/>
  <c r="T471" i="20"/>
  <c r="D497" i="20"/>
  <c r="U497" i="20"/>
  <c r="U540" i="20"/>
  <c r="D540" i="20"/>
  <c r="O612" i="20"/>
  <c r="P612" i="20" s="1"/>
  <c r="U173" i="20"/>
  <c r="U174" i="20"/>
  <c r="T180" i="20"/>
  <c r="U185" i="20"/>
  <c r="U186" i="20"/>
  <c r="T191" i="20"/>
  <c r="U194" i="20"/>
  <c r="T197" i="20"/>
  <c r="U200" i="20"/>
  <c r="U210" i="20"/>
  <c r="U211" i="20"/>
  <c r="U227" i="20"/>
  <c r="U231" i="20"/>
  <c r="O237" i="20"/>
  <c r="P237" i="20" s="1"/>
  <c r="U242" i="20"/>
  <c r="U254" i="20"/>
  <c r="U264" i="20"/>
  <c r="T269" i="20"/>
  <c r="U275" i="20"/>
  <c r="U276" i="20"/>
  <c r="U277" i="20"/>
  <c r="U283" i="20"/>
  <c r="U284" i="20"/>
  <c r="U301" i="20"/>
  <c r="T313" i="20"/>
  <c r="U325" i="20"/>
  <c r="U326" i="20"/>
  <c r="T329" i="20"/>
  <c r="T341" i="20"/>
  <c r="T343" i="20"/>
  <c r="U356" i="20"/>
  <c r="T361" i="20"/>
  <c r="U365" i="20"/>
  <c r="U366" i="20"/>
  <c r="U367" i="20"/>
  <c r="U368" i="20"/>
  <c r="T390" i="20"/>
  <c r="T402" i="20"/>
  <c r="T430" i="20"/>
  <c r="T463" i="20"/>
  <c r="T472" i="20"/>
  <c r="U502" i="20"/>
  <c r="D502" i="20"/>
  <c r="O631" i="20"/>
  <c r="P631" i="20" s="1"/>
  <c r="D631" i="20"/>
  <c r="U189" i="20"/>
  <c r="T193" i="20"/>
  <c r="U196" i="20"/>
  <c r="T199" i="20"/>
  <c r="T225" i="20"/>
  <c r="U229" i="20"/>
  <c r="U240" i="20"/>
  <c r="U252" i="20"/>
  <c r="D255" i="20"/>
  <c r="T263" i="20"/>
  <c r="U304" i="20"/>
  <c r="U331" i="20"/>
  <c r="U348" i="20"/>
  <c r="U349" i="20"/>
  <c r="T352" i="20"/>
  <c r="T385" i="20"/>
  <c r="U396" i="20"/>
  <c r="T400" i="20"/>
  <c r="T413" i="20"/>
  <c r="U423" i="20"/>
  <c r="U431" i="20"/>
  <c r="T432" i="20"/>
  <c r="D448" i="20"/>
  <c r="U452" i="20"/>
  <c r="D454" i="20"/>
  <c r="T484" i="20"/>
  <c r="U508" i="20"/>
  <c r="D508" i="20"/>
  <c r="O540" i="20"/>
  <c r="P540" i="20" s="1"/>
  <c r="U673" i="20"/>
  <c r="D673" i="20"/>
  <c r="U675" i="20"/>
  <c r="T116" i="20"/>
  <c r="U121" i="20"/>
  <c r="T122" i="20"/>
  <c r="U127" i="20"/>
  <c r="T128" i="20"/>
  <c r="U132" i="20"/>
  <c r="T137" i="20"/>
  <c r="T141" i="20"/>
  <c r="T142" i="20"/>
  <c r="U155" i="20"/>
  <c r="U156" i="20"/>
  <c r="U167" i="20"/>
  <c r="U168" i="20"/>
  <c r="U180" i="20"/>
  <c r="U184" i="20"/>
  <c r="T186" i="20"/>
  <c r="U191" i="20"/>
  <c r="T194" i="20"/>
  <c r="U197" i="20"/>
  <c r="T200" i="20"/>
  <c r="U204" i="20"/>
  <c r="U205" i="20"/>
  <c r="U216" i="20"/>
  <c r="U217" i="20"/>
  <c r="T223" i="20"/>
  <c r="T224" i="20"/>
  <c r="U236" i="20"/>
  <c r="U237" i="20"/>
  <c r="D246" i="20"/>
  <c r="U248" i="20"/>
  <c r="D258" i="20"/>
  <c r="U260" i="20"/>
  <c r="T264" i="20"/>
  <c r="U269" i="20"/>
  <c r="T277" i="20"/>
  <c r="T284" i="20"/>
  <c r="T291" i="20"/>
  <c r="T301" i="20"/>
  <c r="U311" i="20"/>
  <c r="U312" i="20"/>
  <c r="U313" i="20"/>
  <c r="U372" i="20"/>
  <c r="T398" i="20"/>
  <c r="U402" i="20"/>
  <c r="U430" i="20"/>
  <c r="T433" i="20"/>
  <c r="U443" i="20"/>
  <c r="D445" i="20"/>
  <c r="T455" i="20"/>
  <c r="T465" i="20"/>
  <c r="T467" i="20"/>
  <c r="T474" i="20"/>
  <c r="T476" i="20"/>
  <c r="T480" i="20"/>
  <c r="U499" i="20"/>
  <c r="D499" i="20"/>
  <c r="O604" i="20"/>
  <c r="P604" i="20" s="1"/>
  <c r="O606" i="20"/>
  <c r="P606" i="20" s="1"/>
  <c r="O619" i="20"/>
  <c r="P619" i="20" s="1"/>
  <c r="U631" i="20"/>
  <c r="O659" i="20"/>
  <c r="P659" i="20" s="1"/>
  <c r="O678" i="20"/>
  <c r="P678" i="20" s="1"/>
  <c r="O694" i="20"/>
  <c r="P694" i="20" s="1"/>
  <c r="O698" i="20"/>
  <c r="P698" i="20" s="1"/>
  <c r="O702" i="20"/>
  <c r="P702" i="20" s="1"/>
  <c r="U708" i="20"/>
  <c r="O599" i="20"/>
  <c r="P599" i="20" s="1"/>
  <c r="O609" i="20"/>
  <c r="P609" i="20" s="1"/>
  <c r="O630" i="20"/>
  <c r="P630" i="20" s="1"/>
  <c r="U656" i="20"/>
  <c r="U662" i="20"/>
  <c r="D662" i="20"/>
  <c r="U671" i="20"/>
  <c r="D671" i="20"/>
  <c r="U677" i="20"/>
  <c r="U681" i="20"/>
  <c r="O682" i="20"/>
  <c r="P682" i="20" s="1"/>
  <c r="T378" i="20"/>
  <c r="U382" i="20"/>
  <c r="U383" i="20"/>
  <c r="U384" i="20"/>
  <c r="U387" i="20"/>
  <c r="U388" i="20"/>
  <c r="T408" i="20"/>
  <c r="T417" i="20"/>
  <c r="O425" i="20"/>
  <c r="O427" i="20"/>
  <c r="P427" i="20" s="1"/>
  <c r="T437" i="20"/>
  <c r="T448" i="20"/>
  <c r="T449" i="20"/>
  <c r="T457" i="20"/>
  <c r="T458" i="20"/>
  <c r="T489" i="20"/>
  <c r="U491" i="20"/>
  <c r="T492" i="20"/>
  <c r="T495" i="20"/>
  <c r="U503" i="20"/>
  <c r="T504" i="20"/>
  <c r="U521" i="20"/>
  <c r="D529" i="20"/>
  <c r="U533" i="20"/>
  <c r="D537" i="20"/>
  <c r="U550" i="20"/>
  <c r="O584" i="20"/>
  <c r="P584" i="20" s="1"/>
  <c r="U618" i="20"/>
  <c r="O676" i="20"/>
  <c r="P676" i="20" s="1"/>
  <c r="O681" i="20"/>
  <c r="P681" i="20" s="1"/>
  <c r="O709" i="20"/>
  <c r="P709" i="20" s="1"/>
  <c r="O734" i="20"/>
  <c r="P734" i="20" s="1"/>
  <c r="T736" i="20"/>
  <c r="O542" i="20"/>
  <c r="P542" i="20" s="1"/>
  <c r="U551" i="20"/>
  <c r="D551" i="20"/>
  <c r="O603" i="20"/>
  <c r="P603" i="20" s="1"/>
  <c r="O615" i="20"/>
  <c r="P615" i="20" s="1"/>
  <c r="O730" i="20"/>
  <c r="P730" i="20" s="1"/>
  <c r="O735" i="20"/>
  <c r="P735" i="20" s="1"/>
  <c r="U281" i="20"/>
  <c r="U282" i="20"/>
  <c r="U293" i="20"/>
  <c r="U294" i="20"/>
  <c r="U298" i="20"/>
  <c r="U307" i="20"/>
  <c r="T311" i="20"/>
  <c r="U322" i="20"/>
  <c r="T326" i="20"/>
  <c r="U329" i="20"/>
  <c r="T330" i="20"/>
  <c r="U334" i="20"/>
  <c r="T335" i="20"/>
  <c r="U340" i="20"/>
  <c r="U343" i="20"/>
  <c r="T344" i="20"/>
  <c r="T348" i="20"/>
  <c r="U355" i="20"/>
  <c r="T356" i="20"/>
  <c r="U361" i="20"/>
  <c r="T377" i="20"/>
  <c r="T383" i="20"/>
  <c r="T389" i="20"/>
  <c r="U394" i="20"/>
  <c r="U408" i="20"/>
  <c r="T415" i="20"/>
  <c r="U417" i="20"/>
  <c r="T418" i="20"/>
  <c r="T421" i="20"/>
  <c r="U425" i="20"/>
  <c r="U426" i="20"/>
  <c r="U427" i="20"/>
  <c r="T435" i="20"/>
  <c r="U437" i="20"/>
  <c r="T438" i="20"/>
  <c r="T441" i="20"/>
  <c r="U449" i="20"/>
  <c r="T450" i="20"/>
  <c r="T491" i="20"/>
  <c r="T502" i="20"/>
  <c r="T503" i="20"/>
  <c r="T511" i="20"/>
  <c r="T512" i="20"/>
  <c r="U660" i="20"/>
  <c r="D660" i="20"/>
  <c r="O663" i="20"/>
  <c r="P663" i="20" s="1"/>
  <c r="T522" i="20"/>
  <c r="U530" i="20"/>
  <c r="U548" i="20"/>
  <c r="U549" i="20"/>
  <c r="U586" i="20"/>
  <c r="U589" i="20"/>
  <c r="T590" i="20"/>
  <c r="T600" i="20"/>
  <c r="U608" i="20"/>
  <c r="U614" i="20"/>
  <c r="U626" i="20"/>
  <c r="U633" i="20"/>
  <c r="O635" i="20"/>
  <c r="P635" i="20" s="1"/>
  <c r="U639" i="20"/>
  <c r="U653" i="20"/>
  <c r="U668" i="20"/>
  <c r="T674" i="20"/>
  <c r="U683" i="20"/>
  <c r="U689" i="20"/>
  <c r="U718" i="20"/>
  <c r="U724" i="20"/>
  <c r="U518" i="20"/>
  <c r="T525" i="20"/>
  <c r="U527" i="20"/>
  <c r="T528" i="20"/>
  <c r="T531" i="20"/>
  <c r="T534" i="20"/>
  <c r="U542" i="20"/>
  <c r="U543" i="20"/>
  <c r="O546" i="20"/>
  <c r="U558" i="20"/>
  <c r="U564" i="20"/>
  <c r="U570" i="20"/>
  <c r="U576" i="20"/>
  <c r="U582" i="20"/>
  <c r="U587" i="20"/>
  <c r="U588" i="20"/>
  <c r="U594" i="20"/>
  <c r="T598" i="20"/>
  <c r="U607" i="20"/>
  <c r="U613" i="20"/>
  <c r="U625" i="20"/>
  <c r="O628" i="20"/>
  <c r="P628" i="20" s="1"/>
  <c r="U637" i="20"/>
  <c r="O641" i="20"/>
  <c r="P641" i="20" s="1"/>
  <c r="O642" i="20"/>
  <c r="P642" i="20" s="1"/>
  <c r="O643" i="20"/>
  <c r="U651" i="20"/>
  <c r="U658" i="20"/>
  <c r="U659" i="20"/>
  <c r="O662" i="20"/>
  <c r="U666" i="20"/>
  <c r="T670" i="20"/>
  <c r="O671" i="20"/>
  <c r="P671" i="20" s="1"/>
  <c r="O679" i="20"/>
  <c r="P679" i="20" s="1"/>
  <c r="O686" i="20"/>
  <c r="P686" i="20" s="1"/>
  <c r="U694" i="20"/>
  <c r="U698" i="20"/>
  <c r="U709" i="20"/>
  <c r="T714" i="20"/>
  <c r="U731" i="20"/>
  <c r="U734" i="20"/>
  <c r="U735" i="20"/>
  <c r="T520" i="20"/>
  <c r="T521" i="20"/>
  <c r="T539" i="20"/>
  <c r="U545" i="20"/>
  <c r="O549" i="20"/>
  <c r="P549" i="20" s="1"/>
  <c r="U569" i="20"/>
  <c r="U572" i="20"/>
  <c r="U575" i="20"/>
  <c r="U578" i="20"/>
  <c r="U581" i="20"/>
  <c r="O586" i="20"/>
  <c r="P586" i="20" s="1"/>
  <c r="O689" i="20"/>
  <c r="P689" i="20" s="1"/>
  <c r="U705" i="20"/>
  <c r="U712" i="20"/>
  <c r="O724" i="20"/>
  <c r="P724" i="20" s="1"/>
  <c r="O543" i="20"/>
  <c r="P543" i="20" s="1"/>
  <c r="U546" i="20"/>
  <c r="O558" i="20"/>
  <c r="T582" i="20"/>
  <c r="O588" i="20"/>
  <c r="P588" i="20" s="1"/>
  <c r="O594" i="20"/>
  <c r="P594" i="20" s="1"/>
  <c r="U597" i="20"/>
  <c r="U604" i="20"/>
  <c r="O607" i="20"/>
  <c r="P607" i="20" s="1"/>
  <c r="U610" i="20"/>
  <c r="O613" i="20"/>
  <c r="P613" i="20" s="1"/>
  <c r="U619" i="20"/>
  <c r="O625" i="20"/>
  <c r="P625" i="20" s="1"/>
  <c r="U628" i="20"/>
  <c r="U634" i="20"/>
  <c r="O637" i="20"/>
  <c r="P637" i="20" s="1"/>
  <c r="U641" i="20"/>
  <c r="U642" i="20"/>
  <c r="U643" i="20"/>
  <c r="U657" i="20"/>
  <c r="O660" i="20"/>
  <c r="P660" i="20" s="1"/>
  <c r="U663" i="20"/>
  <c r="U670" i="20"/>
  <c r="O673" i="20"/>
  <c r="P673" i="20" s="1"/>
  <c r="U676" i="20"/>
  <c r="U678" i="20"/>
  <c r="U686" i="20"/>
  <c r="U702" i="20"/>
  <c r="U714" i="20"/>
  <c r="U721" i="20"/>
  <c r="U726" i="20"/>
  <c r="T347" i="20"/>
  <c r="O530" i="20"/>
  <c r="P530" i="20" s="1"/>
  <c r="U35" i="20"/>
  <c r="D35" i="20"/>
  <c r="U62" i="20"/>
  <c r="D62" i="20"/>
  <c r="U116" i="20"/>
  <c r="D116" i="20"/>
  <c r="U122" i="20"/>
  <c r="D122" i="20"/>
  <c r="U128" i="20"/>
  <c r="D128" i="20"/>
  <c r="U397" i="20"/>
  <c r="D397" i="20"/>
  <c r="U400" i="20"/>
  <c r="D400" i="20"/>
  <c r="D632" i="20"/>
  <c r="U632" i="20"/>
  <c r="O632" i="20"/>
  <c r="P632" i="20" s="1"/>
  <c r="O650" i="20"/>
  <c r="T11" i="20"/>
  <c r="T60" i="20"/>
  <c r="T87" i="20"/>
  <c r="T92" i="20"/>
  <c r="U335" i="20"/>
  <c r="D335" i="20"/>
  <c r="O547" i="20"/>
  <c r="P547" i="20" s="1"/>
  <c r="U4" i="20"/>
  <c r="U17" i="20"/>
  <c r="D17" i="20"/>
  <c r="U31" i="20"/>
  <c r="U44" i="20"/>
  <c r="D44" i="20"/>
  <c r="U58" i="20"/>
  <c r="U71" i="20"/>
  <c r="D71" i="20"/>
  <c r="U85" i="20"/>
  <c r="U98" i="20"/>
  <c r="D98" i="20"/>
  <c r="U112" i="20"/>
  <c r="U266" i="20"/>
  <c r="D266" i="20"/>
  <c r="U321" i="20"/>
  <c r="D321" i="20"/>
  <c r="T4" i="20"/>
  <c r="U8" i="20"/>
  <c r="D8" i="20"/>
  <c r="U516" i="20"/>
  <c r="D516" i="20"/>
  <c r="U695" i="20"/>
  <c r="D695" i="20"/>
  <c r="O695" i="20"/>
  <c r="P695" i="20" s="1"/>
  <c r="T65" i="20"/>
  <c r="U306" i="20"/>
  <c r="T15" i="20"/>
  <c r="T20" i="20"/>
  <c r="T42" i="20"/>
  <c r="T47" i="20"/>
  <c r="T69" i="20"/>
  <c r="T74" i="20"/>
  <c r="T96" i="20"/>
  <c r="T101" i="20"/>
  <c r="U146" i="20"/>
  <c r="D146" i="20"/>
  <c r="U228" i="20"/>
  <c r="D228" i="20"/>
  <c r="O228" i="20"/>
  <c r="P228" i="20" s="1"/>
  <c r="U462" i="20"/>
  <c r="D462" i="20"/>
  <c r="U134" i="20"/>
  <c r="D134" i="20"/>
  <c r="U89" i="20"/>
  <c r="D89" i="20"/>
  <c r="T6" i="20"/>
  <c r="T33" i="20"/>
  <c r="T38" i="20"/>
  <c r="T114" i="20"/>
  <c r="U26" i="20"/>
  <c r="D26" i="20"/>
  <c r="U53" i="20"/>
  <c r="D53" i="20"/>
  <c r="U80" i="20"/>
  <c r="D80" i="20"/>
  <c r="U107" i="20"/>
  <c r="D107" i="20"/>
  <c r="U140" i="20"/>
  <c r="D140" i="20"/>
  <c r="O222" i="20"/>
  <c r="U373" i="20"/>
  <c r="D373" i="20"/>
  <c r="D377" i="20"/>
  <c r="U377" i="20"/>
  <c r="U424" i="20"/>
  <c r="D424" i="20"/>
  <c r="U435" i="20"/>
  <c r="D435" i="20"/>
  <c r="U438" i="20"/>
  <c r="D438" i="20"/>
  <c r="U489" i="20"/>
  <c r="D489" i="20"/>
  <c r="U492" i="20"/>
  <c r="D492" i="20"/>
  <c r="O554" i="20"/>
  <c r="P554" i="20" s="1"/>
  <c r="O562" i="20"/>
  <c r="P562" i="20" s="1"/>
  <c r="O565" i="20"/>
  <c r="P565" i="20" s="1"/>
  <c r="T565" i="20"/>
  <c r="O568" i="20"/>
  <c r="P568" i="20" s="1"/>
  <c r="O571" i="20"/>
  <c r="P571" i="20" s="1"/>
  <c r="O574" i="20"/>
  <c r="P574" i="20" s="1"/>
  <c r="O577" i="20"/>
  <c r="P577" i="20" s="1"/>
  <c r="O580" i="20"/>
  <c r="P580" i="20" s="1"/>
  <c r="T592" i="20"/>
  <c r="U629" i="20"/>
  <c r="D629" i="20"/>
  <c r="O629" i="20"/>
  <c r="P629" i="20" s="1"/>
  <c r="O634" i="20"/>
  <c r="P634" i="20" s="1"/>
  <c r="U697" i="20"/>
  <c r="D697" i="20"/>
  <c r="O697" i="20"/>
  <c r="P697" i="20" s="1"/>
  <c r="T149" i="20"/>
  <c r="T155" i="20"/>
  <c r="T161" i="20"/>
  <c r="T167" i="20"/>
  <c r="T173" i="20"/>
  <c r="T189" i="20"/>
  <c r="T210" i="20"/>
  <c r="T216" i="20"/>
  <c r="T231" i="20"/>
  <c r="T242" i="20"/>
  <c r="T248" i="20"/>
  <c r="T254" i="20"/>
  <c r="T281" i="20"/>
  <c r="T293" i="20"/>
  <c r="T318" i="20"/>
  <c r="U353" i="20"/>
  <c r="T7" i="20"/>
  <c r="T16" i="20"/>
  <c r="T25" i="20"/>
  <c r="T34" i="20"/>
  <c r="T43" i="20"/>
  <c r="T52" i="20"/>
  <c r="T61" i="20"/>
  <c r="T70" i="20"/>
  <c r="T79" i="20"/>
  <c r="T88" i="20"/>
  <c r="T97" i="20"/>
  <c r="T106" i="20"/>
  <c r="T115" i="20"/>
  <c r="T121" i="20"/>
  <c r="T127" i="20"/>
  <c r="T133" i="20"/>
  <c r="T139" i="20"/>
  <c r="T145" i="20"/>
  <c r="U153" i="20"/>
  <c r="U159" i="20"/>
  <c r="U165" i="20"/>
  <c r="U171" i="20"/>
  <c r="U177" i="20"/>
  <c r="U208" i="20"/>
  <c r="U214" i="20"/>
  <c r="U220" i="20"/>
  <c r="T227" i="20"/>
  <c r="T265" i="20"/>
  <c r="T271" i="20"/>
  <c r="U273" i="20"/>
  <c r="U279" i="20"/>
  <c r="U285" i="20"/>
  <c r="U291" i="20"/>
  <c r="U323" i="20"/>
  <c r="T327" i="20"/>
  <c r="T350" i="20"/>
  <c r="U378" i="20"/>
  <c r="U444" i="20"/>
  <c r="D444" i="20"/>
  <c r="T446" i="20"/>
  <c r="U498" i="20"/>
  <c r="D498" i="20"/>
  <c r="T500" i="20"/>
  <c r="O627" i="20"/>
  <c r="P627" i="20" s="1"/>
  <c r="O640" i="20"/>
  <c r="P640" i="20" s="1"/>
  <c r="U296" i="20"/>
  <c r="T183" i="20"/>
  <c r="T204" i="20"/>
  <c r="T260" i="20"/>
  <c r="T275" i="20"/>
  <c r="T287" i="20"/>
  <c r="U330" i="20"/>
  <c r="T340" i="20"/>
  <c r="U202" i="20"/>
  <c r="U225" i="20"/>
  <c r="T300" i="20"/>
  <c r="D301" i="20"/>
  <c r="T306" i="20"/>
  <c r="D307" i="20"/>
  <c r="D314" i="20"/>
  <c r="U316" i="20"/>
  <c r="T342" i="20"/>
  <c r="D344" i="20"/>
  <c r="T359" i="20"/>
  <c r="T368" i="20"/>
  <c r="D386" i="20"/>
  <c r="U386" i="20"/>
  <c r="U453" i="20"/>
  <c r="D453" i="20"/>
  <c r="U456" i="20"/>
  <c r="D456" i="20"/>
  <c r="U507" i="20"/>
  <c r="D507" i="20"/>
  <c r="U510" i="20"/>
  <c r="D510" i="20"/>
  <c r="O622" i="20"/>
  <c r="P622" i="20" s="1"/>
  <c r="D623" i="20"/>
  <c r="O623" i="20"/>
  <c r="P623" i="20" s="1"/>
  <c r="O626" i="20"/>
  <c r="P626" i="20" s="1"/>
  <c r="D395" i="20"/>
  <c r="U395" i="20"/>
  <c r="U406" i="20"/>
  <c r="D406" i="20"/>
  <c r="U471" i="20"/>
  <c r="D471" i="20"/>
  <c r="U474" i="20"/>
  <c r="D474" i="20"/>
  <c r="U525" i="20"/>
  <c r="D525" i="20"/>
  <c r="U528" i="20"/>
  <c r="D528" i="20"/>
  <c r="D547" i="20"/>
  <c r="U547" i="20"/>
  <c r="O560" i="20"/>
  <c r="P560" i="20" s="1"/>
  <c r="O563" i="20"/>
  <c r="P563" i="20" s="1"/>
  <c r="O566" i="20"/>
  <c r="P566" i="20" s="1"/>
  <c r="O569" i="20"/>
  <c r="P569" i="20" s="1"/>
  <c r="O572" i="20"/>
  <c r="P572" i="20" s="1"/>
  <c r="O575" i="20"/>
  <c r="P575" i="20" s="1"/>
  <c r="O578" i="20"/>
  <c r="P578" i="20" s="1"/>
  <c r="O581" i="20"/>
  <c r="P581" i="20" s="1"/>
  <c r="O621" i="20"/>
  <c r="P621" i="20" s="1"/>
  <c r="T10" i="20"/>
  <c r="T19" i="20"/>
  <c r="T28" i="20"/>
  <c r="T37" i="20"/>
  <c r="T46" i="20"/>
  <c r="T55" i="20"/>
  <c r="T64" i="20"/>
  <c r="T73" i="20"/>
  <c r="T82" i="20"/>
  <c r="T91" i="20"/>
  <c r="T100" i="20"/>
  <c r="T109" i="20"/>
  <c r="U148" i="20"/>
  <c r="T235" i="20"/>
  <c r="T297" i="20"/>
  <c r="T303" i="20"/>
  <c r="T309" i="20"/>
  <c r="U347" i="20"/>
  <c r="U371" i="20"/>
  <c r="U415" i="20"/>
  <c r="D415" i="20"/>
  <c r="U418" i="20"/>
  <c r="D418" i="20"/>
  <c r="T428" i="20"/>
  <c r="U480" i="20"/>
  <c r="D480" i="20"/>
  <c r="T482" i="20"/>
  <c r="O555" i="20"/>
  <c r="P555" i="20" s="1"/>
  <c r="T604" i="20"/>
  <c r="O722" i="20"/>
  <c r="P722" i="20" s="1"/>
  <c r="U409" i="20"/>
  <c r="D409" i="20"/>
  <c r="U429" i="20"/>
  <c r="D429" i="20"/>
  <c r="U447" i="20"/>
  <c r="D447" i="20"/>
  <c r="U465" i="20"/>
  <c r="D465" i="20"/>
  <c r="U483" i="20"/>
  <c r="D483" i="20"/>
  <c r="U501" i="20"/>
  <c r="D501" i="20"/>
  <c r="U519" i="20"/>
  <c r="D519" i="20"/>
  <c r="D541" i="20"/>
  <c r="O541" i="20"/>
  <c r="P541" i="20" s="1"/>
  <c r="U553" i="20"/>
  <c r="D553" i="20"/>
  <c r="U559" i="20"/>
  <c r="D559" i="20"/>
  <c r="O624" i="20"/>
  <c r="P624" i="20" s="1"/>
  <c r="O636" i="20"/>
  <c r="P636" i="20" s="1"/>
  <c r="O648" i="20"/>
  <c r="P648" i="20" s="1"/>
  <c r="U319" i="20"/>
  <c r="U360" i="20"/>
  <c r="U381" i="20"/>
  <c r="U390" i="20"/>
  <c r="O395" i="20"/>
  <c r="P395" i="20" s="1"/>
  <c r="T396" i="20"/>
  <c r="T397" i="20"/>
  <c r="U412" i="20"/>
  <c r="D412" i="20"/>
  <c r="T414" i="20"/>
  <c r="U432" i="20"/>
  <c r="D432" i="20"/>
  <c r="T434" i="20"/>
  <c r="U450" i="20"/>
  <c r="D450" i="20"/>
  <c r="T452" i="20"/>
  <c r="U468" i="20"/>
  <c r="D468" i="20"/>
  <c r="T470" i="20"/>
  <c r="U486" i="20"/>
  <c r="D486" i="20"/>
  <c r="T488" i="20"/>
  <c r="U504" i="20"/>
  <c r="D504" i="20"/>
  <c r="T506" i="20"/>
  <c r="U522" i="20"/>
  <c r="D522" i="20"/>
  <c r="T524" i="20"/>
  <c r="U532" i="20"/>
  <c r="T548" i="20"/>
  <c r="O550" i="20"/>
  <c r="P550" i="20" s="1"/>
  <c r="T551" i="20"/>
  <c r="T552" i="20"/>
  <c r="T556" i="20"/>
  <c r="O561" i="20"/>
  <c r="P561" i="20" s="1"/>
  <c r="O564" i="20"/>
  <c r="P564" i="20" s="1"/>
  <c r="O567" i="20"/>
  <c r="P567" i="20" s="1"/>
  <c r="O570" i="20"/>
  <c r="P570" i="20" s="1"/>
  <c r="O573" i="20"/>
  <c r="P573" i="20" s="1"/>
  <c r="O576" i="20"/>
  <c r="P576" i="20" s="1"/>
  <c r="O579" i="20"/>
  <c r="P579" i="20" s="1"/>
  <c r="D583" i="20"/>
  <c r="U583" i="20"/>
  <c r="O583" i="20"/>
  <c r="P583" i="20" s="1"/>
  <c r="U598" i="20"/>
  <c r="O646" i="20"/>
  <c r="P646" i="20" s="1"/>
  <c r="D665" i="20"/>
  <c r="U665" i="20"/>
  <c r="D672" i="20"/>
  <c r="O672" i="20"/>
  <c r="P672" i="20" s="1"/>
  <c r="U310" i="20"/>
  <c r="U328" i="20"/>
  <c r="T337" i="20"/>
  <c r="T346" i="20"/>
  <c r="U351" i="20"/>
  <c r="U369" i="20"/>
  <c r="U403" i="20"/>
  <c r="D403" i="20"/>
  <c r="T405" i="20"/>
  <c r="T406" i="20"/>
  <c r="U421" i="20"/>
  <c r="D421" i="20"/>
  <c r="T423" i="20"/>
  <c r="U441" i="20"/>
  <c r="D441" i="20"/>
  <c r="T443" i="20"/>
  <c r="U459" i="20"/>
  <c r="D459" i="20"/>
  <c r="T461" i="20"/>
  <c r="U477" i="20"/>
  <c r="D477" i="20"/>
  <c r="T479" i="20"/>
  <c r="U495" i="20"/>
  <c r="D495" i="20"/>
  <c r="T497" i="20"/>
  <c r="U513" i="20"/>
  <c r="D513" i="20"/>
  <c r="T515" i="20"/>
  <c r="O544" i="20"/>
  <c r="P544" i="20" s="1"/>
  <c r="T545" i="20"/>
  <c r="U561" i="20"/>
  <c r="U567" i="20"/>
  <c r="U573" i="20"/>
  <c r="U579" i="20"/>
  <c r="T620" i="20"/>
  <c r="T625" i="20"/>
  <c r="O633" i="20"/>
  <c r="P633" i="20" s="1"/>
  <c r="O639" i="20"/>
  <c r="P639" i="20" s="1"/>
  <c r="O669" i="20"/>
  <c r="P669" i="20" s="1"/>
  <c r="O692" i="20"/>
  <c r="P692" i="20" s="1"/>
  <c r="U585" i="20"/>
  <c r="D585" i="20"/>
  <c r="T589" i="20"/>
  <c r="U600" i="20"/>
  <c r="D600" i="20"/>
  <c r="O614" i="20"/>
  <c r="P614" i="20" s="1"/>
  <c r="O617" i="20"/>
  <c r="P617" i="20" s="1"/>
  <c r="D620" i="20"/>
  <c r="U620" i="20"/>
  <c r="U623" i="20"/>
  <c r="T680" i="20"/>
  <c r="D684" i="20"/>
  <c r="U684" i="20"/>
  <c r="T690" i="20"/>
  <c r="T701" i="20"/>
  <c r="O711" i="20"/>
  <c r="P711" i="20" s="1"/>
  <c r="D711" i="20"/>
  <c r="O739" i="20"/>
  <c r="P739" i="20" s="1"/>
  <c r="T543" i="20"/>
  <c r="T549" i="20"/>
  <c r="U590" i="20"/>
  <c r="D590" i="20"/>
  <c r="O656" i="20"/>
  <c r="P656" i="20" s="1"/>
  <c r="O683" i="20"/>
  <c r="P683" i="20" s="1"/>
  <c r="U727" i="20"/>
  <c r="D727" i="20"/>
  <c r="U729" i="20"/>
  <c r="D729" i="20"/>
  <c r="U733" i="20"/>
  <c r="D733" i="20"/>
  <c r="O737" i="20"/>
  <c r="P737" i="20" s="1"/>
  <c r="D738" i="20"/>
  <c r="U738" i="20"/>
  <c r="O553" i="20"/>
  <c r="P553" i="20" s="1"/>
  <c r="O559" i="20"/>
  <c r="P559" i="20" s="1"/>
  <c r="O652" i="20"/>
  <c r="P652" i="20" s="1"/>
  <c r="O654" i="20"/>
  <c r="P654" i="20" s="1"/>
  <c r="T699" i="20"/>
  <c r="O703" i="20"/>
  <c r="P703" i="20" s="1"/>
  <c r="U711" i="20"/>
  <c r="T557" i="20"/>
  <c r="T593" i="20"/>
  <c r="U596" i="20"/>
  <c r="O618" i="20"/>
  <c r="P618" i="20" s="1"/>
  <c r="T658" i="20"/>
  <c r="O675" i="20"/>
  <c r="P675" i="20" s="1"/>
  <c r="O677" i="20"/>
  <c r="P677" i="20" s="1"/>
  <c r="T677" i="20"/>
  <c r="T681" i="20"/>
  <c r="T686" i="20"/>
  <c r="U687" i="20"/>
  <c r="O688" i="20"/>
  <c r="P688" i="20" s="1"/>
  <c r="D661" i="20"/>
  <c r="O661" i="20"/>
  <c r="P661" i="20" s="1"/>
  <c r="O721" i="20"/>
  <c r="P721" i="20" s="1"/>
  <c r="O725" i="20"/>
  <c r="P725" i="20" s="1"/>
  <c r="T726" i="20"/>
  <c r="U672" i="20"/>
  <c r="O684" i="20"/>
  <c r="P684" i="20" s="1"/>
  <c r="U691" i="20"/>
  <c r="O704" i="20"/>
  <c r="P704" i="20" s="1"/>
  <c r="O706" i="20"/>
  <c r="P706" i="20" s="1"/>
  <c r="O708" i="20"/>
  <c r="P708" i="20" s="1"/>
  <c r="T708" i="20"/>
  <c r="O710" i="20"/>
  <c r="P710" i="20" s="1"/>
  <c r="O715" i="20"/>
  <c r="P715" i="20" s="1"/>
  <c r="T720" i="20"/>
  <c r="D725" i="20"/>
  <c r="U725" i="20"/>
  <c r="D736" i="20"/>
  <c r="U736" i="20"/>
  <c r="U630" i="20"/>
  <c r="O638" i="20"/>
  <c r="P638" i="20" s="1"/>
  <c r="O644" i="20"/>
  <c r="P644" i="20" s="1"/>
  <c r="O665" i="20"/>
  <c r="P665" i="20" s="1"/>
  <c r="O667" i="20"/>
  <c r="P667" i="20" s="1"/>
  <c r="T678" i="20"/>
  <c r="O691" i="20"/>
  <c r="P691" i="20" s="1"/>
  <c r="U699" i="20"/>
  <c r="U715" i="20"/>
  <c r="U723" i="20"/>
  <c r="T628" i="20"/>
  <c r="T642" i="20"/>
  <c r="T728" i="20"/>
  <c r="O740" i="20"/>
  <c r="P740" i="20" s="1"/>
  <c r="T649" i="20"/>
  <c r="T653" i="20"/>
  <c r="T657" i="20"/>
  <c r="D658" i="20"/>
  <c r="T664" i="20"/>
  <c r="T668" i="20"/>
  <c r="D669" i="20"/>
  <c r="O696" i="20"/>
  <c r="P696" i="20" s="1"/>
  <c r="O700" i="20"/>
  <c r="P700" i="20" s="1"/>
  <c r="T707" i="20"/>
  <c r="O729" i="20"/>
  <c r="P729" i="20" s="1"/>
  <c r="O733" i="20"/>
  <c r="P733" i="20" s="1"/>
  <c r="T651" i="20"/>
  <c r="T655" i="20"/>
  <c r="T666" i="20"/>
  <c r="O687" i="20"/>
  <c r="P687" i="20" s="1"/>
  <c r="O693" i="20"/>
  <c r="P693" i="20" s="1"/>
  <c r="O717" i="20"/>
  <c r="P717" i="20" s="1"/>
  <c r="T719" i="20"/>
  <c r="O723" i="20"/>
  <c r="P723" i="20" s="1"/>
  <c r="O727" i="20"/>
  <c r="P727" i="20" s="1"/>
  <c r="O731" i="20"/>
  <c r="P731" i="20" s="1"/>
  <c r="O738" i="20"/>
  <c r="P738" i="20" s="1"/>
  <c r="O734" i="19"/>
  <c r="P734" i="19" s="1"/>
  <c r="T734" i="19" s="1"/>
  <c r="U738" i="19"/>
  <c r="U734" i="19"/>
  <c r="U735" i="19"/>
  <c r="O735" i="19"/>
  <c r="P735" i="19" s="1"/>
  <c r="T735" i="19" s="1"/>
  <c r="O733" i="19"/>
  <c r="P733" i="19" s="1"/>
  <c r="U736" i="19"/>
  <c r="O738" i="19"/>
  <c r="P738" i="19" s="1"/>
  <c r="T738" i="19" s="1"/>
  <c r="O732" i="19"/>
  <c r="P732" i="19" s="1"/>
  <c r="T732" i="19" s="1"/>
  <c r="O737" i="19"/>
  <c r="P737" i="19" s="1"/>
  <c r="T737" i="19" s="1"/>
  <c r="O740" i="19"/>
  <c r="P740" i="19" s="1"/>
  <c r="T740" i="19" s="1"/>
  <c r="U739" i="19"/>
  <c r="U733" i="19"/>
  <c r="U737" i="19"/>
  <c r="U740" i="19"/>
  <c r="U732" i="19"/>
  <c r="O736" i="19"/>
  <c r="P736" i="19" s="1"/>
  <c r="T736" i="19" s="1"/>
  <c r="O739" i="19"/>
  <c r="P739" i="19" s="1"/>
  <c r="T739" i="19" s="1"/>
  <c r="P222" i="20" l="1"/>
  <c r="O753" i="20"/>
  <c r="P546" i="20"/>
  <c r="T546" i="20" s="1"/>
  <c r="T730" i="20"/>
  <c r="T425" i="20"/>
  <c r="P425" i="20"/>
  <c r="T685" i="20"/>
  <c r="T713" i="20"/>
  <c r="T631" i="20"/>
  <c r="T594" i="20"/>
  <c r="T542" i="20"/>
  <c r="T643" i="20"/>
  <c r="P643" i="20"/>
  <c r="T616" i="20"/>
  <c r="P616" i="20"/>
  <c r="T540" i="20"/>
  <c r="T562" i="20"/>
  <c r="T650" i="20"/>
  <c r="P650" i="20"/>
  <c r="T558" i="20"/>
  <c r="P558" i="20"/>
  <c r="T601" i="20"/>
  <c r="P601" i="20"/>
  <c r="T605" i="20"/>
  <c r="T696" i="20"/>
  <c r="T673" i="20"/>
  <c r="P662" i="20"/>
  <c r="T662" i="20" s="1"/>
  <c r="P716" i="20"/>
  <c r="T716" i="20" s="1"/>
  <c r="T694" i="20"/>
  <c r="T633" i="20"/>
  <c r="T648" i="20"/>
  <c r="T228" i="20"/>
  <c r="T682" i="20"/>
  <c r="T712" i="20"/>
  <c r="P712" i="20"/>
  <c r="T732" i="20"/>
  <c r="P732" i="20"/>
  <c r="T718" i="20"/>
  <c r="P718" i="20"/>
  <c r="T663" i="20"/>
  <c r="T671" i="20"/>
  <c r="T705" i="20"/>
  <c r="T599" i="20"/>
  <c r="T608" i="20"/>
  <c r="T561" i="20"/>
  <c r="T611" i="20"/>
  <c r="T689" i="20"/>
  <c r="T637" i="20"/>
  <c r="T734" i="20"/>
  <c r="T610" i="20"/>
  <c r="T569" i="20"/>
  <c r="T640" i="20"/>
  <c r="T676" i="20"/>
  <c r="T709" i="20"/>
  <c r="T691" i="20"/>
  <c r="T665" i="20"/>
  <c r="T656" i="20"/>
  <c r="T692" i="20"/>
  <c r="T624" i="20"/>
  <c r="T572" i="20"/>
  <c r="T634" i="20"/>
  <c r="T619" i="20"/>
  <c r="T583" i="20"/>
  <c r="T659" i="20"/>
  <c r="T580" i="20"/>
  <c r="T672" i="20"/>
  <c r="T706" i="20"/>
  <c r="T652" i="20"/>
  <c r="T737" i="20"/>
  <c r="T639" i="20"/>
  <c r="T636" i="20"/>
  <c r="T575" i="20"/>
  <c r="T577" i="20"/>
  <c r="T603" i="20"/>
  <c r="T606" i="20"/>
  <c r="T635" i="20"/>
  <c r="T667" i="20"/>
  <c r="T715" i="20"/>
  <c r="T725" i="20"/>
  <c r="T579" i="20"/>
  <c r="T735" i="20"/>
  <c r="T679" i="20"/>
  <c r="T702" i="20"/>
  <c r="T427" i="20"/>
  <c r="T675" i="20"/>
  <c r="T564" i="20"/>
  <c r="T661" i="20"/>
  <c r="T630" i="20"/>
  <c r="T607" i="20"/>
  <c r="T724" i="20"/>
  <c r="T584" i="20"/>
  <c r="T609" i="20"/>
  <c r="T612" i="20"/>
  <c r="T588" i="20"/>
  <c r="T334" i="20"/>
  <c r="T586" i="20"/>
  <c r="T638" i="20"/>
  <c r="T544" i="20"/>
  <c r="T660" i="20"/>
  <c r="T237" i="20"/>
  <c r="T613" i="20"/>
  <c r="T703" i="20"/>
  <c r="T617" i="20"/>
  <c r="T567" i="20"/>
  <c r="T622" i="20"/>
  <c r="T627" i="20"/>
  <c r="T698" i="20"/>
  <c r="T641" i="20"/>
  <c r="T615" i="20"/>
  <c r="T727" i="20"/>
  <c r="T723" i="20"/>
  <c r="T693" i="20"/>
  <c r="T717" i="20"/>
  <c r="T733" i="20"/>
  <c r="T553" i="20"/>
  <c r="T688" i="20"/>
  <c r="T738" i="20"/>
  <c r="T729" i="20"/>
  <c r="T740" i="20"/>
  <c r="T632" i="20"/>
  <c r="T654" i="20"/>
  <c r="T683" i="20"/>
  <c r="T646" i="20"/>
  <c r="T576" i="20"/>
  <c r="T550" i="20"/>
  <c r="T722" i="20"/>
  <c r="T621" i="20"/>
  <c r="T566" i="20"/>
  <c r="T574" i="20"/>
  <c r="T739" i="20"/>
  <c r="T687" i="20"/>
  <c r="T629" i="20"/>
  <c r="T731" i="20"/>
  <c r="T697" i="20"/>
  <c r="T644" i="20"/>
  <c r="T710" i="20"/>
  <c r="T704" i="20"/>
  <c r="T669" i="20"/>
  <c r="T573" i="20"/>
  <c r="T581" i="20"/>
  <c r="T563" i="20"/>
  <c r="T626" i="20"/>
  <c r="T541" i="20"/>
  <c r="T571" i="20"/>
  <c r="T530" i="20"/>
  <c r="T395" i="20"/>
  <c r="T695" i="20"/>
  <c r="T623" i="20"/>
  <c r="T684" i="20"/>
  <c r="T721" i="20"/>
  <c r="T711" i="20"/>
  <c r="T618" i="20"/>
  <c r="T559" i="20"/>
  <c r="T700" i="20"/>
  <c r="T614" i="20"/>
  <c r="T570" i="20"/>
  <c r="T555" i="20"/>
  <c r="T578" i="20"/>
  <c r="T560" i="20"/>
  <c r="T568" i="20"/>
  <c r="T554" i="20"/>
  <c r="T547" i="20"/>
  <c r="T733" i="19"/>
  <c r="L731" i="19"/>
  <c r="K731" i="19"/>
  <c r="D731" i="19" s="1"/>
  <c r="I731" i="19"/>
  <c r="M730" i="19"/>
  <c r="L730" i="19"/>
  <c r="K730" i="19"/>
  <c r="D730" i="19" s="1"/>
  <c r="I730" i="19"/>
  <c r="M729" i="19"/>
  <c r="L729" i="19"/>
  <c r="K729" i="19"/>
  <c r="I729" i="19"/>
  <c r="M728" i="19"/>
  <c r="L728" i="19"/>
  <c r="K728" i="19"/>
  <c r="D728" i="19" s="1"/>
  <c r="I728" i="19"/>
  <c r="M727" i="19"/>
  <c r="L727" i="19"/>
  <c r="K727" i="19"/>
  <c r="I727" i="19"/>
  <c r="M726" i="19"/>
  <c r="L726" i="19"/>
  <c r="K726" i="19"/>
  <c r="I726" i="19"/>
  <c r="M725" i="19"/>
  <c r="L725" i="19"/>
  <c r="K725" i="19"/>
  <c r="D725" i="19" s="1"/>
  <c r="H725" i="19"/>
  <c r="I725" i="19" s="1"/>
  <c r="M724" i="19"/>
  <c r="L724" i="19"/>
  <c r="K724" i="19"/>
  <c r="I724" i="19"/>
  <c r="M723" i="19"/>
  <c r="L723" i="19"/>
  <c r="K723" i="19"/>
  <c r="D723" i="19" s="1"/>
  <c r="I723" i="19"/>
  <c r="M722" i="19"/>
  <c r="L722" i="19"/>
  <c r="K722" i="19"/>
  <c r="D722" i="19" s="1"/>
  <c r="I722" i="19"/>
  <c r="M721" i="19"/>
  <c r="L721" i="19"/>
  <c r="K721" i="19"/>
  <c r="D721" i="19" s="1"/>
  <c r="I721" i="19"/>
  <c r="M720" i="19"/>
  <c r="L720" i="19"/>
  <c r="K720" i="19"/>
  <c r="D720" i="19" s="1"/>
  <c r="I720" i="19"/>
  <c r="M719" i="19"/>
  <c r="L719" i="19"/>
  <c r="K719" i="19"/>
  <c r="D719" i="19" s="1"/>
  <c r="I719" i="19"/>
  <c r="M718" i="19"/>
  <c r="L718" i="19"/>
  <c r="K718" i="19"/>
  <c r="D718" i="19" s="1"/>
  <c r="I718" i="19"/>
  <c r="M717" i="19"/>
  <c r="L717" i="19"/>
  <c r="K717" i="19"/>
  <c r="D717" i="19" s="1"/>
  <c r="I717" i="19"/>
  <c r="M716" i="19"/>
  <c r="L716" i="19"/>
  <c r="K716" i="19"/>
  <c r="D716" i="19" s="1"/>
  <c r="I716" i="19"/>
  <c r="M715" i="19"/>
  <c r="L715" i="19"/>
  <c r="K715" i="19"/>
  <c r="D715" i="19" s="1"/>
  <c r="I715" i="19"/>
  <c r="M714" i="19"/>
  <c r="L714" i="19"/>
  <c r="K714" i="19"/>
  <c r="I714" i="19"/>
  <c r="M713" i="19"/>
  <c r="L713" i="19"/>
  <c r="K713" i="19"/>
  <c r="D713" i="19" s="1"/>
  <c r="H713" i="19"/>
  <c r="I713" i="19" s="1"/>
  <c r="M712" i="19"/>
  <c r="L712" i="19"/>
  <c r="K712" i="19"/>
  <c r="D712" i="19" s="1"/>
  <c r="I712" i="19"/>
  <c r="M711" i="19"/>
  <c r="L711" i="19"/>
  <c r="K711" i="19"/>
  <c r="D711" i="19" s="1"/>
  <c r="H711" i="19"/>
  <c r="I711" i="19" s="1"/>
  <c r="M710" i="19"/>
  <c r="L710" i="19"/>
  <c r="K710" i="19"/>
  <c r="D710" i="19" s="1"/>
  <c r="I710" i="19"/>
  <c r="M709" i="19"/>
  <c r="L709" i="19"/>
  <c r="K709" i="19"/>
  <c r="D709" i="19" s="1"/>
  <c r="I709" i="19"/>
  <c r="M708" i="19"/>
  <c r="L708" i="19"/>
  <c r="K708" i="19"/>
  <c r="D708" i="19" s="1"/>
  <c r="I708" i="19"/>
  <c r="M707" i="19"/>
  <c r="L707" i="19"/>
  <c r="K707" i="19"/>
  <c r="I707" i="19"/>
  <c r="M706" i="19"/>
  <c r="L706" i="19"/>
  <c r="K706" i="19"/>
  <c r="D706" i="19" s="1"/>
  <c r="I706" i="19"/>
  <c r="M705" i="19"/>
  <c r="L705" i="19"/>
  <c r="K705" i="19"/>
  <c r="H705" i="19"/>
  <c r="I705" i="19" s="1"/>
  <c r="M704" i="19"/>
  <c r="L704" i="19"/>
  <c r="K704" i="19"/>
  <c r="D704" i="19" s="1"/>
  <c r="I704" i="19"/>
  <c r="M703" i="19"/>
  <c r="L703" i="19"/>
  <c r="K703" i="19"/>
  <c r="D703" i="19" s="1"/>
  <c r="H703" i="19"/>
  <c r="I703" i="19" s="1"/>
  <c r="M702" i="19"/>
  <c r="L702" i="19"/>
  <c r="K702" i="19"/>
  <c r="D702" i="19" s="1"/>
  <c r="I702" i="19"/>
  <c r="M701" i="19"/>
  <c r="L701" i="19"/>
  <c r="K701" i="19"/>
  <c r="D701" i="19" s="1"/>
  <c r="I701" i="19"/>
  <c r="M700" i="19"/>
  <c r="L700" i="19"/>
  <c r="K700" i="19"/>
  <c r="D700" i="19" s="1"/>
  <c r="I700" i="19"/>
  <c r="M699" i="19"/>
  <c r="L699" i="19"/>
  <c r="K699" i="19"/>
  <c r="D699" i="19" s="1"/>
  <c r="I699" i="19"/>
  <c r="M698" i="19"/>
  <c r="L698" i="19"/>
  <c r="K698" i="19"/>
  <c r="I698" i="19"/>
  <c r="M697" i="19"/>
  <c r="L697" i="19"/>
  <c r="K697" i="19"/>
  <c r="D697" i="19" s="1"/>
  <c r="I697" i="19"/>
  <c r="M696" i="19"/>
  <c r="L696" i="19"/>
  <c r="K696" i="19"/>
  <c r="I696" i="19"/>
  <c r="M695" i="19"/>
  <c r="L695" i="19"/>
  <c r="K695" i="19"/>
  <c r="D695" i="19" s="1"/>
  <c r="H695" i="19"/>
  <c r="I695" i="19" s="1"/>
  <c r="M694" i="19"/>
  <c r="L694" i="19"/>
  <c r="K694" i="19"/>
  <c r="D694" i="19" s="1"/>
  <c r="H694" i="19"/>
  <c r="I694" i="19" s="1"/>
  <c r="M693" i="19"/>
  <c r="L693" i="19"/>
  <c r="K693" i="19"/>
  <c r="D693" i="19" s="1"/>
  <c r="I693" i="19"/>
  <c r="M692" i="19"/>
  <c r="L692" i="19"/>
  <c r="K692" i="19"/>
  <c r="I692" i="19"/>
  <c r="M691" i="19"/>
  <c r="L691" i="19"/>
  <c r="K691" i="19"/>
  <c r="D691" i="19" s="1"/>
  <c r="I691" i="19"/>
  <c r="M690" i="19"/>
  <c r="L690" i="19"/>
  <c r="K690" i="19"/>
  <c r="I690" i="19"/>
  <c r="M689" i="19"/>
  <c r="L689" i="19"/>
  <c r="K689" i="19"/>
  <c r="D689" i="19" s="1"/>
  <c r="I689" i="19"/>
  <c r="M688" i="19"/>
  <c r="L688" i="19"/>
  <c r="K688" i="19"/>
  <c r="D688" i="19" s="1"/>
  <c r="I688" i="19"/>
  <c r="M687" i="19"/>
  <c r="L687" i="19"/>
  <c r="K687" i="19"/>
  <c r="D687" i="19" s="1"/>
  <c r="I687" i="19"/>
  <c r="M686" i="19"/>
  <c r="L686" i="19"/>
  <c r="K686" i="19"/>
  <c r="D686" i="19" s="1"/>
  <c r="H686" i="19"/>
  <c r="I686" i="19" s="1"/>
  <c r="M685" i="19"/>
  <c r="L685" i="19"/>
  <c r="K685" i="19"/>
  <c r="D685" i="19" s="1"/>
  <c r="H685" i="19"/>
  <c r="I685" i="19" s="1"/>
  <c r="M684" i="19"/>
  <c r="L684" i="19"/>
  <c r="K684" i="19"/>
  <c r="D684" i="19" s="1"/>
  <c r="H684" i="19"/>
  <c r="I684" i="19" s="1"/>
  <c r="M683" i="19"/>
  <c r="L683" i="19"/>
  <c r="K683" i="19"/>
  <c r="D683" i="19" s="1"/>
  <c r="H683" i="19"/>
  <c r="I683" i="19" s="1"/>
  <c r="M682" i="19"/>
  <c r="L682" i="19"/>
  <c r="K682" i="19"/>
  <c r="I682" i="19"/>
  <c r="M681" i="19"/>
  <c r="L681" i="19"/>
  <c r="K681" i="19"/>
  <c r="D681" i="19" s="1"/>
  <c r="H681" i="19"/>
  <c r="I681" i="19" s="1"/>
  <c r="M680" i="19"/>
  <c r="L680" i="19"/>
  <c r="K680" i="19"/>
  <c r="I680" i="19"/>
  <c r="M679" i="19"/>
  <c r="L679" i="19"/>
  <c r="K679" i="19"/>
  <c r="D679" i="19" s="1"/>
  <c r="I679" i="19"/>
  <c r="M678" i="19"/>
  <c r="L678" i="19"/>
  <c r="K678" i="19"/>
  <c r="I678" i="19"/>
  <c r="M677" i="19"/>
  <c r="L677" i="19"/>
  <c r="K677" i="19"/>
  <c r="D677" i="19" s="1"/>
  <c r="I677" i="19"/>
  <c r="M676" i="19"/>
  <c r="L676" i="19"/>
  <c r="K676" i="19"/>
  <c r="D676" i="19" s="1"/>
  <c r="I676" i="19"/>
  <c r="M675" i="19"/>
  <c r="L675" i="19"/>
  <c r="K675" i="19"/>
  <c r="D675" i="19" s="1"/>
  <c r="H675" i="19"/>
  <c r="I675" i="19" s="1"/>
  <c r="M674" i="19"/>
  <c r="L674" i="19"/>
  <c r="K674" i="19"/>
  <c r="I674" i="19"/>
  <c r="T674" i="19" s="1"/>
  <c r="M673" i="19"/>
  <c r="L673" i="19"/>
  <c r="K673" i="19"/>
  <c r="D673" i="19" s="1"/>
  <c r="I673" i="19"/>
  <c r="M672" i="19"/>
  <c r="L672" i="19"/>
  <c r="K672" i="19"/>
  <c r="D672" i="19" s="1"/>
  <c r="I672" i="19"/>
  <c r="M671" i="19"/>
  <c r="L671" i="19"/>
  <c r="K671" i="19"/>
  <c r="D671" i="19" s="1"/>
  <c r="I671" i="19"/>
  <c r="M670" i="19"/>
  <c r="L670" i="19"/>
  <c r="K670" i="19"/>
  <c r="D670" i="19" s="1"/>
  <c r="I670" i="19"/>
  <c r="M669" i="19"/>
  <c r="L669" i="19"/>
  <c r="K669" i="19"/>
  <c r="D669" i="19" s="1"/>
  <c r="H669" i="19"/>
  <c r="I669" i="19" s="1"/>
  <c r="M668" i="19"/>
  <c r="L668" i="19"/>
  <c r="K668" i="19"/>
  <c r="I668" i="19"/>
  <c r="M667" i="19"/>
  <c r="L667" i="19"/>
  <c r="K667" i="19"/>
  <c r="D667" i="19" s="1"/>
  <c r="I667" i="19"/>
  <c r="M666" i="19"/>
  <c r="L666" i="19"/>
  <c r="K666" i="19"/>
  <c r="D666" i="19" s="1"/>
  <c r="I666" i="19"/>
  <c r="M665" i="19"/>
  <c r="L665" i="19"/>
  <c r="K665" i="19"/>
  <c r="D665" i="19" s="1"/>
  <c r="I665" i="19"/>
  <c r="M664" i="19"/>
  <c r="L664" i="19"/>
  <c r="K664" i="19"/>
  <c r="D664" i="19" s="1"/>
  <c r="H664" i="19"/>
  <c r="I664" i="19" s="1"/>
  <c r="M663" i="19"/>
  <c r="L663" i="19"/>
  <c r="K663" i="19"/>
  <c r="D663" i="19" s="1"/>
  <c r="H663" i="19"/>
  <c r="I663" i="19" s="1"/>
  <c r="M662" i="19"/>
  <c r="L662" i="19"/>
  <c r="K662" i="19"/>
  <c r="D662" i="19" s="1"/>
  <c r="I662" i="19"/>
  <c r="M661" i="19"/>
  <c r="L661" i="19"/>
  <c r="K661" i="19"/>
  <c r="D661" i="19" s="1"/>
  <c r="I661" i="19"/>
  <c r="M660" i="19"/>
  <c r="L660" i="19"/>
  <c r="K660" i="19"/>
  <c r="D660" i="19" s="1"/>
  <c r="I660" i="19"/>
  <c r="M659" i="19"/>
  <c r="L659" i="19"/>
  <c r="K659" i="19"/>
  <c r="D659" i="19" s="1"/>
  <c r="I659" i="19"/>
  <c r="M658" i="19"/>
  <c r="L658" i="19"/>
  <c r="K658" i="19"/>
  <c r="D658" i="19" s="1"/>
  <c r="H658" i="19"/>
  <c r="I658" i="19" s="1"/>
  <c r="M657" i="19"/>
  <c r="L657" i="19"/>
  <c r="K657" i="19"/>
  <c r="D657" i="19" s="1"/>
  <c r="I657" i="19"/>
  <c r="M656" i="19"/>
  <c r="L656" i="19"/>
  <c r="K656" i="19"/>
  <c r="D656" i="19" s="1"/>
  <c r="I656" i="19"/>
  <c r="M655" i="19"/>
  <c r="L655" i="19"/>
  <c r="K655" i="19"/>
  <c r="I655" i="19"/>
  <c r="M654" i="19"/>
  <c r="L654" i="19"/>
  <c r="K654" i="19"/>
  <c r="D654" i="19" s="1"/>
  <c r="I654" i="19"/>
  <c r="M653" i="19"/>
  <c r="L653" i="19"/>
  <c r="K653" i="19"/>
  <c r="I653" i="19"/>
  <c r="M652" i="19"/>
  <c r="L652" i="19"/>
  <c r="K652" i="19"/>
  <c r="D652" i="19" s="1"/>
  <c r="I652" i="19"/>
  <c r="M651" i="19"/>
  <c r="L651" i="19"/>
  <c r="K651" i="19"/>
  <c r="D651" i="19" s="1"/>
  <c r="I651" i="19"/>
  <c r="M650" i="19"/>
  <c r="L650" i="19"/>
  <c r="K650" i="19"/>
  <c r="D650" i="19" s="1"/>
  <c r="I650" i="19"/>
  <c r="M649" i="19"/>
  <c r="L649" i="19"/>
  <c r="K649" i="19"/>
  <c r="I649" i="19"/>
  <c r="M648" i="19"/>
  <c r="L648" i="19"/>
  <c r="K648" i="19"/>
  <c r="D648" i="19" s="1"/>
  <c r="H648" i="19"/>
  <c r="I648" i="19" s="1"/>
  <c r="M647" i="19"/>
  <c r="L647" i="19"/>
  <c r="K647" i="19"/>
  <c r="I647" i="19"/>
  <c r="M646" i="19"/>
  <c r="L646" i="19"/>
  <c r="K646" i="19"/>
  <c r="D646" i="19" s="1"/>
  <c r="H646" i="19"/>
  <c r="I646" i="19" s="1"/>
  <c r="M645" i="19"/>
  <c r="L645" i="19"/>
  <c r="K645" i="19"/>
  <c r="I645" i="19"/>
  <c r="T645" i="19" s="1"/>
  <c r="M644" i="19"/>
  <c r="L644" i="19"/>
  <c r="K644" i="19"/>
  <c r="I644" i="19"/>
  <c r="M643" i="19"/>
  <c r="L643" i="19"/>
  <c r="K643" i="19"/>
  <c r="D643" i="19" s="1"/>
  <c r="I643" i="19"/>
  <c r="M642" i="19"/>
  <c r="L642" i="19"/>
  <c r="K642" i="19"/>
  <c r="I642" i="19"/>
  <c r="M641" i="19"/>
  <c r="L641" i="19"/>
  <c r="K641" i="19"/>
  <c r="I641" i="19"/>
  <c r="M640" i="19"/>
  <c r="L640" i="19"/>
  <c r="K640" i="19"/>
  <c r="D640" i="19" s="1"/>
  <c r="H640" i="19"/>
  <c r="I640" i="19" s="1"/>
  <c r="M639" i="19"/>
  <c r="L639" i="19"/>
  <c r="K639" i="19"/>
  <c r="D639" i="19" s="1"/>
  <c r="H639" i="19"/>
  <c r="I639" i="19" s="1"/>
  <c r="M638" i="19"/>
  <c r="L638" i="19"/>
  <c r="K638" i="19"/>
  <c r="D638" i="19" s="1"/>
  <c r="H638" i="19"/>
  <c r="I638" i="19" s="1"/>
  <c r="M637" i="19"/>
  <c r="L637" i="19"/>
  <c r="K637" i="19"/>
  <c r="D637" i="19" s="1"/>
  <c r="I637" i="19"/>
  <c r="M636" i="19"/>
  <c r="L636" i="19"/>
  <c r="K636" i="19"/>
  <c r="D636" i="19" s="1"/>
  <c r="I636" i="19"/>
  <c r="M635" i="19"/>
  <c r="L635" i="19"/>
  <c r="K635" i="19"/>
  <c r="D635" i="19" s="1"/>
  <c r="I635" i="19"/>
  <c r="M634" i="19"/>
  <c r="L634" i="19"/>
  <c r="K634" i="19"/>
  <c r="D634" i="19" s="1"/>
  <c r="H634" i="19"/>
  <c r="I634" i="19" s="1"/>
  <c r="M633" i="19"/>
  <c r="L633" i="19"/>
  <c r="K633" i="19"/>
  <c r="H633" i="19"/>
  <c r="I633" i="19" s="1"/>
  <c r="M632" i="19"/>
  <c r="L632" i="19"/>
  <c r="K632" i="19"/>
  <c r="D632" i="19" s="1"/>
  <c r="I632" i="19"/>
  <c r="M631" i="19"/>
  <c r="L631" i="19"/>
  <c r="K631" i="19"/>
  <c r="D631" i="19" s="1"/>
  <c r="I631" i="19"/>
  <c r="M630" i="19"/>
  <c r="L630" i="19"/>
  <c r="K630" i="19"/>
  <c r="D630" i="19" s="1"/>
  <c r="I630" i="19"/>
  <c r="M629" i="19"/>
  <c r="L629" i="19"/>
  <c r="K629" i="19"/>
  <c r="H629" i="19"/>
  <c r="I629" i="19" s="1"/>
  <c r="M628" i="19"/>
  <c r="L628" i="19"/>
  <c r="K628" i="19"/>
  <c r="D628" i="19" s="1"/>
  <c r="I628" i="19"/>
  <c r="M627" i="19"/>
  <c r="L627" i="19"/>
  <c r="K627" i="19"/>
  <c r="D627" i="19" s="1"/>
  <c r="I627" i="19"/>
  <c r="M626" i="19"/>
  <c r="L626" i="19"/>
  <c r="K626" i="19"/>
  <c r="D626" i="19" s="1"/>
  <c r="H626" i="19"/>
  <c r="I626" i="19" s="1"/>
  <c r="M625" i="19"/>
  <c r="L625" i="19"/>
  <c r="K625" i="19"/>
  <c r="I625" i="19"/>
  <c r="M624" i="19"/>
  <c r="L624" i="19"/>
  <c r="K624" i="19"/>
  <c r="D624" i="19" s="1"/>
  <c r="I624" i="19"/>
  <c r="M623" i="19"/>
  <c r="L623" i="19"/>
  <c r="K623" i="19"/>
  <c r="I623" i="19"/>
  <c r="M622" i="19"/>
  <c r="L622" i="19"/>
  <c r="K622" i="19"/>
  <c r="I622" i="19"/>
  <c r="M621" i="19"/>
  <c r="L621" i="19"/>
  <c r="K621" i="19"/>
  <c r="D621" i="19" s="1"/>
  <c r="I621" i="19"/>
  <c r="M620" i="19"/>
  <c r="L620" i="19"/>
  <c r="K620" i="19"/>
  <c r="D620" i="19" s="1"/>
  <c r="I620" i="19"/>
  <c r="M619" i="19"/>
  <c r="L619" i="19"/>
  <c r="K619" i="19"/>
  <c r="D619" i="19" s="1"/>
  <c r="H619" i="19"/>
  <c r="I619" i="19" s="1"/>
  <c r="M618" i="19"/>
  <c r="L618" i="19"/>
  <c r="K618" i="19"/>
  <c r="H618" i="19"/>
  <c r="I618" i="19" s="1"/>
  <c r="M617" i="19"/>
  <c r="L617" i="19"/>
  <c r="K617" i="19"/>
  <c r="D617" i="19" s="1"/>
  <c r="I617" i="19"/>
  <c r="M616" i="19"/>
  <c r="L616" i="19"/>
  <c r="K616" i="19"/>
  <c r="I616" i="19"/>
  <c r="M615" i="19"/>
  <c r="L615" i="19"/>
  <c r="K615" i="19"/>
  <c r="D615" i="19" s="1"/>
  <c r="I615" i="19"/>
  <c r="M614" i="19"/>
  <c r="L614" i="19"/>
  <c r="K614" i="19"/>
  <c r="D614" i="19" s="1"/>
  <c r="I614" i="19"/>
  <c r="M613" i="19"/>
  <c r="L613" i="19"/>
  <c r="K613" i="19"/>
  <c r="D613" i="19" s="1"/>
  <c r="I613" i="19"/>
  <c r="M612" i="19"/>
  <c r="L612" i="19"/>
  <c r="K612" i="19"/>
  <c r="D612" i="19" s="1"/>
  <c r="I612" i="19"/>
  <c r="M611" i="19"/>
  <c r="L611" i="19"/>
  <c r="K611" i="19"/>
  <c r="D611" i="19" s="1"/>
  <c r="I611" i="19"/>
  <c r="M610" i="19"/>
  <c r="L610" i="19"/>
  <c r="K610" i="19"/>
  <c r="D610" i="19" s="1"/>
  <c r="I610" i="19"/>
  <c r="M609" i="19"/>
  <c r="L609" i="19"/>
  <c r="K609" i="19"/>
  <c r="D609" i="19" s="1"/>
  <c r="I609" i="19"/>
  <c r="M608" i="19"/>
  <c r="L608" i="19"/>
  <c r="K608" i="19"/>
  <c r="D608" i="19" s="1"/>
  <c r="I608" i="19"/>
  <c r="M607" i="19"/>
  <c r="L607" i="19"/>
  <c r="K607" i="19"/>
  <c r="D607" i="19" s="1"/>
  <c r="I607" i="19"/>
  <c r="M606" i="19"/>
  <c r="L606" i="19"/>
  <c r="K606" i="19"/>
  <c r="I606" i="19"/>
  <c r="M605" i="19"/>
  <c r="L605" i="19"/>
  <c r="K605" i="19"/>
  <c r="D605" i="19" s="1"/>
  <c r="I605" i="19"/>
  <c r="M604" i="19"/>
  <c r="L604" i="19"/>
  <c r="K604" i="19"/>
  <c r="D604" i="19" s="1"/>
  <c r="I604" i="19"/>
  <c r="M603" i="19"/>
  <c r="L603" i="19"/>
  <c r="K603" i="19"/>
  <c r="D603" i="19" s="1"/>
  <c r="I603" i="19"/>
  <c r="M602" i="19"/>
  <c r="L602" i="19"/>
  <c r="K602" i="19"/>
  <c r="D602" i="19" s="1"/>
  <c r="I602" i="19"/>
  <c r="M601" i="19"/>
  <c r="L601" i="19"/>
  <c r="K601" i="19"/>
  <c r="I601" i="19"/>
  <c r="M600" i="19"/>
  <c r="L600" i="19"/>
  <c r="K600" i="19"/>
  <c r="D600" i="19" s="1"/>
  <c r="I600" i="19"/>
  <c r="M599" i="19"/>
  <c r="L599" i="19"/>
  <c r="K599" i="19"/>
  <c r="D599" i="19" s="1"/>
  <c r="I599" i="19"/>
  <c r="M598" i="19"/>
  <c r="L598" i="19"/>
  <c r="K598" i="19"/>
  <c r="D598" i="19" s="1"/>
  <c r="I598" i="19"/>
  <c r="T598" i="19" s="1"/>
  <c r="M597" i="19"/>
  <c r="L597" i="19"/>
  <c r="K597" i="19"/>
  <c r="D597" i="19" s="1"/>
  <c r="I597" i="19"/>
  <c r="M596" i="19"/>
  <c r="L596" i="19"/>
  <c r="K596" i="19"/>
  <c r="I596" i="19"/>
  <c r="M595" i="19"/>
  <c r="L595" i="19"/>
  <c r="K595" i="19"/>
  <c r="D595" i="19" s="1"/>
  <c r="I595" i="19"/>
  <c r="T595" i="19" s="1"/>
  <c r="M594" i="19"/>
  <c r="L594" i="19"/>
  <c r="K594" i="19"/>
  <c r="D594" i="19" s="1"/>
  <c r="I594" i="19"/>
  <c r="M593" i="19"/>
  <c r="L593" i="19"/>
  <c r="K593" i="19"/>
  <c r="D593" i="19" s="1"/>
  <c r="I593" i="19"/>
  <c r="M592" i="19"/>
  <c r="L592" i="19"/>
  <c r="K592" i="19"/>
  <c r="D592" i="19" s="1"/>
  <c r="I592" i="19"/>
  <c r="M591" i="19"/>
  <c r="L591" i="19"/>
  <c r="K591" i="19"/>
  <c r="D591" i="19" s="1"/>
  <c r="I591" i="19"/>
  <c r="M590" i="19"/>
  <c r="L590" i="19"/>
  <c r="K590" i="19"/>
  <c r="D590" i="19" s="1"/>
  <c r="I590" i="19"/>
  <c r="M589" i="19"/>
  <c r="L589" i="19"/>
  <c r="K589" i="19"/>
  <c r="I589" i="19"/>
  <c r="M588" i="19"/>
  <c r="L588" i="19"/>
  <c r="K588" i="19"/>
  <c r="D588" i="19" s="1"/>
  <c r="I588" i="19"/>
  <c r="M587" i="19"/>
  <c r="L587" i="19"/>
  <c r="K587" i="19"/>
  <c r="I587" i="19"/>
  <c r="M586" i="19"/>
  <c r="L586" i="19"/>
  <c r="K586" i="19"/>
  <c r="D586" i="19" s="1"/>
  <c r="I586" i="19"/>
  <c r="M585" i="19"/>
  <c r="L585" i="19"/>
  <c r="K585" i="19"/>
  <c r="D585" i="19" s="1"/>
  <c r="I585" i="19"/>
  <c r="M584" i="19"/>
  <c r="L584" i="19"/>
  <c r="K584" i="19"/>
  <c r="D584" i="19" s="1"/>
  <c r="I584" i="19"/>
  <c r="M583" i="19"/>
  <c r="L583" i="19"/>
  <c r="K583" i="19"/>
  <c r="D583" i="19" s="1"/>
  <c r="I583" i="19"/>
  <c r="M582" i="19"/>
  <c r="L582" i="19"/>
  <c r="K582" i="19"/>
  <c r="I582" i="19"/>
  <c r="M581" i="19"/>
  <c r="L581" i="19"/>
  <c r="K581" i="19"/>
  <c r="D581" i="19" s="1"/>
  <c r="I581" i="19"/>
  <c r="M580" i="19"/>
  <c r="L580" i="19"/>
  <c r="K580" i="19"/>
  <c r="D580" i="19" s="1"/>
  <c r="I580" i="19"/>
  <c r="M579" i="19"/>
  <c r="L579" i="19"/>
  <c r="K579" i="19"/>
  <c r="D579" i="19" s="1"/>
  <c r="I579" i="19"/>
  <c r="M578" i="19"/>
  <c r="L578" i="19"/>
  <c r="K578" i="19"/>
  <c r="I578" i="19"/>
  <c r="M577" i="19"/>
  <c r="L577" i="19"/>
  <c r="K577" i="19"/>
  <c r="D577" i="19" s="1"/>
  <c r="I577" i="19"/>
  <c r="M576" i="19"/>
  <c r="L576" i="19"/>
  <c r="K576" i="19"/>
  <c r="I576" i="19"/>
  <c r="M575" i="19"/>
  <c r="L575" i="19"/>
  <c r="K575" i="19"/>
  <c r="D575" i="19" s="1"/>
  <c r="I575" i="19"/>
  <c r="M574" i="19"/>
  <c r="L574" i="19"/>
  <c r="K574" i="19"/>
  <c r="D574" i="19" s="1"/>
  <c r="I574" i="19"/>
  <c r="M573" i="19"/>
  <c r="L573" i="19"/>
  <c r="K573" i="19"/>
  <c r="D573" i="19" s="1"/>
  <c r="I573" i="19"/>
  <c r="M572" i="19"/>
  <c r="L572" i="19"/>
  <c r="K572" i="19"/>
  <c r="D572" i="19" s="1"/>
  <c r="I572" i="19"/>
  <c r="M571" i="19"/>
  <c r="L571" i="19"/>
  <c r="K571" i="19"/>
  <c r="D571" i="19" s="1"/>
  <c r="I571" i="19"/>
  <c r="M570" i="19"/>
  <c r="L570" i="19"/>
  <c r="K570" i="19"/>
  <c r="I570" i="19"/>
  <c r="M569" i="19"/>
  <c r="L569" i="19"/>
  <c r="K569" i="19"/>
  <c r="D569" i="19" s="1"/>
  <c r="I569" i="19"/>
  <c r="M568" i="19"/>
  <c r="L568" i="19"/>
  <c r="K568" i="19"/>
  <c r="I568" i="19"/>
  <c r="M567" i="19"/>
  <c r="L567" i="19"/>
  <c r="K567" i="19"/>
  <c r="D567" i="19" s="1"/>
  <c r="I567" i="19"/>
  <c r="M566" i="19"/>
  <c r="L566" i="19"/>
  <c r="K566" i="19"/>
  <c r="I566" i="19"/>
  <c r="M565" i="19"/>
  <c r="L565" i="19"/>
  <c r="K565" i="19"/>
  <c r="D565" i="19" s="1"/>
  <c r="I565" i="19"/>
  <c r="M564" i="19"/>
  <c r="L564" i="19"/>
  <c r="K564" i="19"/>
  <c r="I564" i="19"/>
  <c r="M563" i="19"/>
  <c r="L563" i="19"/>
  <c r="K563" i="19"/>
  <c r="D563" i="19" s="1"/>
  <c r="I563" i="19"/>
  <c r="M562" i="19"/>
  <c r="L562" i="19"/>
  <c r="K562" i="19"/>
  <c r="D562" i="19" s="1"/>
  <c r="I562" i="19"/>
  <c r="M561" i="19"/>
  <c r="L561" i="19"/>
  <c r="K561" i="19"/>
  <c r="D561" i="19" s="1"/>
  <c r="I561" i="19"/>
  <c r="M560" i="19"/>
  <c r="L560" i="19"/>
  <c r="K560" i="19"/>
  <c r="D560" i="19" s="1"/>
  <c r="I560" i="19"/>
  <c r="M559" i="19"/>
  <c r="L559" i="19"/>
  <c r="K559" i="19"/>
  <c r="D559" i="19" s="1"/>
  <c r="I559" i="19"/>
  <c r="M558" i="19"/>
  <c r="L558" i="19"/>
  <c r="K558" i="19"/>
  <c r="D558" i="19" s="1"/>
  <c r="I558" i="19"/>
  <c r="M557" i="19"/>
  <c r="L557" i="19"/>
  <c r="K557" i="19"/>
  <c r="D557" i="19" s="1"/>
  <c r="I557" i="19"/>
  <c r="M556" i="19"/>
  <c r="L556" i="19"/>
  <c r="K556" i="19"/>
  <c r="D556" i="19" s="1"/>
  <c r="I556" i="19"/>
  <c r="M555" i="19"/>
  <c r="L555" i="19"/>
  <c r="K555" i="19"/>
  <c r="D555" i="19" s="1"/>
  <c r="I555" i="19"/>
  <c r="M554" i="19"/>
  <c r="L554" i="19"/>
  <c r="K554" i="19"/>
  <c r="I554" i="19"/>
  <c r="M553" i="19"/>
  <c r="L553" i="19"/>
  <c r="K553" i="19"/>
  <c r="D553" i="19" s="1"/>
  <c r="I553" i="19"/>
  <c r="M552" i="19"/>
  <c r="L552" i="19"/>
  <c r="K552" i="19"/>
  <c r="I552" i="19"/>
  <c r="M551" i="19"/>
  <c r="L551" i="19"/>
  <c r="K551" i="19"/>
  <c r="I551" i="19"/>
  <c r="M550" i="19"/>
  <c r="L550" i="19"/>
  <c r="K550" i="19"/>
  <c r="D550" i="19" s="1"/>
  <c r="I550" i="19"/>
  <c r="M549" i="19"/>
  <c r="L549" i="19"/>
  <c r="K549" i="19"/>
  <c r="D549" i="19" s="1"/>
  <c r="I549" i="19"/>
  <c r="M548" i="19"/>
  <c r="L548" i="19"/>
  <c r="K548" i="19"/>
  <c r="I548" i="19"/>
  <c r="M547" i="19"/>
  <c r="L547" i="19"/>
  <c r="K547" i="19"/>
  <c r="D547" i="19" s="1"/>
  <c r="I547" i="19"/>
  <c r="M546" i="19"/>
  <c r="L546" i="19"/>
  <c r="K546" i="19"/>
  <c r="D546" i="19" s="1"/>
  <c r="I546" i="19"/>
  <c r="M545" i="19"/>
  <c r="L545" i="19"/>
  <c r="K545" i="19"/>
  <c r="D545" i="19" s="1"/>
  <c r="I545" i="19"/>
  <c r="M544" i="19"/>
  <c r="L544" i="19"/>
  <c r="K544" i="19"/>
  <c r="I544" i="19"/>
  <c r="M543" i="19"/>
  <c r="L543" i="19"/>
  <c r="K543" i="19"/>
  <c r="I543" i="19"/>
  <c r="M542" i="19"/>
  <c r="L542" i="19"/>
  <c r="K542" i="19"/>
  <c r="D542" i="19" s="1"/>
  <c r="I542" i="19"/>
  <c r="M541" i="19"/>
  <c r="L541" i="19"/>
  <c r="K541" i="19"/>
  <c r="I541" i="19"/>
  <c r="M540" i="19"/>
  <c r="L540" i="19"/>
  <c r="K540" i="19"/>
  <c r="I540" i="19"/>
  <c r="M539" i="19"/>
  <c r="L539" i="19"/>
  <c r="K539" i="19"/>
  <c r="I539" i="19"/>
  <c r="M538" i="19"/>
  <c r="L538" i="19"/>
  <c r="K538" i="19"/>
  <c r="D538" i="19" s="1"/>
  <c r="I538" i="19"/>
  <c r="M537" i="19"/>
  <c r="L537" i="19"/>
  <c r="K537" i="19"/>
  <c r="D537" i="19" s="1"/>
  <c r="I537" i="19"/>
  <c r="M536" i="19"/>
  <c r="L536" i="19"/>
  <c r="K536" i="19"/>
  <c r="D536" i="19" s="1"/>
  <c r="I536" i="19"/>
  <c r="M535" i="19"/>
  <c r="L535" i="19"/>
  <c r="K535" i="19"/>
  <c r="I535" i="19"/>
  <c r="M534" i="19"/>
  <c r="L534" i="19"/>
  <c r="K534" i="19"/>
  <c r="I534" i="19"/>
  <c r="M533" i="19"/>
  <c r="L533" i="19"/>
  <c r="K533" i="19"/>
  <c r="D533" i="19" s="1"/>
  <c r="I533" i="19"/>
  <c r="T533" i="19" s="1"/>
  <c r="M532" i="19"/>
  <c r="L532" i="19"/>
  <c r="K532" i="19"/>
  <c r="D532" i="19" s="1"/>
  <c r="I532" i="19"/>
  <c r="T532" i="19" s="1"/>
  <c r="M531" i="19"/>
  <c r="L531" i="19"/>
  <c r="K531" i="19"/>
  <c r="D531" i="19" s="1"/>
  <c r="I531" i="19"/>
  <c r="M530" i="19"/>
  <c r="L530" i="19"/>
  <c r="K530" i="19"/>
  <c r="D530" i="19" s="1"/>
  <c r="I530" i="19"/>
  <c r="M529" i="19"/>
  <c r="L529" i="19"/>
  <c r="K529" i="19"/>
  <c r="I529" i="19"/>
  <c r="M528" i="19"/>
  <c r="L528" i="19"/>
  <c r="K528" i="19"/>
  <c r="D528" i="19" s="1"/>
  <c r="I528" i="19"/>
  <c r="M527" i="19"/>
  <c r="L527" i="19"/>
  <c r="K527" i="19"/>
  <c r="I527" i="19"/>
  <c r="T527" i="19" s="1"/>
  <c r="M526" i="19"/>
  <c r="L526" i="19"/>
  <c r="K526" i="19"/>
  <c r="D526" i="19" s="1"/>
  <c r="I526" i="19"/>
  <c r="M525" i="19"/>
  <c r="L525" i="19"/>
  <c r="K525" i="19"/>
  <c r="D525" i="19" s="1"/>
  <c r="I525" i="19"/>
  <c r="M524" i="19"/>
  <c r="L524" i="19"/>
  <c r="K524" i="19"/>
  <c r="D524" i="19" s="1"/>
  <c r="I524" i="19"/>
  <c r="M523" i="19"/>
  <c r="L523" i="19"/>
  <c r="K523" i="19"/>
  <c r="D523" i="19" s="1"/>
  <c r="I523" i="19"/>
  <c r="M522" i="19"/>
  <c r="L522" i="19"/>
  <c r="K522" i="19"/>
  <c r="D522" i="19" s="1"/>
  <c r="I522" i="19"/>
  <c r="M521" i="19"/>
  <c r="L521" i="19"/>
  <c r="K521" i="19"/>
  <c r="D521" i="19" s="1"/>
  <c r="I521" i="19"/>
  <c r="M520" i="19"/>
  <c r="L520" i="19"/>
  <c r="K520" i="19"/>
  <c r="I520" i="19"/>
  <c r="M519" i="19"/>
  <c r="L519" i="19"/>
  <c r="K519" i="19"/>
  <c r="D519" i="19" s="1"/>
  <c r="I519" i="19"/>
  <c r="M518" i="19"/>
  <c r="L518" i="19"/>
  <c r="K518" i="19"/>
  <c r="I518" i="19"/>
  <c r="M517" i="19"/>
  <c r="L517" i="19"/>
  <c r="K517" i="19"/>
  <c r="I517" i="19"/>
  <c r="M516" i="19"/>
  <c r="L516" i="19"/>
  <c r="K516" i="19"/>
  <c r="D516" i="19" s="1"/>
  <c r="I516" i="19"/>
  <c r="M515" i="19"/>
  <c r="L515" i="19"/>
  <c r="K515" i="19"/>
  <c r="D515" i="19" s="1"/>
  <c r="I515" i="19"/>
  <c r="M514" i="19"/>
  <c r="L514" i="19"/>
  <c r="K514" i="19"/>
  <c r="D514" i="19" s="1"/>
  <c r="I514" i="19"/>
  <c r="T514" i="19" s="1"/>
  <c r="M513" i="19"/>
  <c r="L513" i="19"/>
  <c r="K513" i="19"/>
  <c r="I513" i="19"/>
  <c r="M512" i="19"/>
  <c r="L512" i="19"/>
  <c r="K512" i="19"/>
  <c r="D512" i="19" s="1"/>
  <c r="I512" i="19"/>
  <c r="M511" i="19"/>
  <c r="L511" i="19"/>
  <c r="K511" i="19"/>
  <c r="I511" i="19"/>
  <c r="M510" i="19"/>
  <c r="L510" i="19"/>
  <c r="K510" i="19"/>
  <c r="D510" i="19" s="1"/>
  <c r="I510" i="19"/>
  <c r="M509" i="19"/>
  <c r="L509" i="19"/>
  <c r="K509" i="19"/>
  <c r="I509" i="19"/>
  <c r="T509" i="19" s="1"/>
  <c r="M508" i="19"/>
  <c r="L508" i="19"/>
  <c r="K508" i="19"/>
  <c r="I508" i="19"/>
  <c r="M507" i="19"/>
  <c r="L507" i="19"/>
  <c r="K507" i="19"/>
  <c r="D507" i="19" s="1"/>
  <c r="I507" i="19"/>
  <c r="M506" i="19"/>
  <c r="L506" i="19"/>
  <c r="K506" i="19"/>
  <c r="D506" i="19" s="1"/>
  <c r="I506" i="19"/>
  <c r="M505" i="19"/>
  <c r="L505" i="19"/>
  <c r="K505" i="19"/>
  <c r="D505" i="19" s="1"/>
  <c r="I505" i="19"/>
  <c r="M504" i="19"/>
  <c r="L504" i="19"/>
  <c r="K504" i="19"/>
  <c r="I504" i="19"/>
  <c r="M503" i="19"/>
  <c r="L503" i="19"/>
  <c r="K503" i="19"/>
  <c r="D503" i="19" s="1"/>
  <c r="I503" i="19"/>
  <c r="M502" i="19"/>
  <c r="L502" i="19"/>
  <c r="K502" i="19"/>
  <c r="I502" i="19"/>
  <c r="M501" i="19"/>
  <c r="L501" i="19"/>
  <c r="K501" i="19"/>
  <c r="D501" i="19" s="1"/>
  <c r="I501" i="19"/>
  <c r="M500" i="19"/>
  <c r="L500" i="19"/>
  <c r="K500" i="19"/>
  <c r="D500" i="19" s="1"/>
  <c r="I500" i="19"/>
  <c r="M499" i="19"/>
  <c r="L499" i="19"/>
  <c r="K499" i="19"/>
  <c r="I499" i="19"/>
  <c r="M498" i="19"/>
  <c r="L498" i="19"/>
  <c r="K498" i="19"/>
  <c r="D498" i="19" s="1"/>
  <c r="I498" i="19"/>
  <c r="M497" i="19"/>
  <c r="L497" i="19"/>
  <c r="K497" i="19"/>
  <c r="D497" i="19" s="1"/>
  <c r="I497" i="19"/>
  <c r="M496" i="19"/>
  <c r="L496" i="19"/>
  <c r="K496" i="19"/>
  <c r="D496" i="19" s="1"/>
  <c r="I496" i="19"/>
  <c r="M495" i="19"/>
  <c r="L495" i="19"/>
  <c r="K495" i="19"/>
  <c r="I495" i="19"/>
  <c r="M494" i="19"/>
  <c r="L494" i="19"/>
  <c r="K494" i="19"/>
  <c r="D494" i="19" s="1"/>
  <c r="I494" i="19"/>
  <c r="M493" i="19"/>
  <c r="L493" i="19"/>
  <c r="K493" i="19"/>
  <c r="I493" i="19"/>
  <c r="M492" i="19"/>
  <c r="L492" i="19"/>
  <c r="K492" i="19"/>
  <c r="I492" i="19"/>
  <c r="M491" i="19"/>
  <c r="L491" i="19"/>
  <c r="K491" i="19"/>
  <c r="I491" i="19"/>
  <c r="M490" i="19"/>
  <c r="L490" i="19"/>
  <c r="K490" i="19"/>
  <c r="I490" i="19"/>
  <c r="M489" i="19"/>
  <c r="L489" i="19"/>
  <c r="K489" i="19"/>
  <c r="D489" i="19" s="1"/>
  <c r="I489" i="19"/>
  <c r="M488" i="19"/>
  <c r="L488" i="19"/>
  <c r="K488" i="19"/>
  <c r="D488" i="19" s="1"/>
  <c r="I488" i="19"/>
  <c r="M487" i="19"/>
  <c r="L487" i="19"/>
  <c r="K487" i="19"/>
  <c r="D487" i="19" s="1"/>
  <c r="I487" i="19"/>
  <c r="M486" i="19"/>
  <c r="L486" i="19"/>
  <c r="K486" i="19"/>
  <c r="D486" i="19" s="1"/>
  <c r="I486" i="19"/>
  <c r="M485" i="19"/>
  <c r="L485" i="19"/>
  <c r="K485" i="19"/>
  <c r="D485" i="19" s="1"/>
  <c r="I485" i="19"/>
  <c r="M484" i="19"/>
  <c r="L484" i="19"/>
  <c r="K484" i="19"/>
  <c r="D484" i="19" s="1"/>
  <c r="I484" i="19"/>
  <c r="M483" i="19"/>
  <c r="L483" i="19"/>
  <c r="K483" i="19"/>
  <c r="D483" i="19" s="1"/>
  <c r="I483" i="19"/>
  <c r="M482" i="19"/>
  <c r="L482" i="19"/>
  <c r="K482" i="19"/>
  <c r="D482" i="19" s="1"/>
  <c r="I482" i="19"/>
  <c r="M481" i="19"/>
  <c r="L481" i="19"/>
  <c r="K481" i="19"/>
  <c r="D481" i="19" s="1"/>
  <c r="I481" i="19"/>
  <c r="M480" i="19"/>
  <c r="L480" i="19"/>
  <c r="K480" i="19"/>
  <c r="D480" i="19" s="1"/>
  <c r="I480" i="19"/>
  <c r="M479" i="19"/>
  <c r="L479" i="19"/>
  <c r="K479" i="19"/>
  <c r="D479" i="19" s="1"/>
  <c r="I479" i="19"/>
  <c r="M478" i="19"/>
  <c r="L478" i="19"/>
  <c r="K478" i="19"/>
  <c r="D478" i="19" s="1"/>
  <c r="I478" i="19"/>
  <c r="M477" i="19"/>
  <c r="L477" i="19"/>
  <c r="K477" i="19"/>
  <c r="D477" i="19" s="1"/>
  <c r="I477" i="19"/>
  <c r="M476" i="19"/>
  <c r="L476" i="19"/>
  <c r="K476" i="19"/>
  <c r="D476" i="19" s="1"/>
  <c r="I476" i="19"/>
  <c r="M475" i="19"/>
  <c r="L475" i="19"/>
  <c r="K475" i="19"/>
  <c r="D475" i="19" s="1"/>
  <c r="I475" i="19"/>
  <c r="M474" i="19"/>
  <c r="L474" i="19"/>
  <c r="K474" i="19"/>
  <c r="D474" i="19" s="1"/>
  <c r="I474" i="19"/>
  <c r="M473" i="19"/>
  <c r="L473" i="19"/>
  <c r="K473" i="19"/>
  <c r="D473" i="19" s="1"/>
  <c r="I473" i="19"/>
  <c r="M472" i="19"/>
  <c r="L472" i="19"/>
  <c r="K472" i="19"/>
  <c r="D472" i="19" s="1"/>
  <c r="I472" i="19"/>
  <c r="M471" i="19"/>
  <c r="L471" i="19"/>
  <c r="K471" i="19"/>
  <c r="D471" i="19" s="1"/>
  <c r="I471" i="19"/>
  <c r="M470" i="19"/>
  <c r="L470" i="19"/>
  <c r="K470" i="19"/>
  <c r="D470" i="19" s="1"/>
  <c r="I470" i="19"/>
  <c r="M469" i="19"/>
  <c r="L469" i="19"/>
  <c r="K469" i="19"/>
  <c r="D469" i="19" s="1"/>
  <c r="I469" i="19"/>
  <c r="M468" i="19"/>
  <c r="L468" i="19"/>
  <c r="K468" i="19"/>
  <c r="D468" i="19" s="1"/>
  <c r="I468" i="19"/>
  <c r="M467" i="19"/>
  <c r="L467" i="19"/>
  <c r="K467" i="19"/>
  <c r="D467" i="19" s="1"/>
  <c r="I467" i="19"/>
  <c r="M466" i="19"/>
  <c r="L466" i="19"/>
  <c r="K466" i="19"/>
  <c r="D466" i="19" s="1"/>
  <c r="I466" i="19"/>
  <c r="M465" i="19"/>
  <c r="L465" i="19"/>
  <c r="K465" i="19"/>
  <c r="D465" i="19" s="1"/>
  <c r="I465" i="19"/>
  <c r="M464" i="19"/>
  <c r="L464" i="19"/>
  <c r="K464" i="19"/>
  <c r="D464" i="19" s="1"/>
  <c r="I464" i="19"/>
  <c r="M463" i="19"/>
  <c r="L463" i="19"/>
  <c r="K463" i="19"/>
  <c r="D463" i="19" s="1"/>
  <c r="I463" i="19"/>
  <c r="M462" i="19"/>
  <c r="L462" i="19"/>
  <c r="K462" i="19"/>
  <c r="D462" i="19" s="1"/>
  <c r="I462" i="19"/>
  <c r="M461" i="19"/>
  <c r="L461" i="19"/>
  <c r="K461" i="19"/>
  <c r="D461" i="19" s="1"/>
  <c r="I461" i="19"/>
  <c r="M460" i="19"/>
  <c r="L460" i="19"/>
  <c r="K460" i="19"/>
  <c r="D460" i="19" s="1"/>
  <c r="I460" i="19"/>
  <c r="M459" i="19"/>
  <c r="L459" i="19"/>
  <c r="K459" i="19"/>
  <c r="D459" i="19" s="1"/>
  <c r="I459" i="19"/>
  <c r="M458" i="19"/>
  <c r="L458" i="19"/>
  <c r="K458" i="19"/>
  <c r="D458" i="19" s="1"/>
  <c r="I458" i="19"/>
  <c r="M457" i="19"/>
  <c r="L457" i="19"/>
  <c r="K457" i="19"/>
  <c r="D457" i="19" s="1"/>
  <c r="I457" i="19"/>
  <c r="M456" i="19"/>
  <c r="L456" i="19"/>
  <c r="K456" i="19"/>
  <c r="D456" i="19" s="1"/>
  <c r="I456" i="19"/>
  <c r="M455" i="19"/>
  <c r="L455" i="19"/>
  <c r="K455" i="19"/>
  <c r="D455" i="19" s="1"/>
  <c r="I455" i="19"/>
  <c r="M454" i="19"/>
  <c r="L454" i="19"/>
  <c r="K454" i="19"/>
  <c r="D454" i="19" s="1"/>
  <c r="I454" i="19"/>
  <c r="M453" i="19"/>
  <c r="L453" i="19"/>
  <c r="K453" i="19"/>
  <c r="D453" i="19" s="1"/>
  <c r="I453" i="19"/>
  <c r="M452" i="19"/>
  <c r="L452" i="19"/>
  <c r="K452" i="19"/>
  <c r="D452" i="19" s="1"/>
  <c r="I452" i="19"/>
  <c r="M451" i="19"/>
  <c r="L451" i="19"/>
  <c r="K451" i="19"/>
  <c r="D451" i="19" s="1"/>
  <c r="I451" i="19"/>
  <c r="M450" i="19"/>
  <c r="L450" i="19"/>
  <c r="K450" i="19"/>
  <c r="D450" i="19" s="1"/>
  <c r="I450" i="19"/>
  <c r="M449" i="19"/>
  <c r="L449" i="19"/>
  <c r="K449" i="19"/>
  <c r="D449" i="19" s="1"/>
  <c r="I449" i="19"/>
  <c r="M448" i="19"/>
  <c r="L448" i="19"/>
  <c r="K448" i="19"/>
  <c r="D448" i="19" s="1"/>
  <c r="I448" i="19"/>
  <c r="M447" i="19"/>
  <c r="L447" i="19"/>
  <c r="K447" i="19"/>
  <c r="D447" i="19" s="1"/>
  <c r="I447" i="19"/>
  <c r="M446" i="19"/>
  <c r="L446" i="19"/>
  <c r="K446" i="19"/>
  <c r="D446" i="19" s="1"/>
  <c r="I446" i="19"/>
  <c r="M445" i="19"/>
  <c r="L445" i="19"/>
  <c r="K445" i="19"/>
  <c r="D445" i="19" s="1"/>
  <c r="I445" i="19"/>
  <c r="M444" i="19"/>
  <c r="L444" i="19"/>
  <c r="K444" i="19"/>
  <c r="I444" i="19"/>
  <c r="M443" i="19"/>
  <c r="L443" i="19"/>
  <c r="K443" i="19"/>
  <c r="D443" i="19" s="1"/>
  <c r="I443" i="19"/>
  <c r="M442" i="19"/>
  <c r="L442" i="19"/>
  <c r="K442" i="19"/>
  <c r="D442" i="19" s="1"/>
  <c r="I442" i="19"/>
  <c r="M441" i="19"/>
  <c r="L441" i="19"/>
  <c r="K441" i="19"/>
  <c r="D441" i="19" s="1"/>
  <c r="I441" i="19"/>
  <c r="M440" i="19"/>
  <c r="L440" i="19"/>
  <c r="K440" i="19"/>
  <c r="D440" i="19" s="1"/>
  <c r="I440" i="19"/>
  <c r="M439" i="19"/>
  <c r="L439" i="19"/>
  <c r="K439" i="19"/>
  <c r="D439" i="19" s="1"/>
  <c r="I439" i="19"/>
  <c r="M438" i="19"/>
  <c r="L438" i="19"/>
  <c r="K438" i="19"/>
  <c r="D438" i="19" s="1"/>
  <c r="I438" i="19"/>
  <c r="M437" i="19"/>
  <c r="L437" i="19"/>
  <c r="K437" i="19"/>
  <c r="D437" i="19" s="1"/>
  <c r="I437" i="19"/>
  <c r="M436" i="19"/>
  <c r="L436" i="19"/>
  <c r="K436" i="19"/>
  <c r="D436" i="19" s="1"/>
  <c r="I436" i="19"/>
  <c r="M435" i="19"/>
  <c r="L435" i="19"/>
  <c r="K435" i="19"/>
  <c r="I435" i="19"/>
  <c r="M434" i="19"/>
  <c r="L434" i="19"/>
  <c r="K434" i="19"/>
  <c r="D434" i="19" s="1"/>
  <c r="I434" i="19"/>
  <c r="M433" i="19"/>
  <c r="L433" i="19"/>
  <c r="K433" i="19"/>
  <c r="D433" i="19" s="1"/>
  <c r="I433" i="19"/>
  <c r="M432" i="19"/>
  <c r="L432" i="19"/>
  <c r="K432" i="19"/>
  <c r="D432" i="19" s="1"/>
  <c r="I432" i="19"/>
  <c r="M431" i="19"/>
  <c r="L431" i="19"/>
  <c r="K431" i="19"/>
  <c r="D431" i="19" s="1"/>
  <c r="I431" i="19"/>
  <c r="M430" i="19"/>
  <c r="L430" i="19"/>
  <c r="K430" i="19"/>
  <c r="D430" i="19" s="1"/>
  <c r="I430" i="19"/>
  <c r="M429" i="19"/>
  <c r="L429" i="19"/>
  <c r="K429" i="19"/>
  <c r="D429" i="19" s="1"/>
  <c r="I429" i="19"/>
  <c r="M428" i="19"/>
  <c r="L428" i="19"/>
  <c r="K428" i="19"/>
  <c r="D428" i="19" s="1"/>
  <c r="I428" i="19"/>
  <c r="M427" i="19"/>
  <c r="L427" i="19"/>
  <c r="K427" i="19"/>
  <c r="D427" i="19" s="1"/>
  <c r="I427" i="19"/>
  <c r="M426" i="19"/>
  <c r="L426" i="19"/>
  <c r="K426" i="19"/>
  <c r="I426" i="19"/>
  <c r="M425" i="19"/>
  <c r="L425" i="19"/>
  <c r="K425" i="19"/>
  <c r="D425" i="19" s="1"/>
  <c r="I425" i="19"/>
  <c r="M424" i="19"/>
  <c r="L424" i="19"/>
  <c r="K424" i="19"/>
  <c r="D424" i="19" s="1"/>
  <c r="I424" i="19"/>
  <c r="M423" i="19"/>
  <c r="L423" i="19"/>
  <c r="K423" i="19"/>
  <c r="I423" i="19"/>
  <c r="M422" i="19"/>
  <c r="L422" i="19"/>
  <c r="K422" i="19"/>
  <c r="D422" i="19" s="1"/>
  <c r="I422" i="19"/>
  <c r="M421" i="19"/>
  <c r="L421" i="19"/>
  <c r="K421" i="19"/>
  <c r="D421" i="19" s="1"/>
  <c r="I421" i="19"/>
  <c r="M420" i="19"/>
  <c r="L420" i="19"/>
  <c r="K420" i="19"/>
  <c r="I420" i="19"/>
  <c r="M419" i="19"/>
  <c r="L419" i="19"/>
  <c r="K419" i="19"/>
  <c r="D419" i="19" s="1"/>
  <c r="I419" i="19"/>
  <c r="M418" i="19"/>
  <c r="L418" i="19"/>
  <c r="K418" i="19"/>
  <c r="D418" i="19" s="1"/>
  <c r="I418" i="19"/>
  <c r="M417" i="19"/>
  <c r="L417" i="19"/>
  <c r="K417" i="19"/>
  <c r="I417" i="19"/>
  <c r="M416" i="19"/>
  <c r="L416" i="19"/>
  <c r="K416" i="19"/>
  <c r="D416" i="19" s="1"/>
  <c r="I416" i="19"/>
  <c r="M415" i="19"/>
  <c r="L415" i="19"/>
  <c r="K415" i="19"/>
  <c r="D415" i="19" s="1"/>
  <c r="I415" i="19"/>
  <c r="M414" i="19"/>
  <c r="L414" i="19"/>
  <c r="K414" i="19"/>
  <c r="I414" i="19"/>
  <c r="M413" i="19"/>
  <c r="L413" i="19"/>
  <c r="K413" i="19"/>
  <c r="D413" i="19" s="1"/>
  <c r="I413" i="19"/>
  <c r="M412" i="19"/>
  <c r="L412" i="19"/>
  <c r="K412" i="19"/>
  <c r="D412" i="19" s="1"/>
  <c r="I412" i="19"/>
  <c r="M411" i="19"/>
  <c r="L411" i="19"/>
  <c r="K411" i="19"/>
  <c r="I411" i="19"/>
  <c r="M410" i="19"/>
  <c r="L410" i="19"/>
  <c r="K410" i="19"/>
  <c r="D410" i="19" s="1"/>
  <c r="I410" i="19"/>
  <c r="M409" i="19"/>
  <c r="L409" i="19"/>
  <c r="K409" i="19"/>
  <c r="D409" i="19" s="1"/>
  <c r="I409" i="19"/>
  <c r="M408" i="19"/>
  <c r="L408" i="19"/>
  <c r="K408" i="19"/>
  <c r="I408" i="19"/>
  <c r="M407" i="19"/>
  <c r="L407" i="19"/>
  <c r="K407" i="19"/>
  <c r="D407" i="19" s="1"/>
  <c r="I407" i="19"/>
  <c r="M406" i="19"/>
  <c r="L406" i="19"/>
  <c r="K406" i="19"/>
  <c r="D406" i="19" s="1"/>
  <c r="I406" i="19"/>
  <c r="M405" i="19"/>
  <c r="L405" i="19"/>
  <c r="K405" i="19"/>
  <c r="I405" i="19"/>
  <c r="M404" i="19"/>
  <c r="L404" i="19"/>
  <c r="K404" i="19"/>
  <c r="D404" i="19" s="1"/>
  <c r="I404" i="19"/>
  <c r="M403" i="19"/>
  <c r="L403" i="19"/>
  <c r="K403" i="19"/>
  <c r="D403" i="19" s="1"/>
  <c r="I403" i="19"/>
  <c r="M402" i="19"/>
  <c r="L402" i="19"/>
  <c r="K402" i="19"/>
  <c r="I402" i="19"/>
  <c r="M401" i="19"/>
  <c r="L401" i="19"/>
  <c r="K401" i="19"/>
  <c r="D401" i="19" s="1"/>
  <c r="I401" i="19"/>
  <c r="M400" i="19"/>
  <c r="L400" i="19"/>
  <c r="K400" i="19"/>
  <c r="D400" i="19" s="1"/>
  <c r="I400" i="19"/>
  <c r="M399" i="19"/>
  <c r="L399" i="19"/>
  <c r="K399" i="19"/>
  <c r="I399" i="19"/>
  <c r="M398" i="19"/>
  <c r="L398" i="19"/>
  <c r="K398" i="19"/>
  <c r="D398" i="19" s="1"/>
  <c r="I398" i="19"/>
  <c r="M397" i="19"/>
  <c r="L397" i="19"/>
  <c r="K397" i="19"/>
  <c r="D397" i="19" s="1"/>
  <c r="I397" i="19"/>
  <c r="M396" i="19"/>
  <c r="L396" i="19"/>
  <c r="K396" i="19"/>
  <c r="I396" i="19"/>
  <c r="M395" i="19"/>
  <c r="L395" i="19"/>
  <c r="K395" i="19"/>
  <c r="D395" i="19" s="1"/>
  <c r="I395" i="19"/>
  <c r="M394" i="19"/>
  <c r="L394" i="19"/>
  <c r="K394" i="19"/>
  <c r="I394" i="19"/>
  <c r="M393" i="19"/>
  <c r="L393" i="19"/>
  <c r="K393" i="19"/>
  <c r="D393" i="19" s="1"/>
  <c r="I393" i="19"/>
  <c r="M392" i="19"/>
  <c r="L392" i="19"/>
  <c r="K392" i="19"/>
  <c r="D392" i="19" s="1"/>
  <c r="I392" i="19"/>
  <c r="T392" i="19" s="1"/>
  <c r="M391" i="19"/>
  <c r="L391" i="19"/>
  <c r="K391" i="19"/>
  <c r="D391" i="19" s="1"/>
  <c r="I391" i="19"/>
  <c r="M390" i="19"/>
  <c r="L390" i="19"/>
  <c r="K390" i="19"/>
  <c r="D390" i="19" s="1"/>
  <c r="I390" i="19"/>
  <c r="M389" i="19"/>
  <c r="L389" i="19"/>
  <c r="K389" i="19"/>
  <c r="D389" i="19" s="1"/>
  <c r="I389" i="19"/>
  <c r="T389" i="19" s="1"/>
  <c r="M388" i="19"/>
  <c r="L388" i="19"/>
  <c r="K388" i="19"/>
  <c r="D388" i="19" s="1"/>
  <c r="I388" i="19"/>
  <c r="T388" i="19" s="1"/>
  <c r="M387" i="19"/>
  <c r="L387" i="19"/>
  <c r="K387" i="19"/>
  <c r="I387" i="19"/>
  <c r="M386" i="19"/>
  <c r="L386" i="19"/>
  <c r="K386" i="19"/>
  <c r="D386" i="19" s="1"/>
  <c r="I386" i="19"/>
  <c r="T386" i="19" s="1"/>
  <c r="M385" i="19"/>
  <c r="L385" i="19"/>
  <c r="K385" i="19"/>
  <c r="D385" i="19" s="1"/>
  <c r="I385" i="19"/>
  <c r="M384" i="19"/>
  <c r="L384" i="19"/>
  <c r="K384" i="19"/>
  <c r="I384" i="19"/>
  <c r="M383" i="19"/>
  <c r="L383" i="19"/>
  <c r="K383" i="19"/>
  <c r="D383" i="19" s="1"/>
  <c r="I383" i="19"/>
  <c r="T383" i="19" s="1"/>
  <c r="M382" i="19"/>
  <c r="L382" i="19"/>
  <c r="K382" i="19"/>
  <c r="D382" i="19" s="1"/>
  <c r="I382" i="19"/>
  <c r="M381" i="19"/>
  <c r="L381" i="19"/>
  <c r="K381" i="19"/>
  <c r="D381" i="19" s="1"/>
  <c r="I381" i="19"/>
  <c r="M380" i="19"/>
  <c r="L380" i="19"/>
  <c r="K380" i="19"/>
  <c r="D380" i="19" s="1"/>
  <c r="I380" i="19"/>
  <c r="T380" i="19" s="1"/>
  <c r="M379" i="19"/>
  <c r="L379" i="19"/>
  <c r="K379" i="19"/>
  <c r="D379" i="19" s="1"/>
  <c r="I379" i="19"/>
  <c r="T379" i="19" s="1"/>
  <c r="M378" i="19"/>
  <c r="L378" i="19"/>
  <c r="K378" i="19"/>
  <c r="D378" i="19" s="1"/>
  <c r="I378" i="19"/>
  <c r="M377" i="19"/>
  <c r="L377" i="19"/>
  <c r="K377" i="19"/>
  <c r="D377" i="19" s="1"/>
  <c r="I377" i="19"/>
  <c r="M376" i="19"/>
  <c r="L376" i="19"/>
  <c r="K376" i="19"/>
  <c r="I376" i="19"/>
  <c r="M375" i="19"/>
  <c r="L375" i="19"/>
  <c r="K375" i="19"/>
  <c r="I375" i="19"/>
  <c r="M374" i="19"/>
  <c r="L374" i="19"/>
  <c r="K374" i="19"/>
  <c r="D374" i="19" s="1"/>
  <c r="I374" i="19"/>
  <c r="T374" i="19" s="1"/>
  <c r="M373" i="19"/>
  <c r="L373" i="19"/>
  <c r="K373" i="19"/>
  <c r="D373" i="19" s="1"/>
  <c r="I373" i="19"/>
  <c r="M372" i="19"/>
  <c r="L372" i="19"/>
  <c r="K372" i="19"/>
  <c r="D372" i="19" s="1"/>
  <c r="I372" i="19"/>
  <c r="T372" i="19" s="1"/>
  <c r="M371" i="19"/>
  <c r="L371" i="19"/>
  <c r="K371" i="19"/>
  <c r="D371" i="19" s="1"/>
  <c r="I371" i="19"/>
  <c r="T371" i="19" s="1"/>
  <c r="M370" i="19"/>
  <c r="L370" i="19"/>
  <c r="K370" i="19"/>
  <c r="I370" i="19"/>
  <c r="M369" i="19"/>
  <c r="L369" i="19"/>
  <c r="K369" i="19"/>
  <c r="D369" i="19" s="1"/>
  <c r="I369" i="19"/>
  <c r="M368" i="19"/>
  <c r="L368" i="19"/>
  <c r="K368" i="19"/>
  <c r="D368" i="19" s="1"/>
  <c r="I368" i="19"/>
  <c r="T368" i="19" s="1"/>
  <c r="M367" i="19"/>
  <c r="L367" i="19"/>
  <c r="K367" i="19"/>
  <c r="D367" i="19" s="1"/>
  <c r="I367" i="19"/>
  <c r="M366" i="19"/>
  <c r="L366" i="19"/>
  <c r="K366" i="19"/>
  <c r="I366" i="19"/>
  <c r="M365" i="19"/>
  <c r="L365" i="19"/>
  <c r="K365" i="19"/>
  <c r="D365" i="19" s="1"/>
  <c r="I365" i="19"/>
  <c r="T365" i="19" s="1"/>
  <c r="M364" i="19"/>
  <c r="L364" i="19"/>
  <c r="K364" i="19"/>
  <c r="D364" i="19" s="1"/>
  <c r="I364" i="19"/>
  <c r="M363" i="19"/>
  <c r="L363" i="19"/>
  <c r="K363" i="19"/>
  <c r="D363" i="19" s="1"/>
  <c r="I363" i="19"/>
  <c r="M362" i="19"/>
  <c r="L362" i="19"/>
  <c r="K362" i="19"/>
  <c r="D362" i="19" s="1"/>
  <c r="I362" i="19"/>
  <c r="T362" i="19" s="1"/>
  <c r="M361" i="19"/>
  <c r="L361" i="19"/>
  <c r="K361" i="19"/>
  <c r="D361" i="19" s="1"/>
  <c r="I361" i="19"/>
  <c r="M360" i="19"/>
  <c r="L360" i="19"/>
  <c r="K360" i="19"/>
  <c r="D360" i="19" s="1"/>
  <c r="I360" i="19"/>
  <c r="M359" i="19"/>
  <c r="L359" i="19"/>
  <c r="K359" i="19"/>
  <c r="D359" i="19" s="1"/>
  <c r="I359" i="19"/>
  <c r="T359" i="19" s="1"/>
  <c r="M358" i="19"/>
  <c r="L358" i="19"/>
  <c r="K358" i="19"/>
  <c r="I358" i="19"/>
  <c r="M357" i="19"/>
  <c r="L357" i="19"/>
  <c r="K357" i="19"/>
  <c r="I357" i="19"/>
  <c r="M356" i="19"/>
  <c r="L356" i="19"/>
  <c r="K356" i="19"/>
  <c r="D356" i="19" s="1"/>
  <c r="I356" i="19"/>
  <c r="T356" i="19" s="1"/>
  <c r="M355" i="19"/>
  <c r="L355" i="19"/>
  <c r="K355" i="19"/>
  <c r="D355" i="19" s="1"/>
  <c r="I355" i="19"/>
  <c r="M354" i="19"/>
  <c r="L354" i="19"/>
  <c r="K354" i="19"/>
  <c r="D354" i="19" s="1"/>
  <c r="I354" i="19"/>
  <c r="T354" i="19" s="1"/>
  <c r="M353" i="19"/>
  <c r="L353" i="19"/>
  <c r="K353" i="19"/>
  <c r="D353" i="19" s="1"/>
  <c r="I353" i="19"/>
  <c r="T353" i="19" s="1"/>
  <c r="M352" i="19"/>
  <c r="L352" i="19"/>
  <c r="K352" i="19"/>
  <c r="D352" i="19" s="1"/>
  <c r="I352" i="19"/>
  <c r="M351" i="19"/>
  <c r="L351" i="19"/>
  <c r="K351" i="19"/>
  <c r="D351" i="19" s="1"/>
  <c r="I351" i="19"/>
  <c r="M350" i="19"/>
  <c r="L350" i="19"/>
  <c r="K350" i="19"/>
  <c r="D350" i="19" s="1"/>
  <c r="I350" i="19"/>
  <c r="T350" i="19" s="1"/>
  <c r="M349" i="19"/>
  <c r="L349" i="19"/>
  <c r="K349" i="19"/>
  <c r="I349" i="19"/>
  <c r="M348" i="19"/>
  <c r="L348" i="19"/>
  <c r="K348" i="19"/>
  <c r="I348" i="19"/>
  <c r="M347" i="19"/>
  <c r="L347" i="19"/>
  <c r="K347" i="19"/>
  <c r="D347" i="19" s="1"/>
  <c r="I347" i="19"/>
  <c r="M346" i="19"/>
  <c r="L346" i="19"/>
  <c r="K346" i="19"/>
  <c r="I346" i="19"/>
  <c r="T346" i="19" s="1"/>
  <c r="M345" i="19"/>
  <c r="L345" i="19"/>
  <c r="K345" i="19"/>
  <c r="D345" i="19" s="1"/>
  <c r="I345" i="19"/>
  <c r="M344" i="19"/>
  <c r="L344" i="19"/>
  <c r="K344" i="19"/>
  <c r="D344" i="19" s="1"/>
  <c r="I344" i="19"/>
  <c r="M343" i="19"/>
  <c r="L343" i="19"/>
  <c r="K343" i="19"/>
  <c r="I343" i="19"/>
  <c r="T343" i="19" s="1"/>
  <c r="M342" i="19"/>
  <c r="L342" i="19"/>
  <c r="K342" i="19"/>
  <c r="D342" i="19" s="1"/>
  <c r="I342" i="19"/>
  <c r="M341" i="19"/>
  <c r="L341" i="19"/>
  <c r="K341" i="19"/>
  <c r="D341" i="19" s="1"/>
  <c r="I341" i="19"/>
  <c r="T341" i="19" s="1"/>
  <c r="M340" i="19"/>
  <c r="L340" i="19"/>
  <c r="K340" i="19"/>
  <c r="I340" i="19"/>
  <c r="M339" i="19"/>
  <c r="L339" i="19"/>
  <c r="K339" i="19"/>
  <c r="I339" i="19"/>
  <c r="M338" i="19"/>
  <c r="L338" i="19"/>
  <c r="K338" i="19"/>
  <c r="D338" i="19" s="1"/>
  <c r="I338" i="19"/>
  <c r="T338" i="19" s="1"/>
  <c r="M337" i="19"/>
  <c r="L337" i="19"/>
  <c r="K337" i="19"/>
  <c r="D337" i="19" s="1"/>
  <c r="I337" i="19"/>
  <c r="T337" i="19" s="1"/>
  <c r="M336" i="19"/>
  <c r="L336" i="19"/>
  <c r="K336" i="19"/>
  <c r="D336" i="19" s="1"/>
  <c r="I336" i="19"/>
  <c r="M335" i="19"/>
  <c r="L335" i="19"/>
  <c r="K335" i="19"/>
  <c r="I335" i="19"/>
  <c r="M334" i="19"/>
  <c r="L334" i="19"/>
  <c r="K334" i="19"/>
  <c r="D334" i="19" s="1"/>
  <c r="I334" i="19"/>
  <c r="M333" i="19"/>
  <c r="L333" i="19"/>
  <c r="K333" i="19"/>
  <c r="D333" i="19" s="1"/>
  <c r="I333" i="19"/>
  <c r="T333" i="19" s="1"/>
  <c r="M332" i="19"/>
  <c r="L332" i="19"/>
  <c r="K332" i="19"/>
  <c r="D332" i="19" s="1"/>
  <c r="I332" i="19"/>
  <c r="M331" i="19"/>
  <c r="L331" i="19"/>
  <c r="K331" i="19"/>
  <c r="D331" i="19" s="1"/>
  <c r="I331" i="19"/>
  <c r="T331" i="19" s="1"/>
  <c r="M330" i="19"/>
  <c r="L330" i="19"/>
  <c r="K330" i="19"/>
  <c r="D330" i="19" s="1"/>
  <c r="I330" i="19"/>
  <c r="T330" i="19" s="1"/>
  <c r="M329" i="19"/>
  <c r="L329" i="19"/>
  <c r="K329" i="19"/>
  <c r="D329" i="19" s="1"/>
  <c r="I329" i="19"/>
  <c r="M328" i="19"/>
  <c r="L328" i="19"/>
  <c r="K328" i="19"/>
  <c r="D328" i="19" s="1"/>
  <c r="I328" i="19"/>
  <c r="T328" i="19" s="1"/>
  <c r="M327" i="19"/>
  <c r="L327" i="19"/>
  <c r="K327" i="19"/>
  <c r="D327" i="19" s="1"/>
  <c r="I327" i="19"/>
  <c r="T327" i="19" s="1"/>
  <c r="M326" i="19"/>
  <c r="L326" i="19"/>
  <c r="K326" i="19"/>
  <c r="I326" i="19"/>
  <c r="M325" i="19"/>
  <c r="L325" i="19"/>
  <c r="K325" i="19"/>
  <c r="D325" i="19" s="1"/>
  <c r="I325" i="19"/>
  <c r="T325" i="19" s="1"/>
  <c r="M324" i="19"/>
  <c r="L324" i="19"/>
  <c r="K324" i="19"/>
  <c r="D324" i="19" s="1"/>
  <c r="I324" i="19"/>
  <c r="M323" i="19"/>
  <c r="L323" i="19"/>
  <c r="K323" i="19"/>
  <c r="D323" i="19" s="1"/>
  <c r="I323" i="19"/>
  <c r="M322" i="19"/>
  <c r="L322" i="19"/>
  <c r="K322" i="19"/>
  <c r="D322" i="19" s="1"/>
  <c r="I322" i="19"/>
  <c r="T322" i="19" s="1"/>
  <c r="M321" i="19"/>
  <c r="L321" i="19"/>
  <c r="K321" i="19"/>
  <c r="D321" i="19" s="1"/>
  <c r="I321" i="19"/>
  <c r="T321" i="19" s="1"/>
  <c r="M320" i="19"/>
  <c r="L320" i="19"/>
  <c r="K320" i="19"/>
  <c r="D320" i="19" s="1"/>
  <c r="I320" i="19"/>
  <c r="M319" i="19"/>
  <c r="L319" i="19"/>
  <c r="K319" i="19"/>
  <c r="D319" i="19" s="1"/>
  <c r="I319" i="19"/>
  <c r="T319" i="19" s="1"/>
  <c r="M318" i="19"/>
  <c r="L318" i="19"/>
  <c r="K318" i="19"/>
  <c r="D318" i="19" s="1"/>
  <c r="I318" i="19"/>
  <c r="M317" i="19"/>
  <c r="L317" i="19"/>
  <c r="K317" i="19"/>
  <c r="D317" i="19" s="1"/>
  <c r="I317" i="19"/>
  <c r="M316" i="19"/>
  <c r="L316" i="19"/>
  <c r="K316" i="19"/>
  <c r="D316" i="19" s="1"/>
  <c r="I316" i="19"/>
  <c r="T316" i="19" s="1"/>
  <c r="M315" i="19"/>
  <c r="L315" i="19"/>
  <c r="K315" i="19"/>
  <c r="D315" i="19" s="1"/>
  <c r="I315" i="19"/>
  <c r="T315" i="19" s="1"/>
  <c r="M314" i="19"/>
  <c r="L314" i="19"/>
  <c r="K314" i="19"/>
  <c r="D314" i="19" s="1"/>
  <c r="I314" i="19"/>
  <c r="M313" i="19"/>
  <c r="L313" i="19"/>
  <c r="K313" i="19"/>
  <c r="D313" i="19" s="1"/>
  <c r="I313" i="19"/>
  <c r="T313" i="19" s="1"/>
  <c r="M312" i="19"/>
  <c r="L312" i="19"/>
  <c r="K312" i="19"/>
  <c r="D312" i="19" s="1"/>
  <c r="I312" i="19"/>
  <c r="T312" i="19" s="1"/>
  <c r="M311" i="19"/>
  <c r="L311" i="19"/>
  <c r="K311" i="19"/>
  <c r="D311" i="19" s="1"/>
  <c r="I311" i="19"/>
  <c r="M310" i="19"/>
  <c r="L310" i="19"/>
  <c r="K310" i="19"/>
  <c r="D310" i="19" s="1"/>
  <c r="I310" i="19"/>
  <c r="T310" i="19" s="1"/>
  <c r="M309" i="19"/>
  <c r="L309" i="19"/>
  <c r="K309" i="19"/>
  <c r="D309" i="19" s="1"/>
  <c r="I309" i="19"/>
  <c r="T309" i="19" s="1"/>
  <c r="M308" i="19"/>
  <c r="L308" i="19"/>
  <c r="K308" i="19"/>
  <c r="D308" i="19" s="1"/>
  <c r="I308" i="19"/>
  <c r="M307" i="19"/>
  <c r="L307" i="19"/>
  <c r="K307" i="19"/>
  <c r="D307" i="19" s="1"/>
  <c r="I307" i="19"/>
  <c r="T307" i="19" s="1"/>
  <c r="M306" i="19"/>
  <c r="L306" i="19"/>
  <c r="K306" i="19"/>
  <c r="D306" i="19" s="1"/>
  <c r="I306" i="19"/>
  <c r="T306" i="19" s="1"/>
  <c r="M305" i="19"/>
  <c r="L305" i="19"/>
  <c r="K305" i="19"/>
  <c r="D305" i="19" s="1"/>
  <c r="I305" i="19"/>
  <c r="M304" i="19"/>
  <c r="L304" i="19"/>
  <c r="K304" i="19"/>
  <c r="D304" i="19" s="1"/>
  <c r="I304" i="19"/>
  <c r="T304" i="19" s="1"/>
  <c r="M303" i="19"/>
  <c r="L303" i="19"/>
  <c r="K303" i="19"/>
  <c r="D303" i="19" s="1"/>
  <c r="I303" i="19"/>
  <c r="T303" i="19" s="1"/>
  <c r="M302" i="19"/>
  <c r="L302" i="19"/>
  <c r="K302" i="19"/>
  <c r="D302" i="19" s="1"/>
  <c r="I302" i="19"/>
  <c r="M301" i="19"/>
  <c r="L301" i="19"/>
  <c r="K301" i="19"/>
  <c r="D301" i="19" s="1"/>
  <c r="I301" i="19"/>
  <c r="T301" i="19" s="1"/>
  <c r="M300" i="19"/>
  <c r="L300" i="19"/>
  <c r="K300" i="19"/>
  <c r="D300" i="19" s="1"/>
  <c r="I300" i="19"/>
  <c r="M299" i="19"/>
  <c r="L299" i="19"/>
  <c r="K299" i="19"/>
  <c r="D299" i="19" s="1"/>
  <c r="I299" i="19"/>
  <c r="M298" i="19"/>
  <c r="L298" i="19"/>
  <c r="K298" i="19"/>
  <c r="D298" i="19" s="1"/>
  <c r="I298" i="19"/>
  <c r="T298" i="19" s="1"/>
  <c r="M297" i="19"/>
  <c r="L297" i="19"/>
  <c r="K297" i="19"/>
  <c r="D297" i="19" s="1"/>
  <c r="I297" i="19"/>
  <c r="T297" i="19" s="1"/>
  <c r="S296" i="19"/>
  <c r="S741" i="19" s="1"/>
  <c r="M296" i="19"/>
  <c r="L296" i="19"/>
  <c r="K296" i="19"/>
  <c r="D296" i="19" s="1"/>
  <c r="I296" i="19"/>
  <c r="M295" i="19"/>
  <c r="L295" i="19"/>
  <c r="K295" i="19"/>
  <c r="D295" i="19" s="1"/>
  <c r="I295" i="19"/>
  <c r="M294" i="19"/>
  <c r="L294" i="19"/>
  <c r="K294" i="19"/>
  <c r="D294" i="19" s="1"/>
  <c r="I294" i="19"/>
  <c r="M293" i="19"/>
  <c r="L293" i="19"/>
  <c r="K293" i="19"/>
  <c r="I293" i="19"/>
  <c r="M292" i="19"/>
  <c r="L292" i="19"/>
  <c r="K292" i="19"/>
  <c r="D292" i="19" s="1"/>
  <c r="I292" i="19"/>
  <c r="M291" i="19"/>
  <c r="L291" i="19"/>
  <c r="K291" i="19"/>
  <c r="D291" i="19" s="1"/>
  <c r="I291" i="19"/>
  <c r="M290" i="19"/>
  <c r="L290" i="19"/>
  <c r="K290" i="19"/>
  <c r="I290" i="19"/>
  <c r="M289" i="19"/>
  <c r="L289" i="19"/>
  <c r="K289" i="19"/>
  <c r="D289" i="19" s="1"/>
  <c r="I289" i="19"/>
  <c r="M288" i="19"/>
  <c r="L288" i="19"/>
  <c r="K288" i="19"/>
  <c r="I288" i="19"/>
  <c r="M287" i="19"/>
  <c r="L287" i="19"/>
  <c r="K287" i="19"/>
  <c r="I287" i="19"/>
  <c r="M286" i="19"/>
  <c r="L286" i="19"/>
  <c r="K286" i="19"/>
  <c r="D286" i="19" s="1"/>
  <c r="I286" i="19"/>
  <c r="M285" i="19"/>
  <c r="L285" i="19"/>
  <c r="K285" i="19"/>
  <c r="D285" i="19" s="1"/>
  <c r="I285" i="19"/>
  <c r="M284" i="19"/>
  <c r="L284" i="19"/>
  <c r="K284" i="19"/>
  <c r="I284" i="19"/>
  <c r="M283" i="19"/>
  <c r="L283" i="19"/>
  <c r="K283" i="19"/>
  <c r="D283" i="19" s="1"/>
  <c r="I283" i="19"/>
  <c r="M282" i="19"/>
  <c r="L282" i="19"/>
  <c r="K282" i="19"/>
  <c r="D282" i="19" s="1"/>
  <c r="I282" i="19"/>
  <c r="M281" i="19"/>
  <c r="L281" i="19"/>
  <c r="K281" i="19"/>
  <c r="I281" i="19"/>
  <c r="M280" i="19"/>
  <c r="L280" i="19"/>
  <c r="K280" i="19"/>
  <c r="D280" i="19" s="1"/>
  <c r="I280" i="19"/>
  <c r="M279" i="19"/>
  <c r="L279" i="19"/>
  <c r="K279" i="19"/>
  <c r="D279" i="19" s="1"/>
  <c r="I279" i="19"/>
  <c r="M278" i="19"/>
  <c r="L278" i="19"/>
  <c r="K278" i="19"/>
  <c r="I278" i="19"/>
  <c r="M277" i="19"/>
  <c r="L277" i="19"/>
  <c r="K277" i="19"/>
  <c r="D277" i="19" s="1"/>
  <c r="I277" i="19"/>
  <c r="M276" i="19"/>
  <c r="L276" i="19"/>
  <c r="K276" i="19"/>
  <c r="I276" i="19"/>
  <c r="M275" i="19"/>
  <c r="L275" i="19"/>
  <c r="K275" i="19"/>
  <c r="I275" i="19"/>
  <c r="M274" i="19"/>
  <c r="L274" i="19"/>
  <c r="K274" i="19"/>
  <c r="D274" i="19" s="1"/>
  <c r="I274" i="19"/>
  <c r="M273" i="19"/>
  <c r="L273" i="19"/>
  <c r="K273" i="19"/>
  <c r="D273" i="19" s="1"/>
  <c r="I273" i="19"/>
  <c r="M272" i="19"/>
  <c r="L272" i="19"/>
  <c r="K272" i="19"/>
  <c r="H272" i="19"/>
  <c r="I272" i="19" s="1"/>
  <c r="M271" i="19"/>
  <c r="L271" i="19"/>
  <c r="K271" i="19"/>
  <c r="D271" i="19" s="1"/>
  <c r="I271" i="19"/>
  <c r="T271" i="19" s="1"/>
  <c r="M270" i="19"/>
  <c r="L270" i="19"/>
  <c r="K270" i="19"/>
  <c r="I270" i="19"/>
  <c r="M269" i="19"/>
  <c r="L269" i="19"/>
  <c r="K269" i="19"/>
  <c r="D269" i="19" s="1"/>
  <c r="I269" i="19"/>
  <c r="M268" i="19"/>
  <c r="L268" i="19"/>
  <c r="K268" i="19"/>
  <c r="D268" i="19" s="1"/>
  <c r="I268" i="19"/>
  <c r="M267" i="19"/>
  <c r="L267" i="19"/>
  <c r="K267" i="19"/>
  <c r="I267" i="19"/>
  <c r="M266" i="19"/>
  <c r="L266" i="19"/>
  <c r="K266" i="19"/>
  <c r="D266" i="19" s="1"/>
  <c r="I266" i="19"/>
  <c r="M265" i="19"/>
  <c r="L265" i="19"/>
  <c r="K265" i="19"/>
  <c r="D265" i="19" s="1"/>
  <c r="I265" i="19"/>
  <c r="T265" i="19" s="1"/>
  <c r="M264" i="19"/>
  <c r="L264" i="19"/>
  <c r="K264" i="19"/>
  <c r="I264" i="19"/>
  <c r="M263" i="19"/>
  <c r="L263" i="19"/>
  <c r="K263" i="19"/>
  <c r="D263" i="19" s="1"/>
  <c r="I263" i="19"/>
  <c r="M262" i="19"/>
  <c r="L262" i="19"/>
  <c r="K262" i="19"/>
  <c r="D262" i="19" s="1"/>
  <c r="I262" i="19"/>
  <c r="M261" i="19"/>
  <c r="L261" i="19"/>
  <c r="K261" i="19"/>
  <c r="I261" i="19"/>
  <c r="M260" i="19"/>
  <c r="L260" i="19"/>
  <c r="K260" i="19"/>
  <c r="D260" i="19" s="1"/>
  <c r="I260" i="19"/>
  <c r="T260" i="19" s="1"/>
  <c r="M259" i="19"/>
  <c r="L259" i="19"/>
  <c r="K259" i="19"/>
  <c r="D259" i="19" s="1"/>
  <c r="I259" i="19"/>
  <c r="M258" i="19"/>
  <c r="L258" i="19"/>
  <c r="K258" i="19"/>
  <c r="I258" i="19"/>
  <c r="M257" i="19"/>
  <c r="L257" i="19"/>
  <c r="K257" i="19"/>
  <c r="D257" i="19" s="1"/>
  <c r="I257" i="19"/>
  <c r="T257" i="19" s="1"/>
  <c r="M256" i="19"/>
  <c r="L256" i="19"/>
  <c r="K256" i="19"/>
  <c r="D256" i="19" s="1"/>
  <c r="I256" i="19"/>
  <c r="T256" i="19" s="1"/>
  <c r="M255" i="19"/>
  <c r="L255" i="19"/>
  <c r="K255" i="19"/>
  <c r="I255" i="19"/>
  <c r="M254" i="19"/>
  <c r="L254" i="19"/>
  <c r="K254" i="19"/>
  <c r="D254" i="19" s="1"/>
  <c r="I254" i="19"/>
  <c r="T254" i="19" s="1"/>
  <c r="M253" i="19"/>
  <c r="L253" i="19"/>
  <c r="K253" i="19"/>
  <c r="D253" i="19" s="1"/>
  <c r="I253" i="19"/>
  <c r="T253" i="19" s="1"/>
  <c r="M252" i="19"/>
  <c r="L252" i="19"/>
  <c r="K252" i="19"/>
  <c r="I252" i="19"/>
  <c r="M251" i="19"/>
  <c r="L251" i="19"/>
  <c r="K251" i="19"/>
  <c r="D251" i="19" s="1"/>
  <c r="I251" i="19"/>
  <c r="T251" i="19" s="1"/>
  <c r="M250" i="19"/>
  <c r="L250" i="19"/>
  <c r="K250" i="19"/>
  <c r="D250" i="19" s="1"/>
  <c r="I250" i="19"/>
  <c r="T250" i="19" s="1"/>
  <c r="M249" i="19"/>
  <c r="L249" i="19"/>
  <c r="K249" i="19"/>
  <c r="I249" i="19"/>
  <c r="T249" i="19" s="1"/>
  <c r="M248" i="19"/>
  <c r="L248" i="19"/>
  <c r="K248" i="19"/>
  <c r="D248" i="19" s="1"/>
  <c r="I248" i="19"/>
  <c r="T248" i="19" s="1"/>
  <c r="M247" i="19"/>
  <c r="L247" i="19"/>
  <c r="K247" i="19"/>
  <c r="D247" i="19" s="1"/>
  <c r="I247" i="19"/>
  <c r="M246" i="19"/>
  <c r="L246" i="19"/>
  <c r="K246" i="19"/>
  <c r="I246" i="19"/>
  <c r="M245" i="19"/>
  <c r="L245" i="19"/>
  <c r="K245" i="19"/>
  <c r="D245" i="19" s="1"/>
  <c r="I245" i="19"/>
  <c r="T245" i="19" s="1"/>
  <c r="M244" i="19"/>
  <c r="L244" i="19"/>
  <c r="K244" i="19"/>
  <c r="D244" i="19" s="1"/>
  <c r="I244" i="19"/>
  <c r="M243" i="19"/>
  <c r="L243" i="19"/>
  <c r="K243" i="19"/>
  <c r="I243" i="19"/>
  <c r="M242" i="19"/>
  <c r="L242" i="19"/>
  <c r="K242" i="19"/>
  <c r="D242" i="19" s="1"/>
  <c r="I242" i="19"/>
  <c r="T242" i="19" s="1"/>
  <c r="M241" i="19"/>
  <c r="L241" i="19"/>
  <c r="K241" i="19"/>
  <c r="D241" i="19" s="1"/>
  <c r="I241" i="19"/>
  <c r="T241" i="19" s="1"/>
  <c r="M240" i="19"/>
  <c r="L240" i="19"/>
  <c r="K240" i="19"/>
  <c r="I240" i="19"/>
  <c r="M239" i="19"/>
  <c r="L239" i="19"/>
  <c r="K239" i="19"/>
  <c r="D239" i="19" s="1"/>
  <c r="I239" i="19"/>
  <c r="T239" i="19" s="1"/>
  <c r="M238" i="19"/>
  <c r="L238" i="19"/>
  <c r="K238" i="19"/>
  <c r="D238" i="19" s="1"/>
  <c r="I238" i="19"/>
  <c r="M237" i="19"/>
  <c r="L237" i="19"/>
  <c r="K237" i="19"/>
  <c r="D237" i="19" s="1"/>
  <c r="I237" i="19"/>
  <c r="M236" i="19"/>
  <c r="L236" i="19"/>
  <c r="K236" i="19"/>
  <c r="D236" i="19" s="1"/>
  <c r="I236" i="19"/>
  <c r="M235" i="19"/>
  <c r="L235" i="19"/>
  <c r="K235" i="19"/>
  <c r="D235" i="19" s="1"/>
  <c r="H235" i="19"/>
  <c r="I235" i="19" s="1"/>
  <c r="M234" i="19"/>
  <c r="L234" i="19"/>
  <c r="K234" i="19"/>
  <c r="D234" i="19" s="1"/>
  <c r="I234" i="19"/>
  <c r="M233" i="19"/>
  <c r="L233" i="19"/>
  <c r="K233" i="19"/>
  <c r="D233" i="19" s="1"/>
  <c r="I233" i="19"/>
  <c r="T233" i="19" s="1"/>
  <c r="M232" i="19"/>
  <c r="L232" i="19"/>
  <c r="K232" i="19"/>
  <c r="I232" i="19"/>
  <c r="T232" i="19" s="1"/>
  <c r="M231" i="19"/>
  <c r="L231" i="19"/>
  <c r="K231" i="19"/>
  <c r="D231" i="19" s="1"/>
  <c r="I231" i="19"/>
  <c r="M230" i="19"/>
  <c r="L230" i="19"/>
  <c r="K230" i="19"/>
  <c r="D230" i="19" s="1"/>
  <c r="I230" i="19"/>
  <c r="T230" i="19" s="1"/>
  <c r="M229" i="19"/>
  <c r="L229" i="19"/>
  <c r="K229" i="19"/>
  <c r="I229" i="19"/>
  <c r="M228" i="19"/>
  <c r="L228" i="19"/>
  <c r="K228" i="19"/>
  <c r="D228" i="19" s="1"/>
  <c r="I228" i="19"/>
  <c r="M227" i="19"/>
  <c r="L227" i="19"/>
  <c r="K227" i="19"/>
  <c r="D227" i="19" s="1"/>
  <c r="I227" i="19"/>
  <c r="T227" i="19" s="1"/>
  <c r="M226" i="19"/>
  <c r="L226" i="19"/>
  <c r="K226" i="19"/>
  <c r="D226" i="19" s="1"/>
  <c r="I226" i="19"/>
  <c r="M225" i="19"/>
  <c r="L225" i="19"/>
  <c r="K225" i="19"/>
  <c r="D225" i="19" s="1"/>
  <c r="I225" i="19"/>
  <c r="M224" i="19"/>
  <c r="L224" i="19"/>
  <c r="K224" i="19"/>
  <c r="I224" i="19"/>
  <c r="T224" i="19" s="1"/>
  <c r="M223" i="19"/>
  <c r="L223" i="19"/>
  <c r="K223" i="19"/>
  <c r="I223" i="19"/>
  <c r="M222" i="19"/>
  <c r="L222" i="19"/>
  <c r="K222" i="19"/>
  <c r="D222" i="19" s="1"/>
  <c r="H222" i="19"/>
  <c r="I222" i="19" s="1"/>
  <c r="M221" i="19"/>
  <c r="L221" i="19"/>
  <c r="K221" i="19"/>
  <c r="D221" i="19" s="1"/>
  <c r="I221" i="19"/>
  <c r="M220" i="19"/>
  <c r="L220" i="19"/>
  <c r="K220" i="19"/>
  <c r="D220" i="19" s="1"/>
  <c r="I220" i="19"/>
  <c r="M219" i="19"/>
  <c r="L219" i="19"/>
  <c r="K219" i="19"/>
  <c r="D219" i="19" s="1"/>
  <c r="I219" i="19"/>
  <c r="T219" i="19" s="1"/>
  <c r="M218" i="19"/>
  <c r="L218" i="19"/>
  <c r="K218" i="19"/>
  <c r="D218" i="19" s="1"/>
  <c r="I218" i="19"/>
  <c r="M217" i="19"/>
  <c r="L217" i="19"/>
  <c r="K217" i="19"/>
  <c r="D217" i="19" s="1"/>
  <c r="I217" i="19"/>
  <c r="M216" i="19"/>
  <c r="L216" i="19"/>
  <c r="K216" i="19"/>
  <c r="I216" i="19"/>
  <c r="T216" i="19" s="1"/>
  <c r="M215" i="19"/>
  <c r="L215" i="19"/>
  <c r="K215" i="19"/>
  <c r="I215" i="19"/>
  <c r="M214" i="19"/>
  <c r="L214" i="19"/>
  <c r="K214" i="19"/>
  <c r="D214" i="19" s="1"/>
  <c r="I214" i="19"/>
  <c r="M213" i="19"/>
  <c r="L213" i="19"/>
  <c r="K213" i="19"/>
  <c r="D213" i="19" s="1"/>
  <c r="I213" i="19"/>
  <c r="T213" i="19" s="1"/>
  <c r="M212" i="19"/>
  <c r="L212" i="19"/>
  <c r="K212" i="19"/>
  <c r="D212" i="19" s="1"/>
  <c r="I212" i="19"/>
  <c r="M211" i="19"/>
  <c r="L211" i="19"/>
  <c r="K211" i="19"/>
  <c r="D211" i="19" s="1"/>
  <c r="I211" i="19"/>
  <c r="M210" i="19"/>
  <c r="L210" i="19"/>
  <c r="K210" i="19"/>
  <c r="D210" i="19" s="1"/>
  <c r="I210" i="19"/>
  <c r="T210" i="19" s="1"/>
  <c r="M209" i="19"/>
  <c r="L209" i="19"/>
  <c r="K209" i="19"/>
  <c r="D209" i="19" s="1"/>
  <c r="I209" i="19"/>
  <c r="M208" i="19"/>
  <c r="L208" i="19"/>
  <c r="K208" i="19"/>
  <c r="D208" i="19" s="1"/>
  <c r="I208" i="19"/>
  <c r="M207" i="19"/>
  <c r="L207" i="19"/>
  <c r="K207" i="19"/>
  <c r="D207" i="19" s="1"/>
  <c r="I207" i="19"/>
  <c r="M206" i="19"/>
  <c r="L206" i="19"/>
  <c r="K206" i="19"/>
  <c r="D206" i="19" s="1"/>
  <c r="I206" i="19"/>
  <c r="M205" i="19"/>
  <c r="L205" i="19"/>
  <c r="K205" i="19"/>
  <c r="D205" i="19" s="1"/>
  <c r="I205" i="19"/>
  <c r="M204" i="19"/>
  <c r="L204" i="19"/>
  <c r="K204" i="19"/>
  <c r="D204" i="19" s="1"/>
  <c r="I204" i="19"/>
  <c r="M203" i="19"/>
  <c r="L203" i="19"/>
  <c r="K203" i="19"/>
  <c r="D203" i="19" s="1"/>
  <c r="I203" i="19"/>
  <c r="M202" i="19"/>
  <c r="L202" i="19"/>
  <c r="K202" i="19"/>
  <c r="D202" i="19" s="1"/>
  <c r="I202" i="19"/>
  <c r="M201" i="19"/>
  <c r="L201" i="19"/>
  <c r="K201" i="19"/>
  <c r="D201" i="19" s="1"/>
  <c r="I201" i="19"/>
  <c r="T201" i="19" s="1"/>
  <c r="M200" i="19"/>
  <c r="L200" i="19"/>
  <c r="K200" i="19"/>
  <c r="D200" i="19" s="1"/>
  <c r="I200" i="19"/>
  <c r="M199" i="19"/>
  <c r="L199" i="19"/>
  <c r="K199" i="19"/>
  <c r="D199" i="19" s="1"/>
  <c r="I199" i="19"/>
  <c r="T199" i="19" s="1"/>
  <c r="M198" i="19"/>
  <c r="L198" i="19"/>
  <c r="K198" i="19"/>
  <c r="D198" i="19" s="1"/>
  <c r="I198" i="19"/>
  <c r="T198" i="19" s="1"/>
  <c r="M197" i="19"/>
  <c r="L197" i="19"/>
  <c r="K197" i="19"/>
  <c r="D197" i="19" s="1"/>
  <c r="I197" i="19"/>
  <c r="M196" i="19"/>
  <c r="L196" i="19"/>
  <c r="K196" i="19"/>
  <c r="D196" i="19" s="1"/>
  <c r="I196" i="19"/>
  <c r="T196" i="19" s="1"/>
  <c r="M195" i="19"/>
  <c r="L195" i="19"/>
  <c r="K195" i="19"/>
  <c r="D195" i="19" s="1"/>
  <c r="I195" i="19"/>
  <c r="T195" i="19" s="1"/>
  <c r="M194" i="19"/>
  <c r="L194" i="19"/>
  <c r="K194" i="19"/>
  <c r="D194" i="19" s="1"/>
  <c r="I194" i="19"/>
  <c r="T194" i="19" s="1"/>
  <c r="M193" i="19"/>
  <c r="L193" i="19"/>
  <c r="K193" i="19"/>
  <c r="D193" i="19" s="1"/>
  <c r="I193" i="19"/>
  <c r="M192" i="19"/>
  <c r="L192" i="19"/>
  <c r="K192" i="19"/>
  <c r="D192" i="19" s="1"/>
  <c r="I192" i="19"/>
  <c r="T192" i="19" s="1"/>
  <c r="M191" i="19"/>
  <c r="L191" i="19"/>
  <c r="K191" i="19"/>
  <c r="D191" i="19" s="1"/>
  <c r="I191" i="19"/>
  <c r="M190" i="19"/>
  <c r="L190" i="19"/>
  <c r="K190" i="19"/>
  <c r="D190" i="19" s="1"/>
  <c r="I190" i="19"/>
  <c r="M189" i="19"/>
  <c r="L189" i="19"/>
  <c r="K189" i="19"/>
  <c r="D189" i="19" s="1"/>
  <c r="I189" i="19"/>
  <c r="T189" i="19" s="1"/>
  <c r="M188" i="19"/>
  <c r="L188" i="19"/>
  <c r="K188" i="19"/>
  <c r="D188" i="19" s="1"/>
  <c r="I188" i="19"/>
  <c r="M187" i="19"/>
  <c r="L187" i="19"/>
  <c r="K187" i="19"/>
  <c r="D187" i="19" s="1"/>
  <c r="I187" i="19"/>
  <c r="M186" i="19"/>
  <c r="L186" i="19"/>
  <c r="K186" i="19"/>
  <c r="D186" i="19" s="1"/>
  <c r="I186" i="19"/>
  <c r="T186" i="19" s="1"/>
  <c r="M185" i="19"/>
  <c r="L185" i="19"/>
  <c r="K185" i="19"/>
  <c r="D185" i="19" s="1"/>
  <c r="I185" i="19"/>
  <c r="T185" i="19" s="1"/>
  <c r="M184" i="19"/>
  <c r="L184" i="19"/>
  <c r="K184" i="19"/>
  <c r="D184" i="19" s="1"/>
  <c r="I184" i="19"/>
  <c r="M183" i="19"/>
  <c r="L183" i="19"/>
  <c r="K183" i="19"/>
  <c r="D183" i="19" s="1"/>
  <c r="I183" i="19"/>
  <c r="T183" i="19" s="1"/>
  <c r="M182" i="19"/>
  <c r="L182" i="19"/>
  <c r="K182" i="19"/>
  <c r="D182" i="19" s="1"/>
  <c r="I182" i="19"/>
  <c r="M181" i="19"/>
  <c r="L181" i="19"/>
  <c r="K181" i="19"/>
  <c r="D181" i="19" s="1"/>
  <c r="I181" i="19"/>
  <c r="M180" i="19"/>
  <c r="L180" i="19"/>
  <c r="K180" i="19"/>
  <c r="D180" i="19" s="1"/>
  <c r="I180" i="19"/>
  <c r="T180" i="19" s="1"/>
  <c r="M179" i="19"/>
  <c r="L179" i="19"/>
  <c r="K179" i="19"/>
  <c r="I179" i="19"/>
  <c r="H179" i="19"/>
  <c r="M178" i="19"/>
  <c r="L178" i="19"/>
  <c r="K178" i="19"/>
  <c r="D178" i="19" s="1"/>
  <c r="I178" i="19"/>
  <c r="M177" i="19"/>
  <c r="L177" i="19"/>
  <c r="K177" i="19"/>
  <c r="D177" i="19" s="1"/>
  <c r="I177" i="19"/>
  <c r="T177" i="19" s="1"/>
  <c r="M176" i="19"/>
  <c r="L176" i="19"/>
  <c r="K176" i="19"/>
  <c r="I176" i="19"/>
  <c r="M175" i="19"/>
  <c r="L175" i="19"/>
  <c r="K175" i="19"/>
  <c r="I175" i="19"/>
  <c r="M174" i="19"/>
  <c r="L174" i="19"/>
  <c r="K174" i="19"/>
  <c r="D174" i="19" s="1"/>
  <c r="I174" i="19"/>
  <c r="M173" i="19"/>
  <c r="L173" i="19"/>
  <c r="K173" i="19"/>
  <c r="D173" i="19" s="1"/>
  <c r="I173" i="19"/>
  <c r="T173" i="19" s="1"/>
  <c r="M172" i="19"/>
  <c r="L172" i="19"/>
  <c r="K172" i="19"/>
  <c r="D172" i="19" s="1"/>
  <c r="I172" i="19"/>
  <c r="M171" i="19"/>
  <c r="L171" i="19"/>
  <c r="K171" i="19"/>
  <c r="I171" i="19"/>
  <c r="M170" i="19"/>
  <c r="L170" i="19"/>
  <c r="K170" i="19"/>
  <c r="I170" i="19"/>
  <c r="M169" i="19"/>
  <c r="L169" i="19"/>
  <c r="K169" i="19"/>
  <c r="D169" i="19" s="1"/>
  <c r="I169" i="19"/>
  <c r="M168" i="19"/>
  <c r="L168" i="19"/>
  <c r="K168" i="19"/>
  <c r="D168" i="19" s="1"/>
  <c r="I168" i="19"/>
  <c r="T168" i="19" s="1"/>
  <c r="M167" i="19"/>
  <c r="L167" i="19"/>
  <c r="K167" i="19"/>
  <c r="D167" i="19" s="1"/>
  <c r="I167" i="19"/>
  <c r="M166" i="19"/>
  <c r="L166" i="19"/>
  <c r="K166" i="19"/>
  <c r="I166" i="19"/>
  <c r="M165" i="19"/>
  <c r="L165" i="19"/>
  <c r="K165" i="19"/>
  <c r="D165" i="19" s="1"/>
  <c r="I165" i="19"/>
  <c r="M164" i="19"/>
  <c r="L164" i="19"/>
  <c r="K164" i="19"/>
  <c r="D164" i="19" s="1"/>
  <c r="I164" i="19"/>
  <c r="T164" i="19" s="1"/>
  <c r="M163" i="19"/>
  <c r="L163" i="19"/>
  <c r="K163" i="19"/>
  <c r="D163" i="19" s="1"/>
  <c r="I163" i="19"/>
  <c r="M162" i="19"/>
  <c r="L162" i="19"/>
  <c r="K162" i="19"/>
  <c r="D162" i="19" s="1"/>
  <c r="I162" i="19"/>
  <c r="M161" i="19"/>
  <c r="L161" i="19"/>
  <c r="K161" i="19"/>
  <c r="I161" i="19"/>
  <c r="T161" i="19" s="1"/>
  <c r="M160" i="19"/>
  <c r="L160" i="19"/>
  <c r="K160" i="19"/>
  <c r="D160" i="19" s="1"/>
  <c r="I160" i="19"/>
  <c r="M159" i="19"/>
  <c r="L159" i="19"/>
  <c r="K159" i="19"/>
  <c r="D159" i="19" s="1"/>
  <c r="I159" i="19"/>
  <c r="T159" i="19" s="1"/>
  <c r="M158" i="19"/>
  <c r="L158" i="19"/>
  <c r="K158" i="19"/>
  <c r="I158" i="19"/>
  <c r="M157" i="19"/>
  <c r="L157" i="19"/>
  <c r="K157" i="19"/>
  <c r="I157" i="19"/>
  <c r="M156" i="19"/>
  <c r="L156" i="19"/>
  <c r="K156" i="19"/>
  <c r="D156" i="19" s="1"/>
  <c r="I156" i="19"/>
  <c r="T156" i="19" s="1"/>
  <c r="M155" i="19"/>
  <c r="L155" i="19"/>
  <c r="K155" i="19"/>
  <c r="I155" i="19"/>
  <c r="T155" i="19" s="1"/>
  <c r="M154" i="19"/>
  <c r="L154" i="19"/>
  <c r="K154" i="19"/>
  <c r="D154" i="19" s="1"/>
  <c r="I154" i="19"/>
  <c r="M153" i="19"/>
  <c r="L153" i="19"/>
  <c r="K153" i="19"/>
  <c r="D153" i="19" s="1"/>
  <c r="I153" i="19"/>
  <c r="M152" i="19"/>
  <c r="L152" i="19"/>
  <c r="K152" i="19"/>
  <c r="I152" i="19"/>
  <c r="M151" i="19"/>
  <c r="L151" i="19"/>
  <c r="K151" i="19"/>
  <c r="D151" i="19" s="1"/>
  <c r="I151" i="19"/>
  <c r="M150" i="19"/>
  <c r="L150" i="19"/>
  <c r="K150" i="19"/>
  <c r="D150" i="19" s="1"/>
  <c r="I150" i="19"/>
  <c r="T150" i="19" s="1"/>
  <c r="M149" i="19"/>
  <c r="L149" i="19"/>
  <c r="K149" i="19"/>
  <c r="D149" i="19" s="1"/>
  <c r="I149" i="19"/>
  <c r="M148" i="19"/>
  <c r="L148" i="19"/>
  <c r="K148" i="19"/>
  <c r="I148" i="19"/>
  <c r="M147" i="19"/>
  <c r="L147" i="19"/>
  <c r="K147" i="19"/>
  <c r="D147" i="19" s="1"/>
  <c r="I147" i="19"/>
  <c r="M146" i="19"/>
  <c r="L146" i="19"/>
  <c r="K146" i="19"/>
  <c r="D146" i="19" s="1"/>
  <c r="I146" i="19"/>
  <c r="T146" i="19" s="1"/>
  <c r="M145" i="19"/>
  <c r="L145" i="19"/>
  <c r="K145" i="19"/>
  <c r="D145" i="19" s="1"/>
  <c r="I145" i="19"/>
  <c r="M144" i="19"/>
  <c r="L144" i="19"/>
  <c r="K144" i="19"/>
  <c r="D144" i="19" s="1"/>
  <c r="I144" i="19"/>
  <c r="M143" i="19"/>
  <c r="L143" i="19"/>
  <c r="K143" i="19"/>
  <c r="D143" i="19" s="1"/>
  <c r="I143" i="19"/>
  <c r="M142" i="19"/>
  <c r="L142" i="19"/>
  <c r="K142" i="19"/>
  <c r="D142" i="19" s="1"/>
  <c r="I142" i="19"/>
  <c r="M141" i="19"/>
  <c r="L141" i="19"/>
  <c r="K141" i="19"/>
  <c r="D141" i="19" s="1"/>
  <c r="I141" i="19"/>
  <c r="T141" i="19" s="1"/>
  <c r="M140" i="19"/>
  <c r="L140" i="19"/>
  <c r="K140" i="19"/>
  <c r="D140" i="19" s="1"/>
  <c r="I140" i="19"/>
  <c r="M139" i="19"/>
  <c r="L139" i="19"/>
  <c r="K139" i="19"/>
  <c r="I139" i="19"/>
  <c r="M138" i="19"/>
  <c r="L138" i="19"/>
  <c r="K138" i="19"/>
  <c r="D138" i="19" s="1"/>
  <c r="I138" i="19"/>
  <c r="M137" i="19"/>
  <c r="L137" i="19"/>
  <c r="K137" i="19"/>
  <c r="D137" i="19" s="1"/>
  <c r="I137" i="19"/>
  <c r="M136" i="19"/>
  <c r="L136" i="19"/>
  <c r="K136" i="19"/>
  <c r="D136" i="19" s="1"/>
  <c r="I136" i="19"/>
  <c r="M135" i="19"/>
  <c r="L135" i="19"/>
  <c r="K135" i="19"/>
  <c r="D135" i="19" s="1"/>
  <c r="I135" i="19"/>
  <c r="M134" i="19"/>
  <c r="L134" i="19"/>
  <c r="K134" i="19"/>
  <c r="I134" i="19"/>
  <c r="T134" i="19" s="1"/>
  <c r="M133" i="19"/>
  <c r="L133" i="19"/>
  <c r="K133" i="19"/>
  <c r="D133" i="19" s="1"/>
  <c r="I133" i="19"/>
  <c r="M132" i="19"/>
  <c r="L132" i="19"/>
  <c r="K132" i="19"/>
  <c r="D132" i="19" s="1"/>
  <c r="I132" i="19"/>
  <c r="T132" i="19" s="1"/>
  <c r="M131" i="19"/>
  <c r="L131" i="19"/>
  <c r="K131" i="19"/>
  <c r="I131" i="19"/>
  <c r="M130" i="19"/>
  <c r="L130" i="19"/>
  <c r="K130" i="19"/>
  <c r="I130" i="19"/>
  <c r="M129" i="19"/>
  <c r="L129" i="19"/>
  <c r="K129" i="19"/>
  <c r="D129" i="19" s="1"/>
  <c r="I129" i="19"/>
  <c r="T129" i="19" s="1"/>
  <c r="M128" i="19"/>
  <c r="L128" i="19"/>
  <c r="K128" i="19"/>
  <c r="I128" i="19"/>
  <c r="M127" i="19"/>
  <c r="L127" i="19"/>
  <c r="K127" i="19"/>
  <c r="D127" i="19" s="1"/>
  <c r="I127" i="19"/>
  <c r="M126" i="19"/>
  <c r="L126" i="19"/>
  <c r="K126" i="19"/>
  <c r="D126" i="19" s="1"/>
  <c r="I126" i="19"/>
  <c r="M125" i="19"/>
  <c r="L125" i="19"/>
  <c r="K125" i="19"/>
  <c r="I125" i="19"/>
  <c r="M124" i="19"/>
  <c r="L124" i="19"/>
  <c r="K124" i="19"/>
  <c r="D124" i="19" s="1"/>
  <c r="I124" i="19"/>
  <c r="M123" i="19"/>
  <c r="L123" i="19"/>
  <c r="K123" i="19"/>
  <c r="D123" i="19" s="1"/>
  <c r="I123" i="19"/>
  <c r="T123" i="19" s="1"/>
  <c r="M122" i="19"/>
  <c r="L122" i="19"/>
  <c r="K122" i="19"/>
  <c r="D122" i="19" s="1"/>
  <c r="I122" i="19"/>
  <c r="M121" i="19"/>
  <c r="L121" i="19"/>
  <c r="K121" i="19"/>
  <c r="I121" i="19"/>
  <c r="M120" i="19"/>
  <c r="L120" i="19"/>
  <c r="K120" i="19"/>
  <c r="D120" i="19" s="1"/>
  <c r="I120" i="19"/>
  <c r="M119" i="19"/>
  <c r="L119" i="19"/>
  <c r="K119" i="19"/>
  <c r="D119" i="19" s="1"/>
  <c r="I119" i="19"/>
  <c r="T119" i="19" s="1"/>
  <c r="M118" i="19"/>
  <c r="L118" i="19"/>
  <c r="K118" i="19"/>
  <c r="D118" i="19" s="1"/>
  <c r="I118" i="19"/>
  <c r="M117" i="19"/>
  <c r="L117" i="19"/>
  <c r="K117" i="19"/>
  <c r="D117" i="19" s="1"/>
  <c r="I117" i="19"/>
  <c r="T117" i="19" s="1"/>
  <c r="M116" i="19"/>
  <c r="L116" i="19"/>
  <c r="K116" i="19"/>
  <c r="I116" i="19"/>
  <c r="M115" i="19"/>
  <c r="L115" i="19"/>
  <c r="K115" i="19"/>
  <c r="D115" i="19" s="1"/>
  <c r="I115" i="19"/>
  <c r="M114" i="19"/>
  <c r="L114" i="19"/>
  <c r="K114" i="19"/>
  <c r="D114" i="19" s="1"/>
  <c r="I114" i="19"/>
  <c r="T114" i="19" s="1"/>
  <c r="M113" i="19"/>
  <c r="L113" i="19"/>
  <c r="K113" i="19"/>
  <c r="D113" i="19" s="1"/>
  <c r="I113" i="19"/>
  <c r="M112" i="19"/>
  <c r="L112" i="19"/>
  <c r="K112" i="19"/>
  <c r="I112" i="19"/>
  <c r="M111" i="19"/>
  <c r="L111" i="19"/>
  <c r="K111" i="19"/>
  <c r="D111" i="19" s="1"/>
  <c r="I111" i="19"/>
  <c r="T111" i="19" s="1"/>
  <c r="M110" i="19"/>
  <c r="L110" i="19"/>
  <c r="K110" i="19"/>
  <c r="D110" i="19" s="1"/>
  <c r="I110" i="19"/>
  <c r="T110" i="19" s="1"/>
  <c r="M109" i="19"/>
  <c r="L109" i="19"/>
  <c r="K109" i="19"/>
  <c r="I109" i="19"/>
  <c r="M108" i="19"/>
  <c r="L108" i="19"/>
  <c r="K108" i="19"/>
  <c r="D108" i="19" s="1"/>
  <c r="I108" i="19"/>
  <c r="T108" i="19" s="1"/>
  <c r="M107" i="19"/>
  <c r="L107" i="19"/>
  <c r="K107" i="19"/>
  <c r="D107" i="19" s="1"/>
  <c r="I107" i="19"/>
  <c r="T107" i="19" s="1"/>
  <c r="M106" i="19"/>
  <c r="L106" i="19"/>
  <c r="K106" i="19"/>
  <c r="D106" i="19" s="1"/>
  <c r="I106" i="19"/>
  <c r="T106" i="19" s="1"/>
  <c r="M105" i="19"/>
  <c r="L105" i="19"/>
  <c r="K105" i="19"/>
  <c r="D105" i="19" s="1"/>
  <c r="I105" i="19"/>
  <c r="T105" i="19" s="1"/>
  <c r="M104" i="19"/>
  <c r="L104" i="19"/>
  <c r="K104" i="19"/>
  <c r="D104" i="19" s="1"/>
  <c r="I104" i="19"/>
  <c r="T104" i="19" s="1"/>
  <c r="M103" i="19"/>
  <c r="L103" i="19"/>
  <c r="K103" i="19"/>
  <c r="D103" i="19" s="1"/>
  <c r="I103" i="19"/>
  <c r="M102" i="19"/>
  <c r="L102" i="19"/>
  <c r="K102" i="19"/>
  <c r="D102" i="19" s="1"/>
  <c r="I102" i="19"/>
  <c r="M101" i="19"/>
  <c r="L101" i="19"/>
  <c r="K101" i="19"/>
  <c r="D101" i="19" s="1"/>
  <c r="I101" i="19"/>
  <c r="T101" i="19" s="1"/>
  <c r="M100" i="19"/>
  <c r="L100" i="19"/>
  <c r="K100" i="19"/>
  <c r="I100" i="19"/>
  <c r="M99" i="19"/>
  <c r="L99" i="19"/>
  <c r="K99" i="19"/>
  <c r="D99" i="19" s="1"/>
  <c r="I99" i="19"/>
  <c r="T99" i="19" s="1"/>
  <c r="M98" i="19"/>
  <c r="L98" i="19"/>
  <c r="K98" i="19"/>
  <c r="D98" i="19" s="1"/>
  <c r="I98" i="19"/>
  <c r="M97" i="19"/>
  <c r="L97" i="19"/>
  <c r="K97" i="19"/>
  <c r="D97" i="19" s="1"/>
  <c r="I97" i="19"/>
  <c r="M96" i="19"/>
  <c r="L96" i="19"/>
  <c r="K96" i="19"/>
  <c r="D96" i="19" s="1"/>
  <c r="I96" i="19"/>
  <c r="M95" i="19"/>
  <c r="L95" i="19"/>
  <c r="K95" i="19"/>
  <c r="D95" i="19" s="1"/>
  <c r="I95" i="19"/>
  <c r="T95" i="19" s="1"/>
  <c r="M94" i="19"/>
  <c r="L94" i="19"/>
  <c r="K94" i="19"/>
  <c r="D94" i="19" s="1"/>
  <c r="I94" i="19"/>
  <c r="M93" i="19"/>
  <c r="L93" i="19"/>
  <c r="K93" i="19"/>
  <c r="D93" i="19" s="1"/>
  <c r="I93" i="19"/>
  <c r="M92" i="19"/>
  <c r="L92" i="19"/>
  <c r="K92" i="19"/>
  <c r="D92" i="19" s="1"/>
  <c r="I92" i="19"/>
  <c r="M91" i="19"/>
  <c r="L91" i="19"/>
  <c r="K91" i="19"/>
  <c r="I91" i="19"/>
  <c r="M90" i="19"/>
  <c r="L90" i="19"/>
  <c r="K90" i="19"/>
  <c r="D90" i="19" s="1"/>
  <c r="I90" i="19"/>
  <c r="T90" i="19" s="1"/>
  <c r="M89" i="19"/>
  <c r="L89" i="19"/>
  <c r="K89" i="19"/>
  <c r="D89" i="19" s="1"/>
  <c r="I89" i="19"/>
  <c r="M88" i="19"/>
  <c r="L88" i="19"/>
  <c r="K88" i="19"/>
  <c r="D88" i="19" s="1"/>
  <c r="I88" i="19"/>
  <c r="M87" i="19"/>
  <c r="L87" i="19"/>
  <c r="K87" i="19"/>
  <c r="D87" i="19" s="1"/>
  <c r="I87" i="19"/>
  <c r="T87" i="19" s="1"/>
  <c r="M86" i="19"/>
  <c r="L86" i="19"/>
  <c r="K86" i="19"/>
  <c r="D86" i="19" s="1"/>
  <c r="I86" i="19"/>
  <c r="T86" i="19" s="1"/>
  <c r="M85" i="19"/>
  <c r="L85" i="19"/>
  <c r="K85" i="19"/>
  <c r="I85" i="19"/>
  <c r="M84" i="19"/>
  <c r="L84" i="19"/>
  <c r="K84" i="19"/>
  <c r="D84" i="19" s="1"/>
  <c r="I84" i="19"/>
  <c r="T84" i="19" s="1"/>
  <c r="M83" i="19"/>
  <c r="L83" i="19"/>
  <c r="K83" i="19"/>
  <c r="D83" i="19" s="1"/>
  <c r="I83" i="19"/>
  <c r="T83" i="19" s="1"/>
  <c r="M82" i="19"/>
  <c r="L82" i="19"/>
  <c r="K82" i="19"/>
  <c r="I82" i="19"/>
  <c r="M81" i="19"/>
  <c r="L81" i="19"/>
  <c r="K81" i="19"/>
  <c r="D81" i="19" s="1"/>
  <c r="I81" i="19"/>
  <c r="T81" i="19" s="1"/>
  <c r="M80" i="19"/>
  <c r="L80" i="19"/>
  <c r="K80" i="19"/>
  <c r="D80" i="19" s="1"/>
  <c r="I80" i="19"/>
  <c r="T80" i="19" s="1"/>
  <c r="M79" i="19"/>
  <c r="L79" i="19"/>
  <c r="K79" i="19"/>
  <c r="D79" i="19" s="1"/>
  <c r="I79" i="19"/>
  <c r="M78" i="19"/>
  <c r="L78" i="19"/>
  <c r="K78" i="19"/>
  <c r="D78" i="19" s="1"/>
  <c r="I78" i="19"/>
  <c r="T78" i="19" s="1"/>
  <c r="M77" i="19"/>
  <c r="L77" i="19"/>
  <c r="K77" i="19"/>
  <c r="D77" i="19" s="1"/>
  <c r="I77" i="19"/>
  <c r="T77" i="19" s="1"/>
  <c r="M76" i="19"/>
  <c r="L76" i="19"/>
  <c r="K76" i="19"/>
  <c r="D76" i="19" s="1"/>
  <c r="I76" i="19"/>
  <c r="M75" i="19"/>
  <c r="L75" i="19"/>
  <c r="K75" i="19"/>
  <c r="D75" i="19" s="1"/>
  <c r="I75" i="19"/>
  <c r="T75" i="19" s="1"/>
  <c r="M74" i="19"/>
  <c r="L74" i="19"/>
  <c r="K74" i="19"/>
  <c r="D74" i="19" s="1"/>
  <c r="I74" i="19"/>
  <c r="T74" i="19" s="1"/>
  <c r="M73" i="19"/>
  <c r="L73" i="19"/>
  <c r="K73" i="19"/>
  <c r="I73" i="19"/>
  <c r="M72" i="19"/>
  <c r="L72" i="19"/>
  <c r="K72" i="19"/>
  <c r="D72" i="19" s="1"/>
  <c r="I72" i="19"/>
  <c r="T72" i="19" s="1"/>
  <c r="M71" i="19"/>
  <c r="L71" i="19"/>
  <c r="K71" i="19"/>
  <c r="D71" i="19" s="1"/>
  <c r="I71" i="19"/>
  <c r="M70" i="19"/>
  <c r="L70" i="19"/>
  <c r="K70" i="19"/>
  <c r="D70" i="19" s="1"/>
  <c r="I70" i="19"/>
  <c r="M69" i="19"/>
  <c r="L69" i="19"/>
  <c r="K69" i="19"/>
  <c r="D69" i="19" s="1"/>
  <c r="I69" i="19"/>
  <c r="M68" i="19"/>
  <c r="L68" i="19"/>
  <c r="K68" i="19"/>
  <c r="D68" i="19" s="1"/>
  <c r="I68" i="19"/>
  <c r="T68" i="19" s="1"/>
  <c r="M67" i="19"/>
  <c r="L67" i="19"/>
  <c r="K67" i="19"/>
  <c r="D67" i="19" s="1"/>
  <c r="I67" i="19"/>
  <c r="M66" i="19"/>
  <c r="L66" i="19"/>
  <c r="K66" i="19"/>
  <c r="D66" i="19" s="1"/>
  <c r="I66" i="19"/>
  <c r="M65" i="19"/>
  <c r="L65" i="19"/>
  <c r="K65" i="19"/>
  <c r="D65" i="19" s="1"/>
  <c r="I65" i="19"/>
  <c r="M64" i="19"/>
  <c r="L64" i="19"/>
  <c r="K64" i="19"/>
  <c r="I64" i="19"/>
  <c r="M63" i="19"/>
  <c r="L63" i="19"/>
  <c r="K63" i="19"/>
  <c r="D63" i="19" s="1"/>
  <c r="I63" i="19"/>
  <c r="T63" i="19" s="1"/>
  <c r="M62" i="19"/>
  <c r="L62" i="19"/>
  <c r="K62" i="19"/>
  <c r="D62" i="19" s="1"/>
  <c r="I62" i="19"/>
  <c r="M61" i="19"/>
  <c r="L61" i="19"/>
  <c r="K61" i="19"/>
  <c r="D61" i="19" s="1"/>
  <c r="I61" i="19"/>
  <c r="M60" i="19"/>
  <c r="L60" i="19"/>
  <c r="K60" i="19"/>
  <c r="D60" i="19" s="1"/>
  <c r="I60" i="19"/>
  <c r="T60" i="19" s="1"/>
  <c r="M59" i="19"/>
  <c r="L59" i="19"/>
  <c r="K59" i="19"/>
  <c r="D59" i="19" s="1"/>
  <c r="I59" i="19"/>
  <c r="T59" i="19" s="1"/>
  <c r="M58" i="19"/>
  <c r="L58" i="19"/>
  <c r="K58" i="19"/>
  <c r="I58" i="19"/>
  <c r="M57" i="19"/>
  <c r="L57" i="19"/>
  <c r="K57" i="19"/>
  <c r="D57" i="19" s="1"/>
  <c r="I57" i="19"/>
  <c r="T57" i="19" s="1"/>
  <c r="M56" i="19"/>
  <c r="L56" i="19"/>
  <c r="K56" i="19"/>
  <c r="D56" i="19" s="1"/>
  <c r="I56" i="19"/>
  <c r="T56" i="19" s="1"/>
  <c r="M55" i="19"/>
  <c r="L55" i="19"/>
  <c r="K55" i="19"/>
  <c r="I55" i="19"/>
  <c r="M54" i="19"/>
  <c r="L54" i="19"/>
  <c r="K54" i="19"/>
  <c r="D54" i="19" s="1"/>
  <c r="I54" i="19"/>
  <c r="T54" i="19" s="1"/>
  <c r="M53" i="19"/>
  <c r="L53" i="19"/>
  <c r="K53" i="19"/>
  <c r="D53" i="19" s="1"/>
  <c r="I53" i="19"/>
  <c r="T53" i="19" s="1"/>
  <c r="M52" i="19"/>
  <c r="L52" i="19"/>
  <c r="K52" i="19"/>
  <c r="D52" i="19" s="1"/>
  <c r="I52" i="19"/>
  <c r="M51" i="19"/>
  <c r="L51" i="19"/>
  <c r="K51" i="19"/>
  <c r="D51" i="19" s="1"/>
  <c r="I51" i="19"/>
  <c r="T51" i="19" s="1"/>
  <c r="M50" i="19"/>
  <c r="L50" i="19"/>
  <c r="K50" i="19"/>
  <c r="D50" i="19" s="1"/>
  <c r="I50" i="19"/>
  <c r="T50" i="19" s="1"/>
  <c r="M49" i="19"/>
  <c r="L49" i="19"/>
  <c r="K49" i="19"/>
  <c r="D49" i="19" s="1"/>
  <c r="I49" i="19"/>
  <c r="M48" i="19"/>
  <c r="L48" i="19"/>
  <c r="K48" i="19"/>
  <c r="D48" i="19" s="1"/>
  <c r="I48" i="19"/>
  <c r="T48" i="19" s="1"/>
  <c r="M47" i="19"/>
  <c r="L47" i="19"/>
  <c r="K47" i="19"/>
  <c r="D47" i="19" s="1"/>
  <c r="I47" i="19"/>
  <c r="T47" i="19" s="1"/>
  <c r="M46" i="19"/>
  <c r="L46" i="19"/>
  <c r="K46" i="19"/>
  <c r="I46" i="19"/>
  <c r="M45" i="19"/>
  <c r="L45" i="19"/>
  <c r="K45" i="19"/>
  <c r="D45" i="19" s="1"/>
  <c r="I45" i="19"/>
  <c r="T45" i="19" s="1"/>
  <c r="M44" i="19"/>
  <c r="L44" i="19"/>
  <c r="K44" i="19"/>
  <c r="D44" i="19" s="1"/>
  <c r="I44" i="19"/>
  <c r="M43" i="19"/>
  <c r="L43" i="19"/>
  <c r="K43" i="19"/>
  <c r="D43" i="19" s="1"/>
  <c r="I43" i="19"/>
  <c r="M42" i="19"/>
  <c r="L42" i="19"/>
  <c r="K42" i="19"/>
  <c r="D42" i="19" s="1"/>
  <c r="I42" i="19"/>
  <c r="M41" i="19"/>
  <c r="L41" i="19"/>
  <c r="K41" i="19"/>
  <c r="D41" i="19" s="1"/>
  <c r="I41" i="19"/>
  <c r="T41" i="19" s="1"/>
  <c r="M40" i="19"/>
  <c r="L40" i="19"/>
  <c r="K40" i="19"/>
  <c r="D40" i="19" s="1"/>
  <c r="I40" i="19"/>
  <c r="M39" i="19"/>
  <c r="L39" i="19"/>
  <c r="K39" i="19"/>
  <c r="D39" i="19" s="1"/>
  <c r="I39" i="19"/>
  <c r="M38" i="19"/>
  <c r="L38" i="19"/>
  <c r="K38" i="19"/>
  <c r="D38" i="19" s="1"/>
  <c r="I38" i="19"/>
  <c r="M37" i="19"/>
  <c r="L37" i="19"/>
  <c r="K37" i="19"/>
  <c r="I37" i="19"/>
  <c r="M36" i="19"/>
  <c r="L36" i="19"/>
  <c r="K36" i="19"/>
  <c r="D36" i="19" s="1"/>
  <c r="I36" i="19"/>
  <c r="T36" i="19" s="1"/>
  <c r="M35" i="19"/>
  <c r="L35" i="19"/>
  <c r="K35" i="19"/>
  <c r="D35" i="19" s="1"/>
  <c r="I35" i="19"/>
  <c r="M34" i="19"/>
  <c r="L34" i="19"/>
  <c r="K34" i="19"/>
  <c r="D34" i="19" s="1"/>
  <c r="I34" i="19"/>
  <c r="M33" i="19"/>
  <c r="L33" i="19"/>
  <c r="K33" i="19"/>
  <c r="D33" i="19" s="1"/>
  <c r="I33" i="19"/>
  <c r="T33" i="19" s="1"/>
  <c r="M32" i="19"/>
  <c r="L32" i="19"/>
  <c r="K32" i="19"/>
  <c r="D32" i="19" s="1"/>
  <c r="I32" i="19"/>
  <c r="T32" i="19" s="1"/>
  <c r="M31" i="19"/>
  <c r="L31" i="19"/>
  <c r="K31" i="19"/>
  <c r="I31" i="19"/>
  <c r="M30" i="19"/>
  <c r="L30" i="19"/>
  <c r="K30" i="19"/>
  <c r="D30" i="19" s="1"/>
  <c r="I30" i="19"/>
  <c r="M29" i="19"/>
  <c r="L29" i="19"/>
  <c r="K29" i="19"/>
  <c r="D29" i="19" s="1"/>
  <c r="I29" i="19"/>
  <c r="T29" i="19" s="1"/>
  <c r="M28" i="19"/>
  <c r="L28" i="19"/>
  <c r="K28" i="19"/>
  <c r="I28" i="19"/>
  <c r="M27" i="19"/>
  <c r="L27" i="19"/>
  <c r="K27" i="19"/>
  <c r="D27" i="19" s="1"/>
  <c r="I27" i="19"/>
  <c r="M26" i="19"/>
  <c r="L26" i="19"/>
  <c r="K26" i="19"/>
  <c r="D26" i="19" s="1"/>
  <c r="I26" i="19"/>
  <c r="T26" i="19" s="1"/>
  <c r="M25" i="19"/>
  <c r="L25" i="19"/>
  <c r="K25" i="19"/>
  <c r="D25" i="19" s="1"/>
  <c r="I25" i="19"/>
  <c r="T25" i="19" s="1"/>
  <c r="M24" i="19"/>
  <c r="L24" i="19"/>
  <c r="K24" i="19"/>
  <c r="D24" i="19" s="1"/>
  <c r="I24" i="19"/>
  <c r="M23" i="19"/>
  <c r="L23" i="19"/>
  <c r="K23" i="19"/>
  <c r="D23" i="19" s="1"/>
  <c r="I23" i="19"/>
  <c r="M22" i="19"/>
  <c r="L22" i="19"/>
  <c r="K22" i="19"/>
  <c r="D22" i="19" s="1"/>
  <c r="I22" i="19"/>
  <c r="T22" i="19" s="1"/>
  <c r="M21" i="19"/>
  <c r="L21" i="19"/>
  <c r="K21" i="19"/>
  <c r="D21" i="19" s="1"/>
  <c r="I21" i="19"/>
  <c r="T21" i="19" s="1"/>
  <c r="M20" i="19"/>
  <c r="L20" i="19"/>
  <c r="K20" i="19"/>
  <c r="D20" i="19" s="1"/>
  <c r="I20" i="19"/>
  <c r="T20" i="19" s="1"/>
  <c r="M19" i="19"/>
  <c r="L19" i="19"/>
  <c r="K19" i="19"/>
  <c r="D19" i="19" s="1"/>
  <c r="I19" i="19"/>
  <c r="T19" i="19" s="1"/>
  <c r="M18" i="19"/>
  <c r="L18" i="19"/>
  <c r="K18" i="19"/>
  <c r="I18" i="19"/>
  <c r="M17" i="19"/>
  <c r="L17" i="19"/>
  <c r="K17" i="19"/>
  <c r="D17" i="19" s="1"/>
  <c r="I17" i="19"/>
  <c r="T17" i="19" s="1"/>
  <c r="M16" i="19"/>
  <c r="L16" i="19"/>
  <c r="K16" i="19"/>
  <c r="D16" i="19" s="1"/>
  <c r="I16" i="19"/>
  <c r="T16" i="19" s="1"/>
  <c r="M15" i="19"/>
  <c r="L15" i="19"/>
  <c r="K15" i="19"/>
  <c r="D15" i="19" s="1"/>
  <c r="I15" i="19"/>
  <c r="M14" i="19"/>
  <c r="L14" i="19"/>
  <c r="K14" i="19"/>
  <c r="D14" i="19" s="1"/>
  <c r="I14" i="19"/>
  <c r="M13" i="19"/>
  <c r="L13" i="19"/>
  <c r="K13" i="19"/>
  <c r="D13" i="19" s="1"/>
  <c r="I13" i="19"/>
  <c r="T13" i="19" s="1"/>
  <c r="M12" i="19"/>
  <c r="L12" i="19"/>
  <c r="K12" i="19"/>
  <c r="D12" i="19" s="1"/>
  <c r="I12" i="19"/>
  <c r="M11" i="19"/>
  <c r="L11" i="19"/>
  <c r="K11" i="19"/>
  <c r="D11" i="19" s="1"/>
  <c r="I11" i="19"/>
  <c r="T11" i="19" s="1"/>
  <c r="M10" i="19"/>
  <c r="L10" i="19"/>
  <c r="K10" i="19"/>
  <c r="D10" i="19" s="1"/>
  <c r="I10" i="19"/>
  <c r="T10" i="19" s="1"/>
  <c r="M9" i="19"/>
  <c r="L9" i="19"/>
  <c r="K9" i="19"/>
  <c r="I9" i="19"/>
  <c r="M8" i="19"/>
  <c r="L8" i="19"/>
  <c r="K8" i="19"/>
  <c r="D8" i="19" s="1"/>
  <c r="I8" i="19"/>
  <c r="T8" i="19" s="1"/>
  <c r="M7" i="19"/>
  <c r="L7" i="19"/>
  <c r="K7" i="19"/>
  <c r="D7" i="19" s="1"/>
  <c r="I7" i="19"/>
  <c r="T7" i="19" s="1"/>
  <c r="M6" i="19"/>
  <c r="L6" i="19"/>
  <c r="K6" i="19"/>
  <c r="D6" i="19" s="1"/>
  <c r="I6" i="19"/>
  <c r="M5" i="19"/>
  <c r="L5" i="19"/>
  <c r="K5" i="19"/>
  <c r="D5" i="19" s="1"/>
  <c r="I5" i="19"/>
  <c r="M4" i="19"/>
  <c r="L4" i="19"/>
  <c r="K4" i="19"/>
  <c r="D4" i="19" s="1"/>
  <c r="I4" i="19"/>
  <c r="T729" i="18"/>
  <c r="P732" i="18"/>
  <c r="O732" i="18"/>
  <c r="I732" i="18"/>
  <c r="S732" i="18"/>
  <c r="I733" i="18" s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P753" i="20" l="1"/>
  <c r="T222" i="20"/>
  <c r="T753" i="20" s="1"/>
  <c r="U145" i="19"/>
  <c r="O727" i="19"/>
  <c r="P727" i="19" s="1"/>
  <c r="U728" i="19"/>
  <c r="U194" i="19"/>
  <c r="U212" i="19"/>
  <c r="U567" i="19"/>
  <c r="U621" i="19"/>
  <c r="U624" i="19"/>
  <c r="U383" i="19"/>
  <c r="O701" i="19"/>
  <c r="P701" i="19" s="1"/>
  <c r="U446" i="19"/>
  <c r="U458" i="19"/>
  <c r="U461" i="19"/>
  <c r="U464" i="19"/>
  <c r="U473" i="19"/>
  <c r="U512" i="19"/>
  <c r="U197" i="19"/>
  <c r="U385" i="19"/>
  <c r="U388" i="19"/>
  <c r="U535" i="19"/>
  <c r="U616" i="19"/>
  <c r="U675" i="19"/>
  <c r="U336" i="19"/>
  <c r="U381" i="19"/>
  <c r="O648" i="19"/>
  <c r="P648" i="19" s="1"/>
  <c r="U704" i="19"/>
  <c r="U723" i="19"/>
  <c r="U627" i="19"/>
  <c r="U432" i="19"/>
  <c r="U650" i="19"/>
  <c r="U114" i="19"/>
  <c r="U637" i="19"/>
  <c r="U640" i="19"/>
  <c r="U378" i="19"/>
  <c r="U515" i="19"/>
  <c r="U144" i="19"/>
  <c r="U652" i="19"/>
  <c r="U658" i="19"/>
  <c r="O700" i="19"/>
  <c r="P700" i="19" s="1"/>
  <c r="U478" i="19"/>
  <c r="U539" i="19"/>
  <c r="U560" i="19"/>
  <c r="U572" i="19"/>
  <c r="U581" i="19"/>
  <c r="U584" i="19"/>
  <c r="U602" i="19"/>
  <c r="U648" i="19"/>
  <c r="U6" i="19"/>
  <c r="U55" i="19"/>
  <c r="U438" i="19"/>
  <c r="O561" i="19"/>
  <c r="P561" i="19" s="1"/>
  <c r="O567" i="19"/>
  <c r="P567" i="19" s="1"/>
  <c r="O706" i="19"/>
  <c r="P706" i="19" s="1"/>
  <c r="O721" i="19"/>
  <c r="P721" i="19" s="1"/>
  <c r="T721" i="19" s="1"/>
  <c r="U182" i="19"/>
  <c r="U231" i="19"/>
  <c r="U295" i="19"/>
  <c r="U332" i="19"/>
  <c r="U345" i="19"/>
  <c r="U379" i="19"/>
  <c r="U382" i="19"/>
  <c r="U389" i="19"/>
  <c r="U398" i="19"/>
  <c r="U407" i="19"/>
  <c r="U410" i="19"/>
  <c r="U419" i="19"/>
  <c r="U422" i="19"/>
  <c r="U425" i="19"/>
  <c r="U459" i="19"/>
  <c r="U474" i="19"/>
  <c r="U477" i="19"/>
  <c r="U501" i="19"/>
  <c r="U522" i="19"/>
  <c r="U525" i="19"/>
  <c r="U360" i="19"/>
  <c r="U403" i="19"/>
  <c r="U406" i="19"/>
  <c r="U409" i="19"/>
  <c r="O573" i="19"/>
  <c r="P573" i="19" s="1"/>
  <c r="O650" i="19"/>
  <c r="P650" i="19" s="1"/>
  <c r="U667" i="19"/>
  <c r="U670" i="19"/>
  <c r="U673" i="19"/>
  <c r="U683" i="19"/>
  <c r="U686" i="19"/>
  <c r="U689" i="19"/>
  <c r="U706" i="19"/>
  <c r="U721" i="19"/>
  <c r="I741" i="19"/>
  <c r="U149" i="19"/>
  <c r="U283" i="19"/>
  <c r="U289" i="19"/>
  <c r="U373" i="19"/>
  <c r="U451" i="19"/>
  <c r="U485" i="19"/>
  <c r="U531" i="19"/>
  <c r="U556" i="19"/>
  <c r="U559" i="19"/>
  <c r="U580" i="19"/>
  <c r="U595" i="19"/>
  <c r="U598" i="19"/>
  <c r="U604" i="19"/>
  <c r="U628" i="19"/>
  <c r="U635" i="19"/>
  <c r="U638" i="19"/>
  <c r="U654" i="19"/>
  <c r="U663" i="19"/>
  <c r="U273" i="19"/>
  <c r="U372" i="19"/>
  <c r="U530" i="19"/>
  <c r="O542" i="19"/>
  <c r="P542" i="19" s="1"/>
  <c r="O545" i="19"/>
  <c r="P545" i="19" s="1"/>
  <c r="O569" i="19"/>
  <c r="P569" i="19" s="1"/>
  <c r="O575" i="19"/>
  <c r="P575" i="19" s="1"/>
  <c r="O581" i="19"/>
  <c r="P581" i="19" s="1"/>
  <c r="O593" i="19"/>
  <c r="P593" i="19" s="1"/>
  <c r="O652" i="19"/>
  <c r="P652" i="19" s="1"/>
  <c r="U20" i="19"/>
  <c r="U24" i="19"/>
  <c r="U185" i="19"/>
  <c r="U235" i="19"/>
  <c r="U247" i="19"/>
  <c r="U269" i="19"/>
  <c r="U279" i="19"/>
  <c r="U282" i="19"/>
  <c r="U285" i="19"/>
  <c r="U729" i="19"/>
  <c r="U4" i="19"/>
  <c r="U94" i="19"/>
  <c r="U294" i="19"/>
  <c r="U431" i="19"/>
  <c r="O553" i="19"/>
  <c r="P553" i="19" s="1"/>
  <c r="O559" i="19"/>
  <c r="P559" i="19" s="1"/>
  <c r="O586" i="19"/>
  <c r="P586" i="19" s="1"/>
  <c r="O635" i="19"/>
  <c r="P635" i="19" s="1"/>
  <c r="O641" i="19"/>
  <c r="P641" i="19" s="1"/>
  <c r="U700" i="19"/>
  <c r="U249" i="19"/>
  <c r="U493" i="19"/>
  <c r="U82" i="19"/>
  <c r="U170" i="19"/>
  <c r="U176" i="19"/>
  <c r="U511" i="19"/>
  <c r="U520" i="19"/>
  <c r="U134" i="19"/>
  <c r="U229" i="19"/>
  <c r="U109" i="19"/>
  <c r="U15" i="19"/>
  <c r="U34" i="19"/>
  <c r="T52" i="19"/>
  <c r="U58" i="19"/>
  <c r="U88" i="19"/>
  <c r="T102" i="19"/>
  <c r="U116" i="19"/>
  <c r="U122" i="19"/>
  <c r="U126" i="19"/>
  <c r="U128" i="19"/>
  <c r="U140" i="19"/>
  <c r="U167" i="19"/>
  <c r="T190" i="19"/>
  <c r="U207" i="19"/>
  <c r="U214" i="19"/>
  <c r="U248" i="19"/>
  <c r="U299" i="19"/>
  <c r="U415" i="19"/>
  <c r="U418" i="19"/>
  <c r="U421" i="19"/>
  <c r="U521" i="19"/>
  <c r="U617" i="19"/>
  <c r="U28" i="19"/>
  <c r="T30" i="19"/>
  <c r="U40" i="19"/>
  <c r="U117" i="19"/>
  <c r="U129" i="19"/>
  <c r="U163" i="19"/>
  <c r="U189" i="19"/>
  <c r="U203" i="19"/>
  <c r="U210" i="19"/>
  <c r="U227" i="19"/>
  <c r="U259" i="19"/>
  <c r="U300" i="19"/>
  <c r="U311" i="19"/>
  <c r="U314" i="19"/>
  <c r="U352" i="19"/>
  <c r="U395" i="19"/>
  <c r="U434" i="19"/>
  <c r="U437" i="19"/>
  <c r="U447" i="19"/>
  <c r="U450" i="19"/>
  <c r="U453" i="19"/>
  <c r="U469" i="19"/>
  <c r="U476" i="19"/>
  <c r="U486" i="19"/>
  <c r="U505" i="19"/>
  <c r="U514" i="19"/>
  <c r="U540" i="19"/>
  <c r="O555" i="19"/>
  <c r="P555" i="19" s="1"/>
  <c r="O571" i="19"/>
  <c r="U585" i="19"/>
  <c r="U591" i="19"/>
  <c r="U610" i="19"/>
  <c r="U656" i="19"/>
  <c r="U659" i="19"/>
  <c r="U666" i="19"/>
  <c r="U669" i="19"/>
  <c r="U727" i="19"/>
  <c r="U199" i="19"/>
  <c r="U401" i="19"/>
  <c r="O583" i="19"/>
  <c r="P583" i="19" s="1"/>
  <c r="U603" i="19"/>
  <c r="U632" i="19"/>
  <c r="O654" i="19"/>
  <c r="P654" i="19" s="1"/>
  <c r="U691" i="19"/>
  <c r="U701" i="19"/>
  <c r="U717" i="19"/>
  <c r="U720" i="19"/>
  <c r="U31" i="19"/>
  <c r="U61" i="19"/>
  <c r="T79" i="19"/>
  <c r="U85" i="19"/>
  <c r="T116" i="19"/>
  <c r="T147" i="19"/>
  <c r="U150" i="19"/>
  <c r="U165" i="19"/>
  <c r="U219" i="19"/>
  <c r="U277" i="19"/>
  <c r="U291" i="19"/>
  <c r="U413" i="19"/>
  <c r="U442" i="19"/>
  <c r="U449" i="19"/>
  <c r="U465" i="19"/>
  <c r="O617" i="19"/>
  <c r="P617" i="19" s="1"/>
  <c r="U694" i="19"/>
  <c r="U67" i="19"/>
  <c r="U123" i="19"/>
  <c r="U138" i="19"/>
  <c r="U181" i="19"/>
  <c r="U309" i="19"/>
  <c r="U397" i="19"/>
  <c r="O427" i="19"/>
  <c r="O547" i="19"/>
  <c r="P547" i="19" s="1"/>
  <c r="U549" i="19"/>
  <c r="U631" i="19"/>
  <c r="O659" i="19"/>
  <c r="P659" i="19" s="1"/>
  <c r="U664" i="19"/>
  <c r="O672" i="19"/>
  <c r="O695" i="19"/>
  <c r="P695" i="19" s="1"/>
  <c r="U716" i="19"/>
  <c r="O730" i="19"/>
  <c r="P730" i="19" s="1"/>
  <c r="D582" i="19"/>
  <c r="U582" i="19"/>
  <c r="U10" i="19"/>
  <c r="U22" i="19"/>
  <c r="U39" i="19"/>
  <c r="U49" i="19"/>
  <c r="U50" i="19"/>
  <c r="U66" i="19"/>
  <c r="U76" i="19"/>
  <c r="U77" i="19"/>
  <c r="U93" i="19"/>
  <c r="U103" i="19"/>
  <c r="U104" i="19"/>
  <c r="U120" i="19"/>
  <c r="T122" i="19"/>
  <c r="U127" i="19"/>
  <c r="U135" i="19"/>
  <c r="U152" i="19"/>
  <c r="U155" i="19"/>
  <c r="T165" i="19"/>
  <c r="U171" i="19"/>
  <c r="U179" i="19"/>
  <c r="U187" i="19"/>
  <c r="U200" i="19"/>
  <c r="U201" i="19"/>
  <c r="U209" i="19"/>
  <c r="U221" i="19"/>
  <c r="D288" i="19"/>
  <c r="U288" i="19"/>
  <c r="D492" i="19"/>
  <c r="U492" i="19"/>
  <c r="U13" i="19"/>
  <c r="T31" i="19"/>
  <c r="U48" i="19"/>
  <c r="T49" i="19"/>
  <c r="T58" i="19"/>
  <c r="U75" i="19"/>
  <c r="T76" i="19"/>
  <c r="T85" i="19"/>
  <c r="U102" i="19"/>
  <c r="T103" i="19"/>
  <c r="T120" i="19"/>
  <c r="U147" i="19"/>
  <c r="U159" i="19"/>
  <c r="U162" i="19"/>
  <c r="U186" i="19"/>
  <c r="U190" i="19"/>
  <c r="T200" i="19"/>
  <c r="U204" i="19"/>
  <c r="U213" i="19"/>
  <c r="T229" i="19"/>
  <c r="U232" i="19"/>
  <c r="U234" i="19"/>
  <c r="T240" i="19"/>
  <c r="U358" i="19"/>
  <c r="D358" i="19"/>
  <c r="D668" i="19"/>
  <c r="U668" i="19"/>
  <c r="T137" i="19"/>
  <c r="O228" i="19"/>
  <c r="P228" i="19" s="1"/>
  <c r="U491" i="19"/>
  <c r="D491" i="19"/>
  <c r="T244" i="19"/>
  <c r="T35" i="19"/>
  <c r="T44" i="19"/>
  <c r="T62" i="19"/>
  <c r="T71" i="19"/>
  <c r="T89" i="19"/>
  <c r="T98" i="19"/>
  <c r="D116" i="19"/>
  <c r="U118" i="19"/>
  <c r="U133" i="19"/>
  <c r="U173" i="19"/>
  <c r="D276" i="19"/>
  <c r="U276" i="19"/>
  <c r="T324" i="19"/>
  <c r="D357" i="19"/>
  <c r="U357" i="19"/>
  <c r="T14" i="19"/>
  <c r="T12" i="19"/>
  <c r="U19" i="19"/>
  <c r="U42" i="19"/>
  <c r="U51" i="19"/>
  <c r="U69" i="19"/>
  <c r="U78" i="19"/>
  <c r="U96" i="19"/>
  <c r="U105" i="19"/>
  <c r="U113" i="19"/>
  <c r="U136" i="19"/>
  <c r="U142" i="19"/>
  <c r="U154" i="19"/>
  <c r="U188" i="19"/>
  <c r="U193" i="19"/>
  <c r="U206" i="19"/>
  <c r="U218" i="19"/>
  <c r="U226" i="19"/>
  <c r="T238" i="19"/>
  <c r="T255" i="19"/>
  <c r="T262" i="19"/>
  <c r="U500" i="19"/>
  <c r="U527" i="19"/>
  <c r="D527" i="19"/>
  <c r="D570" i="19"/>
  <c r="U570" i="19"/>
  <c r="D601" i="19"/>
  <c r="O601" i="19"/>
  <c r="P601" i="19" s="1"/>
  <c r="U255" i="19"/>
  <c r="T261" i="19"/>
  <c r="O550" i="19"/>
  <c r="O729" i="19"/>
  <c r="P729" i="19" s="1"/>
  <c r="U730" i="19"/>
  <c r="U240" i="19"/>
  <c r="U260" i="19"/>
  <c r="U264" i="19"/>
  <c r="T270" i="19"/>
  <c r="U280" i="19"/>
  <c r="U292" i="19"/>
  <c r="U296" i="19"/>
  <c r="U297" i="19"/>
  <c r="U301" i="19"/>
  <c r="U308" i="19"/>
  <c r="U313" i="19"/>
  <c r="U330" i="19"/>
  <c r="U344" i="19"/>
  <c r="T377" i="19"/>
  <c r="U429" i="19"/>
  <c r="U433" i="19"/>
  <c r="U441" i="19"/>
  <c r="U452" i="19"/>
  <c r="U456" i="19"/>
  <c r="U460" i="19"/>
  <c r="U468" i="19"/>
  <c r="U471" i="19"/>
  <c r="U479" i="19"/>
  <c r="U483" i="19"/>
  <c r="U487" i="19"/>
  <c r="U528" i="19"/>
  <c r="O540" i="19"/>
  <c r="P540" i="19" s="1"/>
  <c r="O557" i="19"/>
  <c r="O565" i="19"/>
  <c r="P565" i="19" s="1"/>
  <c r="U579" i="19"/>
  <c r="O588" i="19"/>
  <c r="P588" i="19" s="1"/>
  <c r="U590" i="19"/>
  <c r="U594" i="19"/>
  <c r="U597" i="19"/>
  <c r="O599" i="19"/>
  <c r="P599" i="19" s="1"/>
  <c r="U601" i="19"/>
  <c r="U605" i="19"/>
  <c r="U613" i="19"/>
  <c r="U620" i="19"/>
  <c r="U630" i="19"/>
  <c r="O675" i="19"/>
  <c r="P675" i="19" s="1"/>
  <c r="U679" i="19"/>
  <c r="U697" i="19"/>
  <c r="O699" i="19"/>
  <c r="P699" i="19" s="1"/>
  <c r="O704" i="19"/>
  <c r="P704" i="19" s="1"/>
  <c r="D727" i="19"/>
  <c r="T318" i="19"/>
  <c r="U329" i="19"/>
  <c r="U334" i="19"/>
  <c r="U337" i="19"/>
  <c r="U346" i="19"/>
  <c r="U364" i="19"/>
  <c r="U391" i="19"/>
  <c r="U400" i="19"/>
  <c r="U404" i="19"/>
  <c r="U412" i="19"/>
  <c r="U416" i="19"/>
  <c r="U424" i="19"/>
  <c r="U428" i="19"/>
  <c r="U440" i="19"/>
  <c r="U455" i="19"/>
  <c r="U467" i="19"/>
  <c r="U482" i="19"/>
  <c r="T491" i="19"/>
  <c r="U503" i="19"/>
  <c r="U523" i="19"/>
  <c r="U526" i="19"/>
  <c r="U541" i="19"/>
  <c r="U555" i="19"/>
  <c r="U558" i="19"/>
  <c r="O577" i="19"/>
  <c r="P577" i="19" s="1"/>
  <c r="U586" i="19"/>
  <c r="U593" i="19"/>
  <c r="O603" i="19"/>
  <c r="P603" i="19" s="1"/>
  <c r="O610" i="19"/>
  <c r="P610" i="19" s="1"/>
  <c r="U612" i="19"/>
  <c r="O614" i="19"/>
  <c r="P614" i="19" s="1"/>
  <c r="O624" i="19"/>
  <c r="P624" i="19" s="1"/>
  <c r="U626" i="19"/>
  <c r="O632" i="19"/>
  <c r="P632" i="19" s="1"/>
  <c r="O670" i="19"/>
  <c r="P670" i="19" s="1"/>
  <c r="U252" i="19"/>
  <c r="U261" i="19"/>
  <c r="O425" i="19"/>
  <c r="P425" i="19" s="1"/>
  <c r="U502" i="19"/>
  <c r="U600" i="19"/>
  <c r="O731" i="19"/>
  <c r="P731" i="19" s="1"/>
  <c r="T264" i="19"/>
  <c r="U268" i="19"/>
  <c r="U270" i="19"/>
  <c r="U274" i="19"/>
  <c r="U286" i="19"/>
  <c r="U303" i="19"/>
  <c r="U355" i="19"/>
  <c r="U361" i="19"/>
  <c r="T363" i="19"/>
  <c r="U386" i="19"/>
  <c r="U494" i="19"/>
  <c r="U532" i="19"/>
  <c r="O539" i="19"/>
  <c r="P539" i="19" s="1"/>
  <c r="U557" i="19"/>
  <c r="O563" i="19"/>
  <c r="P563" i="19" s="1"/>
  <c r="O579" i="19"/>
  <c r="U599" i="19"/>
  <c r="O605" i="19"/>
  <c r="P605" i="19" s="1"/>
  <c r="U607" i="19"/>
  <c r="O613" i="19"/>
  <c r="P613" i="19" s="1"/>
  <c r="O630" i="19"/>
  <c r="P630" i="19" s="1"/>
  <c r="U636" i="19"/>
  <c r="U657" i="19"/>
  <c r="U665" i="19"/>
  <c r="U674" i="19"/>
  <c r="O679" i="19"/>
  <c r="P679" i="19" s="1"/>
  <c r="U681" i="19"/>
  <c r="U684" i="19"/>
  <c r="O697" i="19"/>
  <c r="P697" i="19" s="1"/>
  <c r="U703" i="19"/>
  <c r="O712" i="19"/>
  <c r="P712" i="19" s="1"/>
  <c r="O719" i="19"/>
  <c r="P719" i="19" s="1"/>
  <c r="D729" i="19"/>
  <c r="T38" i="19"/>
  <c r="D435" i="19"/>
  <c r="U435" i="19"/>
  <c r="T247" i="19"/>
  <c r="U509" i="19"/>
  <c r="D509" i="19"/>
  <c r="O530" i="19"/>
  <c r="P530" i="19" s="1"/>
  <c r="T207" i="19"/>
  <c r="T274" i="19"/>
  <c r="T286" i="19"/>
  <c r="U9" i="19"/>
  <c r="U12" i="19"/>
  <c r="T15" i="19"/>
  <c r="U16" i="19"/>
  <c r="U30" i="19"/>
  <c r="U33" i="19"/>
  <c r="T34" i="19"/>
  <c r="U37" i="19"/>
  <c r="U57" i="19"/>
  <c r="U60" i="19"/>
  <c r="T61" i="19"/>
  <c r="U64" i="19"/>
  <c r="U84" i="19"/>
  <c r="U87" i="19"/>
  <c r="T88" i="19"/>
  <c r="U91" i="19"/>
  <c r="U111" i="19"/>
  <c r="U125" i="19"/>
  <c r="T138" i="19"/>
  <c r="U143" i="19"/>
  <c r="U180" i="19"/>
  <c r="D215" i="19"/>
  <c r="U215" i="19"/>
  <c r="D223" i="19"/>
  <c r="U223" i="19"/>
  <c r="T246" i="19"/>
  <c r="D349" i="19"/>
  <c r="U349" i="19"/>
  <c r="D366" i="19"/>
  <c r="U366" i="19"/>
  <c r="U367" i="19"/>
  <c r="T401" i="19"/>
  <c r="T413" i="19"/>
  <c r="U443" i="19"/>
  <c r="U462" i="19"/>
  <c r="U470" i="19"/>
  <c r="U11" i="19"/>
  <c r="U32" i="19"/>
  <c r="U43" i="19"/>
  <c r="U59" i="19"/>
  <c r="U70" i="19"/>
  <c r="U86" i="19"/>
  <c r="U97" i="19"/>
  <c r="U146" i="19"/>
  <c r="U153" i="19"/>
  <c r="U156" i="19"/>
  <c r="U158" i="19"/>
  <c r="U160" i="19"/>
  <c r="U184" i="19"/>
  <c r="T204" i="19"/>
  <c r="T280" i="19"/>
  <c r="T292" i="19"/>
  <c r="D326" i="19"/>
  <c r="U326" i="19"/>
  <c r="D335" i="19"/>
  <c r="U335" i="19"/>
  <c r="T355" i="19"/>
  <c r="T5" i="19"/>
  <c r="T23" i="19"/>
  <c r="D31" i="19"/>
  <c r="T43" i="19"/>
  <c r="U46" i="19"/>
  <c r="D58" i="19"/>
  <c r="T65" i="19"/>
  <c r="T70" i="19"/>
  <c r="U73" i="19"/>
  <c r="D85" i="19"/>
  <c r="T92" i="19"/>
  <c r="T97" i="19"/>
  <c r="U100" i="19"/>
  <c r="U119" i="19"/>
  <c r="T128" i="19"/>
  <c r="U131" i="19"/>
  <c r="U137" i="19"/>
  <c r="U151" i="19"/>
  <c r="T152" i="19"/>
  <c r="T153" i="19"/>
  <c r="U168" i="19"/>
  <c r="T170" i="19"/>
  <c r="T171" i="19"/>
  <c r="U174" i="19"/>
  <c r="T176" i="19"/>
  <c r="U177" i="19"/>
  <c r="T181" i="19"/>
  <c r="D444" i="19"/>
  <c r="U444" i="19"/>
  <c r="U480" i="19"/>
  <c r="T197" i="19"/>
  <c r="D216" i="19"/>
  <c r="U216" i="19"/>
  <c r="D224" i="19"/>
  <c r="U224" i="19"/>
  <c r="T6" i="19"/>
  <c r="U7" i="19"/>
  <c r="U18" i="19"/>
  <c r="U21" i="19"/>
  <c r="T24" i="19"/>
  <c r="U25" i="19"/>
  <c r="T39" i="19"/>
  <c r="T40" i="19"/>
  <c r="U41" i="19"/>
  <c r="T42" i="19"/>
  <c r="U52" i="19"/>
  <c r="T66" i="19"/>
  <c r="T67" i="19"/>
  <c r="U68" i="19"/>
  <c r="T69" i="19"/>
  <c r="U79" i="19"/>
  <c r="T93" i="19"/>
  <c r="T94" i="19"/>
  <c r="U95" i="19"/>
  <c r="T96" i="19"/>
  <c r="U106" i="19"/>
  <c r="U110" i="19"/>
  <c r="U115" i="19"/>
  <c r="U124" i="19"/>
  <c r="T125" i="19"/>
  <c r="T126" i="19"/>
  <c r="U132" i="19"/>
  <c r="U141" i="19"/>
  <c r="T143" i="19"/>
  <c r="T144" i="19"/>
  <c r="T149" i="19"/>
  <c r="U161" i="19"/>
  <c r="D170" i="19"/>
  <c r="D171" i="19"/>
  <c r="U172" i="19"/>
  <c r="T174" i="19"/>
  <c r="D176" i="19"/>
  <c r="T300" i="19"/>
  <c r="D387" i="19"/>
  <c r="U387" i="19"/>
  <c r="O395" i="19"/>
  <c r="P395" i="19" s="1"/>
  <c r="T407" i="19"/>
  <c r="T419" i="19"/>
  <c r="U164" i="19"/>
  <c r="U169" i="19"/>
  <c r="U178" i="19"/>
  <c r="U191" i="19"/>
  <c r="U205" i="19"/>
  <c r="U208" i="19"/>
  <c r="U217" i="19"/>
  <c r="O222" i="19"/>
  <c r="U225" i="19"/>
  <c r="U233" i="19"/>
  <c r="O237" i="19"/>
  <c r="P237" i="19" s="1"/>
  <c r="U246" i="19"/>
  <c r="U250" i="19"/>
  <c r="U251" i="19"/>
  <c r="T258" i="19"/>
  <c r="T259" i="19"/>
  <c r="T267" i="19"/>
  <c r="T268" i="19"/>
  <c r="U316" i="19"/>
  <c r="U322" i="19"/>
  <c r="U328" i="19"/>
  <c r="U338" i="19"/>
  <c r="D346" i="19"/>
  <c r="U350" i="19"/>
  <c r="U359" i="19"/>
  <c r="U369" i="19"/>
  <c r="T373" i="19"/>
  <c r="U377" i="19"/>
  <c r="U380" i="19"/>
  <c r="U392" i="19"/>
  <c r="U427" i="19"/>
  <c r="U436" i="19"/>
  <c r="U445" i="19"/>
  <c r="U454" i="19"/>
  <c r="U463" i="19"/>
  <c r="U472" i="19"/>
  <c r="U481" i="19"/>
  <c r="U489" i="19"/>
  <c r="U498" i="19"/>
  <c r="U506" i="19"/>
  <c r="T511" i="19"/>
  <c r="O549" i="19"/>
  <c r="P549" i="19" s="1"/>
  <c r="U202" i="19"/>
  <c r="T236" i="19"/>
  <c r="U241" i="19"/>
  <c r="U242" i="19"/>
  <c r="U256" i="19"/>
  <c r="U257" i="19"/>
  <c r="U265" i="19"/>
  <c r="U266" i="19"/>
  <c r="U306" i="19"/>
  <c r="U307" i="19"/>
  <c r="U315" i="19"/>
  <c r="U321" i="19"/>
  <c r="U327" i="19"/>
  <c r="U341" i="19"/>
  <c r="U342" i="19"/>
  <c r="U368" i="19"/>
  <c r="T382" i="19"/>
  <c r="U390" i="19"/>
  <c r="U488" i="19"/>
  <c r="U518" i="19"/>
  <c r="D518" i="19"/>
  <c r="T277" i="19"/>
  <c r="T283" i="19"/>
  <c r="T289" i="19"/>
  <c r="T295" i="19"/>
  <c r="T398" i="19"/>
  <c r="T404" i="19"/>
  <c r="T410" i="19"/>
  <c r="T416" i="19"/>
  <c r="T422" i="19"/>
  <c r="U196" i="19"/>
  <c r="U198" i="19"/>
  <c r="U222" i="19"/>
  <c r="U230" i="19"/>
  <c r="U238" i="19"/>
  <c r="U239" i="19"/>
  <c r="U243" i="19"/>
  <c r="U253" i="19"/>
  <c r="U258" i="19"/>
  <c r="U262" i="19"/>
  <c r="U267" i="19"/>
  <c r="U271" i="19"/>
  <c r="U312" i="19"/>
  <c r="U317" i="19"/>
  <c r="U324" i="19"/>
  <c r="U325" i="19"/>
  <c r="U333" i="19"/>
  <c r="U353" i="19"/>
  <c r="U354" i="19"/>
  <c r="T358" i="19"/>
  <c r="U362" i="19"/>
  <c r="U363" i="19"/>
  <c r="U371" i="19"/>
  <c r="D517" i="19"/>
  <c r="U517" i="19"/>
  <c r="U195" i="19"/>
  <c r="U211" i="19"/>
  <c r="U220" i="19"/>
  <c r="U228" i="19"/>
  <c r="U236" i="19"/>
  <c r="U244" i="19"/>
  <c r="U298" i="19"/>
  <c r="U304" i="19"/>
  <c r="U310" i="19"/>
  <c r="U318" i="19"/>
  <c r="U319" i="19"/>
  <c r="U331" i="19"/>
  <c r="U347" i="19"/>
  <c r="T367" i="19"/>
  <c r="U374" i="19"/>
  <c r="U430" i="19"/>
  <c r="U439" i="19"/>
  <c r="U448" i="19"/>
  <c r="U457" i="19"/>
  <c r="U466" i="19"/>
  <c r="U475" i="19"/>
  <c r="U484" i="19"/>
  <c r="U496" i="19"/>
  <c r="T502" i="19"/>
  <c r="T531" i="19"/>
  <c r="T496" i="19"/>
  <c r="U497" i="19"/>
  <c r="U524" i="19"/>
  <c r="U529" i="19"/>
  <c r="U538" i="19"/>
  <c r="U544" i="19"/>
  <c r="U545" i="19"/>
  <c r="U553" i="19"/>
  <c r="U565" i="19"/>
  <c r="U577" i="19"/>
  <c r="U587" i="19"/>
  <c r="T597" i="19"/>
  <c r="D616" i="19"/>
  <c r="O631" i="19"/>
  <c r="P631" i="19" s="1"/>
  <c r="O639" i="19"/>
  <c r="P639" i="19" s="1"/>
  <c r="U641" i="19"/>
  <c r="U645" i="19"/>
  <c r="O657" i="19"/>
  <c r="O666" i="19"/>
  <c r="P666" i="19" s="1"/>
  <c r="O668" i="19"/>
  <c r="U672" i="19"/>
  <c r="U688" i="19"/>
  <c r="U699" i="19"/>
  <c r="U712" i="19"/>
  <c r="U719" i="19"/>
  <c r="U725" i="19"/>
  <c r="T727" i="19"/>
  <c r="T515" i="19"/>
  <c r="U519" i="19"/>
  <c r="U536" i="19"/>
  <c r="U537" i="19"/>
  <c r="D539" i="19"/>
  <c r="U608" i="19"/>
  <c r="U609" i="19"/>
  <c r="U611" i="19"/>
  <c r="O615" i="19"/>
  <c r="P615" i="19" s="1"/>
  <c r="O616" i="19"/>
  <c r="P616" i="19" s="1"/>
  <c r="U634" i="19"/>
  <c r="U646" i="19"/>
  <c r="U651" i="19"/>
  <c r="U661" i="19"/>
  <c r="U671" i="19"/>
  <c r="U687" i="19"/>
  <c r="U696" i="19"/>
  <c r="U708" i="19"/>
  <c r="U710" i="19"/>
  <c r="U713" i="19"/>
  <c r="O715" i="19"/>
  <c r="P715" i="19" s="1"/>
  <c r="U718" i="19"/>
  <c r="U510" i="19"/>
  <c r="T535" i="19"/>
  <c r="T536" i="19"/>
  <c r="T537" i="19"/>
  <c r="D540" i="19"/>
  <c r="O558" i="19"/>
  <c r="P558" i="19" s="1"/>
  <c r="T591" i="19"/>
  <c r="O604" i="19"/>
  <c r="O611" i="19"/>
  <c r="U660" i="19"/>
  <c r="O661" i="19"/>
  <c r="P661" i="19" s="1"/>
  <c r="O663" i="19"/>
  <c r="P663" i="19" s="1"/>
  <c r="O677" i="19"/>
  <c r="O687" i="19"/>
  <c r="P687" i="19" s="1"/>
  <c r="O693" i="19"/>
  <c r="O708" i="19"/>
  <c r="P708" i="19" s="1"/>
  <c r="U709" i="19"/>
  <c r="O710" i="19"/>
  <c r="P710" i="19" s="1"/>
  <c r="T520" i="19"/>
  <c r="T524" i="19"/>
  <c r="U542" i="19"/>
  <c r="T585" i="19"/>
  <c r="T587" i="19"/>
  <c r="O621" i="19"/>
  <c r="P621" i="19" s="1"/>
  <c r="U693" i="19"/>
  <c r="U702" i="19"/>
  <c r="U543" i="19"/>
  <c r="U561" i="19"/>
  <c r="U569" i="19"/>
  <c r="U571" i="19"/>
  <c r="U573" i="19"/>
  <c r="U583" i="19"/>
  <c r="O608" i="19"/>
  <c r="P608" i="19" s="1"/>
  <c r="U615" i="19"/>
  <c r="O628" i="19"/>
  <c r="P628" i="19" s="1"/>
  <c r="D641" i="19"/>
  <c r="U643" i="19"/>
  <c r="O646" i="19"/>
  <c r="O656" i="19"/>
  <c r="P656" i="19" s="1"/>
  <c r="O665" i="19"/>
  <c r="P665" i="19" s="1"/>
  <c r="O667" i="19"/>
  <c r="P667" i="19" s="1"/>
  <c r="U695" i="19"/>
  <c r="O709" i="19"/>
  <c r="U715" i="19"/>
  <c r="T4" i="19"/>
  <c r="D130" i="19"/>
  <c r="U130" i="19"/>
  <c r="D339" i="19"/>
  <c r="U339" i="19"/>
  <c r="T428" i="19"/>
  <c r="T456" i="19"/>
  <c r="T465" i="19"/>
  <c r="O705" i="19"/>
  <c r="P705" i="19" s="1"/>
  <c r="T296" i="19"/>
  <c r="U8" i="19"/>
  <c r="U26" i="19"/>
  <c r="T314" i="19"/>
  <c r="U343" i="19"/>
  <c r="D343" i="19"/>
  <c r="T349" i="19"/>
  <c r="T370" i="19"/>
  <c r="D375" i="19"/>
  <c r="U375" i="19"/>
  <c r="T426" i="19"/>
  <c r="T434" i="19"/>
  <c r="T435" i="19"/>
  <c r="T443" i="19"/>
  <c r="T444" i="19"/>
  <c r="T452" i="19"/>
  <c r="T453" i="19"/>
  <c r="T461" i="19"/>
  <c r="T462" i="19"/>
  <c r="T470" i="19"/>
  <c r="T471" i="19"/>
  <c r="T479" i="19"/>
  <c r="T480" i="19"/>
  <c r="D490" i="19"/>
  <c r="U490" i="19"/>
  <c r="T499" i="19"/>
  <c r="D508" i="19"/>
  <c r="U508" i="19"/>
  <c r="O607" i="19"/>
  <c r="P607" i="19" s="1"/>
  <c r="D642" i="19"/>
  <c r="O642" i="19"/>
  <c r="P642" i="19" s="1"/>
  <c r="U653" i="19"/>
  <c r="D653" i="19"/>
  <c r="T302" i="19"/>
  <c r="T320" i="19"/>
  <c r="D376" i="19"/>
  <c r="U376" i="19"/>
  <c r="T437" i="19"/>
  <c r="T446" i="19"/>
  <c r="T474" i="19"/>
  <c r="T482" i="19"/>
  <c r="O681" i="19"/>
  <c r="P681" i="19" s="1"/>
  <c r="D707" i="19"/>
  <c r="U707" i="19"/>
  <c r="T278" i="19"/>
  <c r="T317" i="19"/>
  <c r="O680" i="19"/>
  <c r="P680" i="19" s="1"/>
  <c r="D705" i="19"/>
  <c r="U705" i="19"/>
  <c r="U35" i="19"/>
  <c r="U44" i="19"/>
  <c r="U53" i="19"/>
  <c r="U62" i="19"/>
  <c r="U71" i="19"/>
  <c r="U89" i="19"/>
  <c r="T145" i="19"/>
  <c r="T169" i="19"/>
  <c r="D278" i="19"/>
  <c r="U278" i="19"/>
  <c r="D284" i="19"/>
  <c r="U284" i="19"/>
  <c r="D290" i="19"/>
  <c r="U290" i="19"/>
  <c r="T332" i="19"/>
  <c r="U27" i="19"/>
  <c r="U36" i="19"/>
  <c r="U45" i="19"/>
  <c r="U54" i="19"/>
  <c r="U63" i="19"/>
  <c r="U72" i="19"/>
  <c r="U81" i="19"/>
  <c r="U90" i="19"/>
  <c r="U99" i="19"/>
  <c r="U108" i="19"/>
  <c r="T121" i="19"/>
  <c r="D125" i="19"/>
  <c r="T131" i="19"/>
  <c r="T148" i="19"/>
  <c r="D152" i="19"/>
  <c r="T158" i="19"/>
  <c r="T175" i="19"/>
  <c r="D179" i="19"/>
  <c r="T191" i="19"/>
  <c r="T193" i="19"/>
  <c r="U245" i="19"/>
  <c r="U254" i="19"/>
  <c r="U263" i="19"/>
  <c r="T276" i="19"/>
  <c r="T282" i="19"/>
  <c r="T288" i="19"/>
  <c r="T294" i="19"/>
  <c r="U305" i="19"/>
  <c r="T311" i="19"/>
  <c r="U323" i="19"/>
  <c r="T329" i="19"/>
  <c r="T340" i="19"/>
  <c r="T348" i="19"/>
  <c r="D370" i="19"/>
  <c r="U370" i="19"/>
  <c r="D384" i="19"/>
  <c r="U384" i="19"/>
  <c r="D396" i="19"/>
  <c r="U396" i="19"/>
  <c r="D402" i="19"/>
  <c r="U402" i="19"/>
  <c r="D408" i="19"/>
  <c r="U408" i="19"/>
  <c r="D414" i="19"/>
  <c r="U414" i="19"/>
  <c r="D420" i="19"/>
  <c r="U420" i="19"/>
  <c r="D426" i="19"/>
  <c r="U426" i="19"/>
  <c r="D499" i="19"/>
  <c r="U499" i="19"/>
  <c r="T285" i="19"/>
  <c r="T291" i="19"/>
  <c r="T429" i="19"/>
  <c r="T438" i="19"/>
  <c r="T447" i="19"/>
  <c r="T455" i="19"/>
  <c r="T464" i="19"/>
  <c r="T473" i="19"/>
  <c r="T483" i="19"/>
  <c r="T272" i="19"/>
  <c r="T284" i="19"/>
  <c r="T290" i="19"/>
  <c r="T299" i="19"/>
  <c r="T335" i="19"/>
  <c r="D576" i="19"/>
  <c r="U576" i="19"/>
  <c r="U614" i="19"/>
  <c r="U677" i="19"/>
  <c r="U17" i="19"/>
  <c r="U80" i="19"/>
  <c r="U98" i="19"/>
  <c r="U107" i="19"/>
  <c r="D112" i="19"/>
  <c r="U112" i="19"/>
  <c r="T118" i="19"/>
  <c r="T142" i="19"/>
  <c r="T9" i="19"/>
  <c r="U14" i="19"/>
  <c r="T18" i="19"/>
  <c r="T27" i="19"/>
  <c r="T28" i="19"/>
  <c r="T37" i="19"/>
  <c r="T46" i="19"/>
  <c r="T55" i="19"/>
  <c r="U56" i="19"/>
  <c r="T64" i="19"/>
  <c r="U65" i="19"/>
  <c r="T73" i="19"/>
  <c r="U74" i="19"/>
  <c r="T82" i="19"/>
  <c r="U83" i="19"/>
  <c r="T91" i="19"/>
  <c r="U92" i="19"/>
  <c r="T100" i="19"/>
  <c r="U101" i="19"/>
  <c r="T109" i="19"/>
  <c r="D121" i="19"/>
  <c r="U121" i="19"/>
  <c r="T124" i="19"/>
  <c r="T127" i="19"/>
  <c r="D128" i="19"/>
  <c r="D131" i="19"/>
  <c r="T133" i="19"/>
  <c r="T135" i="19"/>
  <c r="T136" i="19"/>
  <c r="D148" i="19"/>
  <c r="U148" i="19"/>
  <c r="T151" i="19"/>
  <c r="T154" i="19"/>
  <c r="D155" i="19"/>
  <c r="D158" i="19"/>
  <c r="T160" i="19"/>
  <c r="T162" i="19"/>
  <c r="T163" i="19"/>
  <c r="D175" i="19"/>
  <c r="U175" i="19"/>
  <c r="T178" i="19"/>
  <c r="D232" i="19"/>
  <c r="T243" i="19"/>
  <c r="T252" i="19"/>
  <c r="T275" i="19"/>
  <c r="T281" i="19"/>
  <c r="T287" i="19"/>
  <c r="T293" i="19"/>
  <c r="U302" i="19"/>
  <c r="T308" i="19"/>
  <c r="U320" i="19"/>
  <c r="T326" i="19"/>
  <c r="U340" i="19"/>
  <c r="D340" i="19"/>
  <c r="D348" i="19"/>
  <c r="U348" i="19"/>
  <c r="T361" i="19"/>
  <c r="T366" i="19"/>
  <c r="T400" i="19"/>
  <c r="T406" i="19"/>
  <c r="T412" i="19"/>
  <c r="T418" i="19"/>
  <c r="T424" i="19"/>
  <c r="T431" i="19"/>
  <c r="T432" i="19"/>
  <c r="T440" i="19"/>
  <c r="T441" i="19"/>
  <c r="T449" i="19"/>
  <c r="T450" i="19"/>
  <c r="T458" i="19"/>
  <c r="T459" i="19"/>
  <c r="T467" i="19"/>
  <c r="T468" i="19"/>
  <c r="T476" i="19"/>
  <c r="T477" i="19"/>
  <c r="T486" i="19"/>
  <c r="T487" i="19"/>
  <c r="D157" i="19"/>
  <c r="U157" i="19"/>
  <c r="T273" i="19"/>
  <c r="T279" i="19"/>
  <c r="T336" i="19"/>
  <c r="U547" i="19"/>
  <c r="O685" i="19"/>
  <c r="P685" i="19" s="1"/>
  <c r="T184" i="19"/>
  <c r="T375" i="19"/>
  <c r="T115" i="19"/>
  <c r="D139" i="19"/>
  <c r="U139" i="19"/>
  <c r="D166" i="19"/>
  <c r="U166" i="19"/>
  <c r="T172" i="19"/>
  <c r="D272" i="19"/>
  <c r="U272" i="19"/>
  <c r="U5" i="19"/>
  <c r="U23" i="19"/>
  <c r="U29" i="19"/>
  <c r="U38" i="19"/>
  <c r="U47" i="19"/>
  <c r="D9" i="19"/>
  <c r="D18" i="19"/>
  <c r="D28" i="19"/>
  <c r="D37" i="19"/>
  <c r="D46" i="19"/>
  <c r="D55" i="19"/>
  <c r="D64" i="19"/>
  <c r="D73" i="19"/>
  <c r="D82" i="19"/>
  <c r="D91" i="19"/>
  <c r="D100" i="19"/>
  <c r="D109" i="19"/>
  <c r="T113" i="19"/>
  <c r="T130" i="19"/>
  <c r="D134" i="19"/>
  <c r="T139" i="19"/>
  <c r="T140" i="19"/>
  <c r="T157" i="19"/>
  <c r="D161" i="19"/>
  <c r="T166" i="19"/>
  <c r="T167" i="19"/>
  <c r="T179" i="19"/>
  <c r="T182" i="19"/>
  <c r="T188" i="19"/>
  <c r="T203" i="19"/>
  <c r="T206" i="19"/>
  <c r="T209" i="19"/>
  <c r="T212" i="19"/>
  <c r="T215" i="19"/>
  <c r="T218" i="19"/>
  <c r="T221" i="19"/>
  <c r="T223" i="19"/>
  <c r="T226" i="19"/>
  <c r="D229" i="19"/>
  <c r="T235" i="19"/>
  <c r="D275" i="19"/>
  <c r="U275" i="19"/>
  <c r="D281" i="19"/>
  <c r="U281" i="19"/>
  <c r="D287" i="19"/>
  <c r="U287" i="19"/>
  <c r="D293" i="19"/>
  <c r="U293" i="19"/>
  <c r="T305" i="19"/>
  <c r="T323" i="19"/>
  <c r="T339" i="19"/>
  <c r="U394" i="19"/>
  <c r="D394" i="19"/>
  <c r="T399" i="19"/>
  <c r="T405" i="19"/>
  <c r="T411" i="19"/>
  <c r="T417" i="19"/>
  <c r="T423" i="19"/>
  <c r="T505" i="19"/>
  <c r="T506" i="19"/>
  <c r="T523" i="19"/>
  <c r="U534" i="19"/>
  <c r="D534" i="19"/>
  <c r="O570" i="19"/>
  <c r="P570" i="19" s="1"/>
  <c r="O606" i="19"/>
  <c r="P606" i="19" s="1"/>
  <c r="U662" i="19"/>
  <c r="O683" i="19"/>
  <c r="P683" i="19" s="1"/>
  <c r="O684" i="19"/>
  <c r="P684" i="19" s="1"/>
  <c r="D726" i="19"/>
  <c r="U726" i="19"/>
  <c r="U183" i="19"/>
  <c r="T187" i="19"/>
  <c r="U192" i="19"/>
  <c r="T205" i="19"/>
  <c r="T208" i="19"/>
  <c r="T211" i="19"/>
  <c r="T214" i="19"/>
  <c r="T217" i="19"/>
  <c r="T220" i="19"/>
  <c r="T225" i="19"/>
  <c r="U237" i="19"/>
  <c r="D240" i="19"/>
  <c r="D243" i="19"/>
  <c r="D246" i="19"/>
  <c r="D249" i="19"/>
  <c r="D252" i="19"/>
  <c r="D255" i="19"/>
  <c r="D258" i="19"/>
  <c r="D261" i="19"/>
  <c r="D264" i="19"/>
  <c r="D267" i="19"/>
  <c r="D270" i="19"/>
  <c r="T344" i="19"/>
  <c r="U351" i="19"/>
  <c r="T364" i="19"/>
  <c r="T385" i="19"/>
  <c r="T387" i="19"/>
  <c r="T391" i="19"/>
  <c r="D399" i="19"/>
  <c r="U399" i="19"/>
  <c r="D405" i="19"/>
  <c r="U405" i="19"/>
  <c r="D411" i="19"/>
  <c r="U411" i="19"/>
  <c r="D417" i="19"/>
  <c r="U417" i="19"/>
  <c r="D423" i="19"/>
  <c r="U423" i="19"/>
  <c r="T495" i="19"/>
  <c r="T504" i="19"/>
  <c r="T512" i="19"/>
  <c r="D513" i="19"/>
  <c r="U513" i="19"/>
  <c r="D543" i="19"/>
  <c r="O543" i="19"/>
  <c r="P543" i="19" s="1"/>
  <c r="U563" i="19"/>
  <c r="O568" i="19"/>
  <c r="P568" i="19" s="1"/>
  <c r="U588" i="19"/>
  <c r="D606" i="19"/>
  <c r="U606" i="19"/>
  <c r="O619" i="19"/>
  <c r="P619" i="19" s="1"/>
  <c r="O626" i="19"/>
  <c r="P626" i="19" s="1"/>
  <c r="T352" i="19"/>
  <c r="T357" i="19"/>
  <c r="T397" i="19"/>
  <c r="T403" i="19"/>
  <c r="T409" i="19"/>
  <c r="T415" i="19"/>
  <c r="T421" i="19"/>
  <c r="T493" i="19"/>
  <c r="T494" i="19"/>
  <c r="D495" i="19"/>
  <c r="U495" i="19"/>
  <c r="T503" i="19"/>
  <c r="D504" i="19"/>
  <c r="U504" i="19"/>
  <c r="T518" i="19"/>
  <c r="U533" i="19"/>
  <c r="D548" i="19"/>
  <c r="U548" i="19"/>
  <c r="D551" i="19"/>
  <c r="O551" i="19"/>
  <c r="P551" i="19" s="1"/>
  <c r="O566" i="19"/>
  <c r="P566" i="19" s="1"/>
  <c r="D568" i="19"/>
  <c r="U568" i="19"/>
  <c r="O623" i="19"/>
  <c r="P623" i="19" s="1"/>
  <c r="D625" i="19"/>
  <c r="O625" i="19"/>
  <c r="P625" i="19" s="1"/>
  <c r="T345" i="19"/>
  <c r="T376" i="19"/>
  <c r="T378" i="19"/>
  <c r="T384" i="19"/>
  <c r="T396" i="19"/>
  <c r="T402" i="19"/>
  <c r="T408" i="19"/>
  <c r="T414" i="19"/>
  <c r="T420" i="19"/>
  <c r="T490" i="19"/>
  <c r="T500" i="19"/>
  <c r="O556" i="19"/>
  <c r="P556" i="19" s="1"/>
  <c r="D566" i="19"/>
  <c r="U566" i="19"/>
  <c r="D578" i="19"/>
  <c r="U578" i="19"/>
  <c r="D618" i="19"/>
  <c r="U618" i="19"/>
  <c r="D623" i="19"/>
  <c r="U623" i="19"/>
  <c r="T231" i="19"/>
  <c r="T234" i="19"/>
  <c r="T263" i="19"/>
  <c r="T266" i="19"/>
  <c r="T269" i="19"/>
  <c r="O347" i="19"/>
  <c r="P347" i="19" s="1"/>
  <c r="T351" i="19"/>
  <c r="U356" i="19"/>
  <c r="T360" i="19"/>
  <c r="U365" i="19"/>
  <c r="T369" i="19"/>
  <c r="U393" i="19"/>
  <c r="T394" i="19"/>
  <c r="T430" i="19"/>
  <c r="T433" i="19"/>
  <c r="T436" i="19"/>
  <c r="T439" i="19"/>
  <c r="T442" i="19"/>
  <c r="T445" i="19"/>
  <c r="T448" i="19"/>
  <c r="T451" i="19"/>
  <c r="T454" i="19"/>
  <c r="T457" i="19"/>
  <c r="T460" i="19"/>
  <c r="T463" i="19"/>
  <c r="T466" i="19"/>
  <c r="T469" i="19"/>
  <c r="T472" i="19"/>
  <c r="T475" i="19"/>
  <c r="T478" i="19"/>
  <c r="T481" i="19"/>
  <c r="T484" i="19"/>
  <c r="T485" i="19"/>
  <c r="T497" i="19"/>
  <c r="U516" i="19"/>
  <c r="T526" i="19"/>
  <c r="D535" i="19"/>
  <c r="D544" i="19"/>
  <c r="U546" i="19"/>
  <c r="U551" i="19"/>
  <c r="O554" i="19"/>
  <c r="P554" i="19" s="1"/>
  <c r="D564" i="19"/>
  <c r="U564" i="19"/>
  <c r="O637" i="19"/>
  <c r="O638" i="19"/>
  <c r="P638" i="19" s="1"/>
  <c r="T342" i="19"/>
  <c r="T381" i="19"/>
  <c r="T390" i="19"/>
  <c r="T488" i="19"/>
  <c r="U507" i="19"/>
  <c r="T517" i="19"/>
  <c r="T522" i="19"/>
  <c r="T529" i="19"/>
  <c r="O544" i="19"/>
  <c r="P544" i="19" s="1"/>
  <c r="O546" i="19"/>
  <c r="P546" i="19" s="1"/>
  <c r="D554" i="19"/>
  <c r="U554" i="19"/>
  <c r="U575" i="19"/>
  <c r="O580" i="19"/>
  <c r="P580" i="19" s="1"/>
  <c r="T582" i="19"/>
  <c r="U592" i="19"/>
  <c r="O612" i="19"/>
  <c r="P612" i="19" s="1"/>
  <c r="O620" i="19"/>
  <c r="P620" i="19" s="1"/>
  <c r="D622" i="19"/>
  <c r="U622" i="19"/>
  <c r="O334" i="19"/>
  <c r="P334" i="19" s="1"/>
  <c r="T508" i="19"/>
  <c r="T513" i="19"/>
  <c r="T521" i="19"/>
  <c r="T534" i="19"/>
  <c r="D541" i="19"/>
  <c r="O541" i="19"/>
  <c r="P541" i="19" s="1"/>
  <c r="D552" i="19"/>
  <c r="U552" i="19"/>
  <c r="O578" i="19"/>
  <c r="P578" i="19" s="1"/>
  <c r="D589" i="19"/>
  <c r="U589" i="19"/>
  <c r="O609" i="19"/>
  <c r="P609" i="19" s="1"/>
  <c r="O627" i="19"/>
  <c r="P627" i="19" s="1"/>
  <c r="O629" i="19"/>
  <c r="P629" i="19" s="1"/>
  <c r="T393" i="19"/>
  <c r="T492" i="19"/>
  <c r="D493" i="19"/>
  <c r="T501" i="19"/>
  <c r="D502" i="19"/>
  <c r="T510" i="19"/>
  <c r="D511" i="19"/>
  <c r="T519" i="19"/>
  <c r="D520" i="19"/>
  <c r="T528" i="19"/>
  <c r="D529" i="19"/>
  <c r="T538" i="19"/>
  <c r="O548" i="19"/>
  <c r="P548" i="19" s="1"/>
  <c r="U550" i="19"/>
  <c r="O560" i="19"/>
  <c r="P560" i="19" s="1"/>
  <c r="U562" i="19"/>
  <c r="O572" i="19"/>
  <c r="P572" i="19" s="1"/>
  <c r="U574" i="19"/>
  <c r="D587" i="19"/>
  <c r="T590" i="19"/>
  <c r="T600" i="19"/>
  <c r="D629" i="19"/>
  <c r="U629" i="19"/>
  <c r="O633" i="19"/>
  <c r="P633" i="19" s="1"/>
  <c r="D714" i="19"/>
  <c r="U714" i="19"/>
  <c r="O725" i="19"/>
  <c r="P725" i="19" s="1"/>
  <c r="U731" i="19"/>
  <c r="O562" i="19"/>
  <c r="P562" i="19" s="1"/>
  <c r="O574" i="19"/>
  <c r="P574" i="19" s="1"/>
  <c r="T596" i="19"/>
  <c r="T602" i="19"/>
  <c r="U619" i="19"/>
  <c r="U625" i="19"/>
  <c r="D633" i="19"/>
  <c r="U633" i="19"/>
  <c r="U649" i="19"/>
  <c r="D649" i="19"/>
  <c r="O682" i="19"/>
  <c r="P682" i="19" s="1"/>
  <c r="D692" i="19"/>
  <c r="O692" i="19"/>
  <c r="P692" i="19" s="1"/>
  <c r="U692" i="19"/>
  <c r="O713" i="19"/>
  <c r="P713" i="19" s="1"/>
  <c r="U722" i="19"/>
  <c r="T489" i="19"/>
  <c r="T498" i="19"/>
  <c r="T507" i="19"/>
  <c r="T516" i="19"/>
  <c r="T525" i="19"/>
  <c r="O552" i="19"/>
  <c r="P552" i="19" s="1"/>
  <c r="O564" i="19"/>
  <c r="P564" i="19" s="1"/>
  <c r="O576" i="19"/>
  <c r="P576" i="19" s="1"/>
  <c r="T589" i="19"/>
  <c r="D596" i="19"/>
  <c r="U596" i="19"/>
  <c r="O618" i="19"/>
  <c r="P618" i="19" s="1"/>
  <c r="D647" i="19"/>
  <c r="U647" i="19"/>
  <c r="U655" i="19"/>
  <c r="D655" i="19"/>
  <c r="U682" i="19"/>
  <c r="D682" i="19"/>
  <c r="O691" i="19"/>
  <c r="P691" i="19" s="1"/>
  <c r="D698" i="19"/>
  <c r="U698" i="19"/>
  <c r="O584" i="19"/>
  <c r="P584" i="19" s="1"/>
  <c r="O594" i="19"/>
  <c r="P594" i="19" s="1"/>
  <c r="O622" i="19"/>
  <c r="P622" i="19" s="1"/>
  <c r="O664" i="19"/>
  <c r="P664" i="19" s="1"/>
  <c r="D680" i="19"/>
  <c r="U680" i="19"/>
  <c r="D690" i="19"/>
  <c r="U690" i="19"/>
  <c r="O717" i="19"/>
  <c r="P717" i="19" s="1"/>
  <c r="D724" i="19"/>
  <c r="U724" i="19"/>
  <c r="U642" i="19"/>
  <c r="O728" i="19"/>
  <c r="P728" i="19" s="1"/>
  <c r="O592" i="19"/>
  <c r="P592" i="19" s="1"/>
  <c r="D644" i="19"/>
  <c r="O644" i="19"/>
  <c r="P644" i="19" s="1"/>
  <c r="U644" i="19"/>
  <c r="O649" i="19"/>
  <c r="P649" i="19" s="1"/>
  <c r="O655" i="19"/>
  <c r="P655" i="19" s="1"/>
  <c r="D678" i="19"/>
  <c r="U678" i="19"/>
  <c r="O698" i="19"/>
  <c r="P698" i="19" s="1"/>
  <c r="O707" i="19"/>
  <c r="P707" i="19" s="1"/>
  <c r="O726" i="19"/>
  <c r="P726" i="19" s="1"/>
  <c r="O634" i="19"/>
  <c r="P634" i="19" s="1"/>
  <c r="O636" i="19"/>
  <c r="P636" i="19" s="1"/>
  <c r="U639" i="19"/>
  <c r="O643" i="19"/>
  <c r="P643" i="19" s="1"/>
  <c r="O651" i="19"/>
  <c r="P651" i="19" s="1"/>
  <c r="O658" i="19"/>
  <c r="P658" i="19" s="1"/>
  <c r="O669" i="19"/>
  <c r="P669" i="19" s="1"/>
  <c r="U676" i="19"/>
  <c r="U685" i="19"/>
  <c r="O689" i="19"/>
  <c r="P689" i="19" s="1"/>
  <c r="O694" i="19"/>
  <c r="P694" i="19" s="1"/>
  <c r="D696" i="19"/>
  <c r="T701" i="19"/>
  <c r="O702" i="19"/>
  <c r="P702" i="19" s="1"/>
  <c r="O723" i="19"/>
  <c r="P723" i="19" s="1"/>
  <c r="O640" i="19"/>
  <c r="P640" i="19" s="1"/>
  <c r="O676" i="19"/>
  <c r="P676" i="19" s="1"/>
  <c r="O686" i="19"/>
  <c r="P686" i="19" s="1"/>
  <c r="O696" i="19"/>
  <c r="P696" i="19" s="1"/>
  <c r="O703" i="19"/>
  <c r="P703" i="19" s="1"/>
  <c r="O711" i="19"/>
  <c r="P711" i="19" s="1"/>
  <c r="U711" i="19"/>
  <c r="O647" i="19"/>
  <c r="P647" i="19" s="1"/>
  <c r="O653" i="19"/>
  <c r="P653" i="19" s="1"/>
  <c r="O678" i="19"/>
  <c r="P678" i="19" s="1"/>
  <c r="O660" i="19"/>
  <c r="P660" i="19" s="1"/>
  <c r="O662" i="19"/>
  <c r="P662" i="19" s="1"/>
  <c r="O671" i="19"/>
  <c r="P671" i="19" s="1"/>
  <c r="O673" i="19"/>
  <c r="P673" i="19" s="1"/>
  <c r="O688" i="19"/>
  <c r="P688" i="19" s="1"/>
  <c r="O690" i="19"/>
  <c r="P690" i="19" s="1"/>
  <c r="O714" i="19"/>
  <c r="P714" i="19" s="1"/>
  <c r="O716" i="19"/>
  <c r="P716" i="19" s="1"/>
  <c r="O718" i="19"/>
  <c r="P718" i="19" s="1"/>
  <c r="O720" i="19"/>
  <c r="P720" i="19" s="1"/>
  <c r="O722" i="19"/>
  <c r="P722" i="19" s="1"/>
  <c r="O724" i="19"/>
  <c r="P724" i="19" s="1"/>
  <c r="N732" i="18"/>
  <c r="M202" i="18"/>
  <c r="K202" i="18"/>
  <c r="D202" i="18" s="1"/>
  <c r="M731" i="18"/>
  <c r="L731" i="18"/>
  <c r="K731" i="18"/>
  <c r="D731" i="18" s="1"/>
  <c r="I731" i="18"/>
  <c r="M730" i="18"/>
  <c r="L730" i="18"/>
  <c r="K730" i="18"/>
  <c r="D730" i="18" s="1"/>
  <c r="I730" i="18"/>
  <c r="M729" i="18"/>
  <c r="L729" i="18"/>
  <c r="K729" i="18"/>
  <c r="D729" i="18" s="1"/>
  <c r="I729" i="18"/>
  <c r="M728" i="18"/>
  <c r="L728" i="18"/>
  <c r="K728" i="18"/>
  <c r="D728" i="18" s="1"/>
  <c r="I728" i="18"/>
  <c r="M727" i="18"/>
  <c r="L727" i="18"/>
  <c r="K727" i="18"/>
  <c r="D727" i="18" s="1"/>
  <c r="I727" i="18"/>
  <c r="M726" i="18"/>
  <c r="L726" i="18"/>
  <c r="K726" i="18"/>
  <c r="D726" i="18" s="1"/>
  <c r="I726" i="18"/>
  <c r="M725" i="18"/>
  <c r="L725" i="18"/>
  <c r="K725" i="18"/>
  <c r="D725" i="18" s="1"/>
  <c r="H725" i="18"/>
  <c r="I725" i="18" s="1"/>
  <c r="M724" i="18"/>
  <c r="L724" i="18"/>
  <c r="K724" i="18"/>
  <c r="D724" i="18" s="1"/>
  <c r="I724" i="18"/>
  <c r="M723" i="18"/>
  <c r="L723" i="18"/>
  <c r="K723" i="18"/>
  <c r="D723" i="18" s="1"/>
  <c r="I723" i="18"/>
  <c r="M722" i="18"/>
  <c r="L722" i="18"/>
  <c r="K722" i="18"/>
  <c r="D722" i="18" s="1"/>
  <c r="I722" i="18"/>
  <c r="M721" i="18"/>
  <c r="L721" i="18"/>
  <c r="K721" i="18"/>
  <c r="D721" i="18" s="1"/>
  <c r="I721" i="18"/>
  <c r="M720" i="18"/>
  <c r="L720" i="18"/>
  <c r="K720" i="18"/>
  <c r="D720" i="18" s="1"/>
  <c r="I720" i="18"/>
  <c r="M719" i="18"/>
  <c r="L719" i="18"/>
  <c r="K719" i="18"/>
  <c r="D719" i="18" s="1"/>
  <c r="I719" i="18"/>
  <c r="M718" i="18"/>
  <c r="L718" i="18"/>
  <c r="K718" i="18"/>
  <c r="D718" i="18" s="1"/>
  <c r="I718" i="18"/>
  <c r="M717" i="18"/>
  <c r="L717" i="18"/>
  <c r="K717" i="18"/>
  <c r="D717" i="18" s="1"/>
  <c r="I717" i="18"/>
  <c r="M716" i="18"/>
  <c r="L716" i="18"/>
  <c r="K716" i="18"/>
  <c r="D716" i="18" s="1"/>
  <c r="I716" i="18"/>
  <c r="M715" i="18"/>
  <c r="L715" i="18"/>
  <c r="K715" i="18"/>
  <c r="D715" i="18" s="1"/>
  <c r="I715" i="18"/>
  <c r="M714" i="18"/>
  <c r="L714" i="18"/>
  <c r="K714" i="18"/>
  <c r="D714" i="18" s="1"/>
  <c r="I714" i="18"/>
  <c r="M713" i="18"/>
  <c r="L713" i="18"/>
  <c r="K713" i="18"/>
  <c r="D713" i="18" s="1"/>
  <c r="H713" i="18"/>
  <c r="I713" i="18" s="1"/>
  <c r="M712" i="18"/>
  <c r="L712" i="18"/>
  <c r="K712" i="18"/>
  <c r="I712" i="18"/>
  <c r="M711" i="18"/>
  <c r="L711" i="18"/>
  <c r="K711" i="18"/>
  <c r="D711" i="18" s="1"/>
  <c r="H711" i="18"/>
  <c r="I711" i="18" s="1"/>
  <c r="M710" i="18"/>
  <c r="L710" i="18"/>
  <c r="K710" i="18"/>
  <c r="D710" i="18" s="1"/>
  <c r="I710" i="18"/>
  <c r="M709" i="18"/>
  <c r="L709" i="18"/>
  <c r="K709" i="18"/>
  <c r="D709" i="18" s="1"/>
  <c r="I709" i="18"/>
  <c r="M708" i="18"/>
  <c r="L708" i="18"/>
  <c r="K708" i="18"/>
  <c r="D708" i="18" s="1"/>
  <c r="I708" i="18"/>
  <c r="M707" i="18"/>
  <c r="L707" i="18"/>
  <c r="K707" i="18"/>
  <c r="I707" i="18"/>
  <c r="M706" i="18"/>
  <c r="L706" i="18"/>
  <c r="K706" i="18"/>
  <c r="D706" i="18" s="1"/>
  <c r="I706" i="18"/>
  <c r="M705" i="18"/>
  <c r="L705" i="18"/>
  <c r="K705" i="18"/>
  <c r="D705" i="18" s="1"/>
  <c r="H705" i="18"/>
  <c r="I705" i="18" s="1"/>
  <c r="M704" i="18"/>
  <c r="L704" i="18"/>
  <c r="K704" i="18"/>
  <c r="D704" i="18" s="1"/>
  <c r="I704" i="18"/>
  <c r="M703" i="18"/>
  <c r="L703" i="18"/>
  <c r="K703" i="18"/>
  <c r="I703" i="18"/>
  <c r="H703" i="18"/>
  <c r="M702" i="18"/>
  <c r="L702" i="18"/>
  <c r="K702" i="18"/>
  <c r="D702" i="18" s="1"/>
  <c r="I702" i="18"/>
  <c r="M701" i="18"/>
  <c r="L701" i="18"/>
  <c r="K701" i="18"/>
  <c r="I701" i="18"/>
  <c r="M700" i="18"/>
  <c r="L700" i="18"/>
  <c r="K700" i="18"/>
  <c r="D700" i="18" s="1"/>
  <c r="I700" i="18"/>
  <c r="M699" i="18"/>
  <c r="L699" i="18"/>
  <c r="K699" i="18"/>
  <c r="I699" i="18"/>
  <c r="M698" i="18"/>
  <c r="L698" i="18"/>
  <c r="K698" i="18"/>
  <c r="I698" i="18"/>
  <c r="M697" i="18"/>
  <c r="L697" i="18"/>
  <c r="K697" i="18"/>
  <c r="I697" i="18"/>
  <c r="M696" i="18"/>
  <c r="L696" i="18"/>
  <c r="K696" i="18"/>
  <c r="D696" i="18" s="1"/>
  <c r="I696" i="18"/>
  <c r="M695" i="18"/>
  <c r="L695" i="18"/>
  <c r="K695" i="18"/>
  <c r="H695" i="18"/>
  <c r="I695" i="18" s="1"/>
  <c r="M694" i="18"/>
  <c r="L694" i="18"/>
  <c r="K694" i="18"/>
  <c r="D694" i="18" s="1"/>
  <c r="H694" i="18"/>
  <c r="I694" i="18" s="1"/>
  <c r="M693" i="18"/>
  <c r="L693" i="18"/>
  <c r="K693" i="18"/>
  <c r="D693" i="18" s="1"/>
  <c r="I693" i="18"/>
  <c r="M692" i="18"/>
  <c r="L692" i="18"/>
  <c r="K692" i="18"/>
  <c r="D692" i="18" s="1"/>
  <c r="I692" i="18"/>
  <c r="M691" i="18"/>
  <c r="L691" i="18"/>
  <c r="K691" i="18"/>
  <c r="D691" i="18" s="1"/>
  <c r="I691" i="18"/>
  <c r="M690" i="18"/>
  <c r="L690" i="18"/>
  <c r="K690" i="18"/>
  <c r="D690" i="18" s="1"/>
  <c r="I690" i="18"/>
  <c r="M689" i="18"/>
  <c r="L689" i="18"/>
  <c r="K689" i="18"/>
  <c r="D689" i="18" s="1"/>
  <c r="I689" i="18"/>
  <c r="M688" i="18"/>
  <c r="L688" i="18"/>
  <c r="K688" i="18"/>
  <c r="D688" i="18" s="1"/>
  <c r="I688" i="18"/>
  <c r="M687" i="18"/>
  <c r="L687" i="18"/>
  <c r="K687" i="18"/>
  <c r="D687" i="18" s="1"/>
  <c r="I687" i="18"/>
  <c r="M686" i="18"/>
  <c r="L686" i="18"/>
  <c r="K686" i="18"/>
  <c r="H686" i="18"/>
  <c r="I686" i="18" s="1"/>
  <c r="M685" i="18"/>
  <c r="L685" i="18"/>
  <c r="K685" i="18"/>
  <c r="D685" i="18" s="1"/>
  <c r="H685" i="18"/>
  <c r="I685" i="18" s="1"/>
  <c r="M684" i="18"/>
  <c r="L684" i="18"/>
  <c r="K684" i="18"/>
  <c r="D684" i="18" s="1"/>
  <c r="H684" i="18"/>
  <c r="I684" i="18" s="1"/>
  <c r="M683" i="18"/>
  <c r="L683" i="18"/>
  <c r="K683" i="18"/>
  <c r="H683" i="18"/>
  <c r="I683" i="18" s="1"/>
  <c r="M682" i="18"/>
  <c r="L682" i="18"/>
  <c r="K682" i="18"/>
  <c r="D682" i="18" s="1"/>
  <c r="I682" i="18"/>
  <c r="M681" i="18"/>
  <c r="L681" i="18"/>
  <c r="K681" i="18"/>
  <c r="H681" i="18"/>
  <c r="I681" i="18" s="1"/>
  <c r="M680" i="18"/>
  <c r="L680" i="18"/>
  <c r="K680" i="18"/>
  <c r="D680" i="18" s="1"/>
  <c r="I680" i="18"/>
  <c r="M679" i="18"/>
  <c r="L679" i="18"/>
  <c r="K679" i="18"/>
  <c r="D679" i="18" s="1"/>
  <c r="I679" i="18"/>
  <c r="M678" i="18"/>
  <c r="L678" i="18"/>
  <c r="K678" i="18"/>
  <c r="D678" i="18" s="1"/>
  <c r="I678" i="18"/>
  <c r="M677" i="18"/>
  <c r="L677" i="18"/>
  <c r="K677" i="18"/>
  <c r="D677" i="18" s="1"/>
  <c r="I677" i="18"/>
  <c r="M676" i="18"/>
  <c r="L676" i="18"/>
  <c r="K676" i="18"/>
  <c r="D676" i="18" s="1"/>
  <c r="I676" i="18"/>
  <c r="M675" i="18"/>
  <c r="L675" i="18"/>
  <c r="K675" i="18"/>
  <c r="D675" i="18" s="1"/>
  <c r="H675" i="18"/>
  <c r="I675" i="18" s="1"/>
  <c r="M674" i="18"/>
  <c r="L674" i="18"/>
  <c r="K674" i="18"/>
  <c r="I674" i="18"/>
  <c r="T674" i="18" s="1"/>
  <c r="M673" i="18"/>
  <c r="L673" i="18"/>
  <c r="K673" i="18"/>
  <c r="D673" i="18" s="1"/>
  <c r="I673" i="18"/>
  <c r="M672" i="18"/>
  <c r="L672" i="18"/>
  <c r="K672" i="18"/>
  <c r="D672" i="18" s="1"/>
  <c r="I672" i="18"/>
  <c r="M671" i="18"/>
  <c r="L671" i="18"/>
  <c r="K671" i="18"/>
  <c r="I671" i="18"/>
  <c r="M670" i="18"/>
  <c r="L670" i="18"/>
  <c r="K670" i="18"/>
  <c r="D670" i="18" s="1"/>
  <c r="I670" i="18"/>
  <c r="M669" i="18"/>
  <c r="L669" i="18"/>
  <c r="K669" i="18"/>
  <c r="H669" i="18"/>
  <c r="I669" i="18" s="1"/>
  <c r="M668" i="18"/>
  <c r="L668" i="18"/>
  <c r="K668" i="18"/>
  <c r="D668" i="18" s="1"/>
  <c r="I668" i="18"/>
  <c r="M667" i="18"/>
  <c r="L667" i="18"/>
  <c r="K667" i="18"/>
  <c r="I667" i="18"/>
  <c r="M666" i="18"/>
  <c r="L666" i="18"/>
  <c r="K666" i="18"/>
  <c r="D666" i="18" s="1"/>
  <c r="I666" i="18"/>
  <c r="M665" i="18"/>
  <c r="L665" i="18"/>
  <c r="K665" i="18"/>
  <c r="I665" i="18"/>
  <c r="M664" i="18"/>
  <c r="L664" i="18"/>
  <c r="K664" i="18"/>
  <c r="D664" i="18" s="1"/>
  <c r="H664" i="18"/>
  <c r="I664" i="18" s="1"/>
  <c r="M663" i="18"/>
  <c r="L663" i="18"/>
  <c r="K663" i="18"/>
  <c r="D663" i="18" s="1"/>
  <c r="H663" i="18"/>
  <c r="I663" i="18" s="1"/>
  <c r="M662" i="18"/>
  <c r="L662" i="18"/>
  <c r="K662" i="18"/>
  <c r="I662" i="18"/>
  <c r="M661" i="18"/>
  <c r="L661" i="18"/>
  <c r="K661" i="18"/>
  <c r="D661" i="18" s="1"/>
  <c r="I661" i="18"/>
  <c r="M660" i="18"/>
  <c r="L660" i="18"/>
  <c r="K660" i="18"/>
  <c r="I660" i="18"/>
  <c r="M659" i="18"/>
  <c r="L659" i="18"/>
  <c r="K659" i="18"/>
  <c r="D659" i="18" s="1"/>
  <c r="I659" i="18"/>
  <c r="M658" i="18"/>
  <c r="L658" i="18"/>
  <c r="K658" i="18"/>
  <c r="D658" i="18" s="1"/>
  <c r="H658" i="18"/>
  <c r="I658" i="18" s="1"/>
  <c r="M657" i="18"/>
  <c r="L657" i="18"/>
  <c r="K657" i="18"/>
  <c r="D657" i="18" s="1"/>
  <c r="I657" i="18"/>
  <c r="M656" i="18"/>
  <c r="L656" i="18"/>
  <c r="K656" i="18"/>
  <c r="I656" i="18"/>
  <c r="M655" i="18"/>
  <c r="L655" i="18"/>
  <c r="K655" i="18"/>
  <c r="D655" i="18" s="1"/>
  <c r="I655" i="18"/>
  <c r="M654" i="18"/>
  <c r="L654" i="18"/>
  <c r="K654" i="18"/>
  <c r="I654" i="18"/>
  <c r="M653" i="18"/>
  <c r="L653" i="18"/>
  <c r="K653" i="18"/>
  <c r="D653" i="18" s="1"/>
  <c r="I653" i="18"/>
  <c r="M652" i="18"/>
  <c r="L652" i="18"/>
  <c r="K652" i="18"/>
  <c r="I652" i="18"/>
  <c r="M651" i="18"/>
  <c r="L651" i="18"/>
  <c r="K651" i="18"/>
  <c r="D651" i="18" s="1"/>
  <c r="I651" i="18"/>
  <c r="M650" i="18"/>
  <c r="L650" i="18"/>
  <c r="K650" i="18"/>
  <c r="I650" i="18"/>
  <c r="M649" i="18"/>
  <c r="L649" i="18"/>
  <c r="K649" i="18"/>
  <c r="D649" i="18" s="1"/>
  <c r="I649" i="18"/>
  <c r="M648" i="18"/>
  <c r="L648" i="18"/>
  <c r="K648" i="18"/>
  <c r="H648" i="18"/>
  <c r="I648" i="18" s="1"/>
  <c r="M647" i="18"/>
  <c r="L647" i="18"/>
  <c r="K647" i="18"/>
  <c r="D647" i="18" s="1"/>
  <c r="I647" i="18"/>
  <c r="M646" i="18"/>
  <c r="L646" i="18"/>
  <c r="K646" i="18"/>
  <c r="D646" i="18" s="1"/>
  <c r="H646" i="18"/>
  <c r="I646" i="18" s="1"/>
  <c r="M645" i="18"/>
  <c r="L645" i="18"/>
  <c r="K645" i="18"/>
  <c r="I645" i="18"/>
  <c r="T645" i="18" s="1"/>
  <c r="M644" i="18"/>
  <c r="L644" i="18"/>
  <c r="K644" i="18"/>
  <c r="I644" i="18"/>
  <c r="M643" i="18"/>
  <c r="L643" i="18"/>
  <c r="K643" i="18"/>
  <c r="D643" i="18" s="1"/>
  <c r="I643" i="18"/>
  <c r="M642" i="18"/>
  <c r="L642" i="18"/>
  <c r="K642" i="18"/>
  <c r="D642" i="18" s="1"/>
  <c r="I642" i="18"/>
  <c r="M641" i="18"/>
  <c r="L641" i="18"/>
  <c r="K641" i="18"/>
  <c r="D641" i="18" s="1"/>
  <c r="I641" i="18"/>
  <c r="M640" i="18"/>
  <c r="L640" i="18"/>
  <c r="K640" i="18"/>
  <c r="D640" i="18" s="1"/>
  <c r="H640" i="18"/>
  <c r="I640" i="18" s="1"/>
  <c r="M639" i="18"/>
  <c r="L639" i="18"/>
  <c r="K639" i="18"/>
  <c r="D639" i="18" s="1"/>
  <c r="H639" i="18"/>
  <c r="I639" i="18" s="1"/>
  <c r="M638" i="18"/>
  <c r="L638" i="18"/>
  <c r="K638" i="18"/>
  <c r="D638" i="18" s="1"/>
  <c r="H638" i="18"/>
  <c r="I638" i="18" s="1"/>
  <c r="M637" i="18"/>
  <c r="L637" i="18"/>
  <c r="K637" i="18"/>
  <c r="D637" i="18" s="1"/>
  <c r="I637" i="18"/>
  <c r="M636" i="18"/>
  <c r="L636" i="18"/>
  <c r="K636" i="18"/>
  <c r="I636" i="18"/>
  <c r="M635" i="18"/>
  <c r="L635" i="18"/>
  <c r="K635" i="18"/>
  <c r="D635" i="18" s="1"/>
  <c r="I635" i="18"/>
  <c r="M634" i="18"/>
  <c r="L634" i="18"/>
  <c r="K634" i="18"/>
  <c r="H634" i="18"/>
  <c r="I634" i="18" s="1"/>
  <c r="M633" i="18"/>
  <c r="L633" i="18"/>
  <c r="K633" i="18"/>
  <c r="D633" i="18" s="1"/>
  <c r="H633" i="18"/>
  <c r="I633" i="18" s="1"/>
  <c r="M632" i="18"/>
  <c r="L632" i="18"/>
  <c r="K632" i="18"/>
  <c r="D632" i="18" s="1"/>
  <c r="I632" i="18"/>
  <c r="M631" i="18"/>
  <c r="L631" i="18"/>
  <c r="K631" i="18"/>
  <c r="D631" i="18" s="1"/>
  <c r="I631" i="18"/>
  <c r="M630" i="18"/>
  <c r="L630" i="18"/>
  <c r="K630" i="18"/>
  <c r="D630" i="18" s="1"/>
  <c r="I630" i="18"/>
  <c r="M629" i="18"/>
  <c r="L629" i="18"/>
  <c r="K629" i="18"/>
  <c r="H629" i="18"/>
  <c r="I629" i="18" s="1"/>
  <c r="M628" i="18"/>
  <c r="L628" i="18"/>
  <c r="K628" i="18"/>
  <c r="D628" i="18" s="1"/>
  <c r="I628" i="18"/>
  <c r="M627" i="18"/>
  <c r="L627" i="18"/>
  <c r="K627" i="18"/>
  <c r="D627" i="18" s="1"/>
  <c r="I627" i="18"/>
  <c r="M626" i="18"/>
  <c r="L626" i="18"/>
  <c r="K626" i="18"/>
  <c r="D626" i="18" s="1"/>
  <c r="H626" i="18"/>
  <c r="I626" i="18" s="1"/>
  <c r="M625" i="18"/>
  <c r="L625" i="18"/>
  <c r="K625" i="18"/>
  <c r="D625" i="18" s="1"/>
  <c r="I625" i="18"/>
  <c r="M624" i="18"/>
  <c r="L624" i="18"/>
  <c r="K624" i="18"/>
  <c r="D624" i="18" s="1"/>
  <c r="I624" i="18"/>
  <c r="M623" i="18"/>
  <c r="L623" i="18"/>
  <c r="K623" i="18"/>
  <c r="D623" i="18" s="1"/>
  <c r="I623" i="18"/>
  <c r="M622" i="18"/>
  <c r="L622" i="18"/>
  <c r="K622" i="18"/>
  <c r="D622" i="18" s="1"/>
  <c r="I622" i="18"/>
  <c r="M621" i="18"/>
  <c r="L621" i="18"/>
  <c r="K621" i="18"/>
  <c r="D621" i="18" s="1"/>
  <c r="I621" i="18"/>
  <c r="M620" i="18"/>
  <c r="L620" i="18"/>
  <c r="K620" i="18"/>
  <c r="D620" i="18" s="1"/>
  <c r="I620" i="18"/>
  <c r="M619" i="18"/>
  <c r="L619" i="18"/>
  <c r="K619" i="18"/>
  <c r="D619" i="18" s="1"/>
  <c r="H619" i="18"/>
  <c r="I619" i="18" s="1"/>
  <c r="M618" i="18"/>
  <c r="L618" i="18"/>
  <c r="K618" i="18"/>
  <c r="H618" i="18"/>
  <c r="I618" i="18" s="1"/>
  <c r="M617" i="18"/>
  <c r="L617" i="18"/>
  <c r="K617" i="18"/>
  <c r="D617" i="18" s="1"/>
  <c r="I617" i="18"/>
  <c r="M616" i="18"/>
  <c r="L616" i="18"/>
  <c r="K616" i="18"/>
  <c r="D616" i="18" s="1"/>
  <c r="I616" i="18"/>
  <c r="M615" i="18"/>
  <c r="L615" i="18"/>
  <c r="K615" i="18"/>
  <c r="D615" i="18" s="1"/>
  <c r="I615" i="18"/>
  <c r="M614" i="18"/>
  <c r="L614" i="18"/>
  <c r="K614" i="18"/>
  <c r="I614" i="18"/>
  <c r="M613" i="18"/>
  <c r="L613" i="18"/>
  <c r="K613" i="18"/>
  <c r="D613" i="18" s="1"/>
  <c r="I613" i="18"/>
  <c r="M612" i="18"/>
  <c r="L612" i="18"/>
  <c r="K612" i="18"/>
  <c r="D612" i="18" s="1"/>
  <c r="I612" i="18"/>
  <c r="M611" i="18"/>
  <c r="L611" i="18"/>
  <c r="K611" i="18"/>
  <c r="D611" i="18" s="1"/>
  <c r="I611" i="18"/>
  <c r="M610" i="18"/>
  <c r="L610" i="18"/>
  <c r="K610" i="18"/>
  <c r="I610" i="18"/>
  <c r="M609" i="18"/>
  <c r="L609" i="18"/>
  <c r="K609" i="18"/>
  <c r="D609" i="18" s="1"/>
  <c r="I609" i="18"/>
  <c r="M608" i="18"/>
  <c r="L608" i="18"/>
  <c r="K608" i="18"/>
  <c r="D608" i="18" s="1"/>
  <c r="I608" i="18"/>
  <c r="M607" i="18"/>
  <c r="L607" i="18"/>
  <c r="K607" i="18"/>
  <c r="D607" i="18" s="1"/>
  <c r="I607" i="18"/>
  <c r="M606" i="18"/>
  <c r="L606" i="18"/>
  <c r="K606" i="18"/>
  <c r="D606" i="18" s="1"/>
  <c r="I606" i="18"/>
  <c r="M605" i="18"/>
  <c r="L605" i="18"/>
  <c r="K605" i="18"/>
  <c r="D605" i="18" s="1"/>
  <c r="I605" i="18"/>
  <c r="M604" i="18"/>
  <c r="L604" i="18"/>
  <c r="K604" i="18"/>
  <c r="D604" i="18" s="1"/>
  <c r="I604" i="18"/>
  <c r="M603" i="18"/>
  <c r="L603" i="18"/>
  <c r="K603" i="18"/>
  <c r="D603" i="18" s="1"/>
  <c r="I603" i="18"/>
  <c r="M602" i="18"/>
  <c r="L602" i="18"/>
  <c r="K602" i="18"/>
  <c r="D602" i="18" s="1"/>
  <c r="I602" i="18"/>
  <c r="M601" i="18"/>
  <c r="L601" i="18"/>
  <c r="K601" i="18"/>
  <c r="I601" i="18"/>
  <c r="M600" i="18"/>
  <c r="L600" i="18"/>
  <c r="K600" i="18"/>
  <c r="D600" i="18" s="1"/>
  <c r="I600" i="18"/>
  <c r="P600" i="18" s="1"/>
  <c r="M599" i="18"/>
  <c r="L599" i="18"/>
  <c r="K599" i="18"/>
  <c r="I599" i="18"/>
  <c r="M598" i="18"/>
  <c r="L598" i="18"/>
  <c r="K598" i="18"/>
  <c r="D598" i="18" s="1"/>
  <c r="I598" i="18"/>
  <c r="M597" i="18"/>
  <c r="L597" i="18"/>
  <c r="K597" i="18"/>
  <c r="I597" i="18"/>
  <c r="P597" i="18" s="1"/>
  <c r="T597" i="18" s="1"/>
  <c r="M596" i="18"/>
  <c r="L596" i="18"/>
  <c r="K596" i="18"/>
  <c r="I596" i="18"/>
  <c r="M595" i="18"/>
  <c r="L595" i="18"/>
  <c r="K595" i="18"/>
  <c r="D595" i="18" s="1"/>
  <c r="I595" i="18"/>
  <c r="M594" i="18"/>
  <c r="L594" i="18"/>
  <c r="K594" i="18"/>
  <c r="I594" i="18"/>
  <c r="M593" i="18"/>
  <c r="L593" i="18"/>
  <c r="K593" i="18"/>
  <c r="D593" i="18" s="1"/>
  <c r="I593" i="18"/>
  <c r="M592" i="18"/>
  <c r="L592" i="18"/>
  <c r="K592" i="18"/>
  <c r="I592" i="18"/>
  <c r="M591" i="18"/>
  <c r="L591" i="18"/>
  <c r="K591" i="18"/>
  <c r="D591" i="18" s="1"/>
  <c r="I591" i="18"/>
  <c r="M590" i="18"/>
  <c r="L590" i="18"/>
  <c r="K590" i="18"/>
  <c r="D590" i="18" s="1"/>
  <c r="I590" i="18"/>
  <c r="M589" i="18"/>
  <c r="L589" i="18"/>
  <c r="K589" i="18"/>
  <c r="I589" i="18"/>
  <c r="M588" i="18"/>
  <c r="L588" i="18"/>
  <c r="K588" i="18"/>
  <c r="D588" i="18" s="1"/>
  <c r="I588" i="18"/>
  <c r="M587" i="18"/>
  <c r="L587" i="18"/>
  <c r="K587" i="18"/>
  <c r="I587" i="18"/>
  <c r="M586" i="18"/>
  <c r="L586" i="18"/>
  <c r="K586" i="18"/>
  <c r="D586" i="18" s="1"/>
  <c r="I586" i="18"/>
  <c r="M585" i="18"/>
  <c r="L585" i="18"/>
  <c r="K585" i="18"/>
  <c r="D585" i="18" s="1"/>
  <c r="I585" i="18"/>
  <c r="P585" i="18" s="1"/>
  <c r="T585" i="18" s="1"/>
  <c r="M584" i="18"/>
  <c r="L584" i="18"/>
  <c r="K584" i="18"/>
  <c r="I584" i="18"/>
  <c r="M583" i="18"/>
  <c r="L583" i="18"/>
  <c r="K583" i="18"/>
  <c r="D583" i="18" s="1"/>
  <c r="I583" i="18"/>
  <c r="M582" i="18"/>
  <c r="L582" i="18"/>
  <c r="K582" i="18"/>
  <c r="I582" i="18"/>
  <c r="M581" i="18"/>
  <c r="L581" i="18"/>
  <c r="K581" i="18"/>
  <c r="D581" i="18" s="1"/>
  <c r="I581" i="18"/>
  <c r="M580" i="18"/>
  <c r="L580" i="18"/>
  <c r="K580" i="18"/>
  <c r="I580" i="18"/>
  <c r="M579" i="18"/>
  <c r="L579" i="18"/>
  <c r="K579" i="18"/>
  <c r="D579" i="18" s="1"/>
  <c r="I579" i="18"/>
  <c r="M578" i="18"/>
  <c r="L578" i="18"/>
  <c r="K578" i="18"/>
  <c r="I578" i="18"/>
  <c r="M577" i="18"/>
  <c r="L577" i="18"/>
  <c r="K577" i="18"/>
  <c r="D577" i="18" s="1"/>
  <c r="I577" i="18"/>
  <c r="M576" i="18"/>
  <c r="L576" i="18"/>
  <c r="K576" i="18"/>
  <c r="I576" i="18"/>
  <c r="M575" i="18"/>
  <c r="L575" i="18"/>
  <c r="K575" i="18"/>
  <c r="D575" i="18" s="1"/>
  <c r="I575" i="18"/>
  <c r="M574" i="18"/>
  <c r="L574" i="18"/>
  <c r="K574" i="18"/>
  <c r="I574" i="18"/>
  <c r="M573" i="18"/>
  <c r="L573" i="18"/>
  <c r="K573" i="18"/>
  <c r="D573" i="18" s="1"/>
  <c r="I573" i="18"/>
  <c r="M572" i="18"/>
  <c r="L572" i="18"/>
  <c r="K572" i="18"/>
  <c r="D572" i="18" s="1"/>
  <c r="I572" i="18"/>
  <c r="M571" i="18"/>
  <c r="L571" i="18"/>
  <c r="K571" i="18"/>
  <c r="D571" i="18" s="1"/>
  <c r="I571" i="18"/>
  <c r="M570" i="18"/>
  <c r="L570" i="18"/>
  <c r="K570" i="18"/>
  <c r="I570" i="18"/>
  <c r="M569" i="18"/>
  <c r="L569" i="18"/>
  <c r="K569" i="18"/>
  <c r="D569" i="18" s="1"/>
  <c r="I569" i="18"/>
  <c r="M568" i="18"/>
  <c r="L568" i="18"/>
  <c r="K568" i="18"/>
  <c r="I568" i="18"/>
  <c r="M567" i="18"/>
  <c r="L567" i="18"/>
  <c r="K567" i="18"/>
  <c r="D567" i="18" s="1"/>
  <c r="I567" i="18"/>
  <c r="M566" i="18"/>
  <c r="L566" i="18"/>
  <c r="K566" i="18"/>
  <c r="D566" i="18" s="1"/>
  <c r="I566" i="18"/>
  <c r="M565" i="18"/>
  <c r="L565" i="18"/>
  <c r="K565" i="18"/>
  <c r="D565" i="18" s="1"/>
  <c r="I565" i="18"/>
  <c r="M564" i="18"/>
  <c r="L564" i="18"/>
  <c r="K564" i="18"/>
  <c r="D564" i="18" s="1"/>
  <c r="I564" i="18"/>
  <c r="M563" i="18"/>
  <c r="L563" i="18"/>
  <c r="K563" i="18"/>
  <c r="D563" i="18" s="1"/>
  <c r="I563" i="18"/>
  <c r="M562" i="18"/>
  <c r="L562" i="18"/>
  <c r="K562" i="18"/>
  <c r="D562" i="18" s="1"/>
  <c r="I562" i="18"/>
  <c r="M561" i="18"/>
  <c r="L561" i="18"/>
  <c r="K561" i="18"/>
  <c r="D561" i="18" s="1"/>
  <c r="I561" i="18"/>
  <c r="M560" i="18"/>
  <c r="L560" i="18"/>
  <c r="K560" i="18"/>
  <c r="D560" i="18" s="1"/>
  <c r="I560" i="18"/>
  <c r="M559" i="18"/>
  <c r="L559" i="18"/>
  <c r="K559" i="18"/>
  <c r="D559" i="18" s="1"/>
  <c r="I559" i="18"/>
  <c r="M558" i="18"/>
  <c r="L558" i="18"/>
  <c r="K558" i="18"/>
  <c r="D558" i="18" s="1"/>
  <c r="I558" i="18"/>
  <c r="M557" i="18"/>
  <c r="L557" i="18"/>
  <c r="K557" i="18"/>
  <c r="D557" i="18" s="1"/>
  <c r="I557" i="18"/>
  <c r="M556" i="18"/>
  <c r="L556" i="18"/>
  <c r="K556" i="18"/>
  <c r="D556" i="18" s="1"/>
  <c r="I556" i="18"/>
  <c r="M555" i="18"/>
  <c r="L555" i="18"/>
  <c r="K555" i="18"/>
  <c r="D555" i="18" s="1"/>
  <c r="I555" i="18"/>
  <c r="M554" i="18"/>
  <c r="L554" i="18"/>
  <c r="K554" i="18"/>
  <c r="D554" i="18" s="1"/>
  <c r="I554" i="18"/>
  <c r="M553" i="18"/>
  <c r="L553" i="18"/>
  <c r="K553" i="18"/>
  <c r="I553" i="18"/>
  <c r="M552" i="18"/>
  <c r="L552" i="18"/>
  <c r="K552" i="18"/>
  <c r="D552" i="18" s="1"/>
  <c r="I552" i="18"/>
  <c r="M551" i="18"/>
  <c r="L551" i="18"/>
  <c r="K551" i="18"/>
  <c r="D551" i="18" s="1"/>
  <c r="I551" i="18"/>
  <c r="M550" i="18"/>
  <c r="L550" i="18"/>
  <c r="K550" i="18"/>
  <c r="D550" i="18" s="1"/>
  <c r="I550" i="18"/>
  <c r="M549" i="18"/>
  <c r="L549" i="18"/>
  <c r="K549" i="18"/>
  <c r="D549" i="18" s="1"/>
  <c r="I549" i="18"/>
  <c r="M548" i="18"/>
  <c r="L548" i="18"/>
  <c r="K548" i="18"/>
  <c r="D548" i="18" s="1"/>
  <c r="I548" i="18"/>
  <c r="M547" i="18"/>
  <c r="L547" i="18"/>
  <c r="K547" i="18"/>
  <c r="D547" i="18" s="1"/>
  <c r="I547" i="18"/>
  <c r="M546" i="18"/>
  <c r="L546" i="18"/>
  <c r="K546" i="18"/>
  <c r="D546" i="18" s="1"/>
  <c r="I546" i="18"/>
  <c r="M545" i="18"/>
  <c r="L545" i="18"/>
  <c r="K545" i="18"/>
  <c r="D545" i="18" s="1"/>
  <c r="I545" i="18"/>
  <c r="M544" i="18"/>
  <c r="L544" i="18"/>
  <c r="K544" i="18"/>
  <c r="D544" i="18" s="1"/>
  <c r="I544" i="18"/>
  <c r="M543" i="18"/>
  <c r="L543" i="18"/>
  <c r="K543" i="18"/>
  <c r="D543" i="18" s="1"/>
  <c r="I543" i="18"/>
  <c r="M542" i="18"/>
  <c r="L542" i="18"/>
  <c r="K542" i="18"/>
  <c r="D542" i="18" s="1"/>
  <c r="I542" i="18"/>
  <c r="M541" i="18"/>
  <c r="L541" i="18"/>
  <c r="K541" i="18"/>
  <c r="D541" i="18" s="1"/>
  <c r="I541" i="18"/>
  <c r="M540" i="18"/>
  <c r="L540" i="18"/>
  <c r="K540" i="18"/>
  <c r="D540" i="18" s="1"/>
  <c r="I540" i="18"/>
  <c r="M539" i="18"/>
  <c r="L539" i="18"/>
  <c r="K539" i="18"/>
  <c r="D539" i="18" s="1"/>
  <c r="I539" i="18"/>
  <c r="M538" i="18"/>
  <c r="L538" i="18"/>
  <c r="K538" i="18"/>
  <c r="D538" i="18" s="1"/>
  <c r="I538" i="18"/>
  <c r="M537" i="18"/>
  <c r="L537" i="18"/>
  <c r="K537" i="18"/>
  <c r="D537" i="18" s="1"/>
  <c r="I537" i="18"/>
  <c r="P537" i="18" s="1"/>
  <c r="T537" i="18" s="1"/>
  <c r="M536" i="18"/>
  <c r="L536" i="18"/>
  <c r="K536" i="18"/>
  <c r="D536" i="18" s="1"/>
  <c r="I536" i="18"/>
  <c r="M535" i="18"/>
  <c r="L535" i="18"/>
  <c r="K535" i="18"/>
  <c r="D535" i="18" s="1"/>
  <c r="I535" i="18"/>
  <c r="P535" i="18" s="1"/>
  <c r="M534" i="18"/>
  <c r="L534" i="18"/>
  <c r="K534" i="18"/>
  <c r="D534" i="18" s="1"/>
  <c r="I534" i="18"/>
  <c r="P534" i="18" s="1"/>
  <c r="T534" i="18" s="1"/>
  <c r="M533" i="18"/>
  <c r="L533" i="18"/>
  <c r="K533" i="18"/>
  <c r="D533" i="18" s="1"/>
  <c r="I533" i="18"/>
  <c r="M532" i="18"/>
  <c r="L532" i="18"/>
  <c r="K532" i="18"/>
  <c r="D532" i="18" s="1"/>
  <c r="I532" i="18"/>
  <c r="M531" i="18"/>
  <c r="L531" i="18"/>
  <c r="K531" i="18"/>
  <c r="D531" i="18" s="1"/>
  <c r="I531" i="18"/>
  <c r="P531" i="18" s="1"/>
  <c r="T531" i="18" s="1"/>
  <c r="M530" i="18"/>
  <c r="L530" i="18"/>
  <c r="K530" i="18"/>
  <c r="D530" i="18" s="1"/>
  <c r="I530" i="18"/>
  <c r="M529" i="18"/>
  <c r="L529" i="18"/>
  <c r="K529" i="18"/>
  <c r="I529" i="18"/>
  <c r="P529" i="18" s="1"/>
  <c r="M528" i="18"/>
  <c r="L528" i="18"/>
  <c r="K528" i="18"/>
  <c r="D528" i="18" s="1"/>
  <c r="I528" i="18"/>
  <c r="M527" i="18"/>
  <c r="L527" i="18"/>
  <c r="K527" i="18"/>
  <c r="I527" i="18"/>
  <c r="M526" i="18"/>
  <c r="L526" i="18"/>
  <c r="K526" i="18"/>
  <c r="D526" i="18" s="1"/>
  <c r="I526" i="18"/>
  <c r="M525" i="18"/>
  <c r="L525" i="18"/>
  <c r="K525" i="18"/>
  <c r="D525" i="18" s="1"/>
  <c r="I525" i="18"/>
  <c r="M524" i="18"/>
  <c r="L524" i="18"/>
  <c r="K524" i="18"/>
  <c r="I524" i="18"/>
  <c r="M523" i="18"/>
  <c r="L523" i="18"/>
  <c r="K523" i="18"/>
  <c r="D523" i="18" s="1"/>
  <c r="I523" i="18"/>
  <c r="M522" i="18"/>
  <c r="L522" i="18"/>
  <c r="K522" i="18"/>
  <c r="D522" i="18" s="1"/>
  <c r="I522" i="18"/>
  <c r="M521" i="18"/>
  <c r="L521" i="18"/>
  <c r="K521" i="18"/>
  <c r="I521" i="18"/>
  <c r="P521" i="18" s="1"/>
  <c r="M520" i="18"/>
  <c r="L520" i="18"/>
  <c r="K520" i="18"/>
  <c r="D520" i="18" s="1"/>
  <c r="I520" i="18"/>
  <c r="P520" i="18" s="1"/>
  <c r="M519" i="18"/>
  <c r="L519" i="18"/>
  <c r="K519" i="18"/>
  <c r="D519" i="18" s="1"/>
  <c r="I519" i="18"/>
  <c r="P519" i="18" s="1"/>
  <c r="M518" i="18"/>
  <c r="L518" i="18"/>
  <c r="K518" i="18"/>
  <c r="I518" i="18"/>
  <c r="P518" i="18" s="1"/>
  <c r="M517" i="18"/>
  <c r="L517" i="18"/>
  <c r="K517" i="18"/>
  <c r="D517" i="18" s="1"/>
  <c r="I517" i="18"/>
  <c r="P517" i="18" s="1"/>
  <c r="M516" i="18"/>
  <c r="L516" i="18"/>
  <c r="K516" i="18"/>
  <c r="D516" i="18" s="1"/>
  <c r="I516" i="18"/>
  <c r="P516" i="18" s="1"/>
  <c r="M515" i="18"/>
  <c r="L515" i="18"/>
  <c r="K515" i="18"/>
  <c r="I515" i="18"/>
  <c r="P515" i="18" s="1"/>
  <c r="M514" i="18"/>
  <c r="L514" i="18"/>
  <c r="K514" i="18"/>
  <c r="D514" i="18" s="1"/>
  <c r="I514" i="18"/>
  <c r="P514" i="18" s="1"/>
  <c r="M513" i="18"/>
  <c r="L513" i="18"/>
  <c r="K513" i="18"/>
  <c r="D513" i="18" s="1"/>
  <c r="I513" i="18"/>
  <c r="P513" i="18" s="1"/>
  <c r="M512" i="18"/>
  <c r="L512" i="18"/>
  <c r="K512" i="18"/>
  <c r="I512" i="18"/>
  <c r="P512" i="18" s="1"/>
  <c r="M511" i="18"/>
  <c r="L511" i="18"/>
  <c r="K511" i="18"/>
  <c r="D511" i="18" s="1"/>
  <c r="I511" i="18"/>
  <c r="P511" i="18" s="1"/>
  <c r="M510" i="18"/>
  <c r="L510" i="18"/>
  <c r="K510" i="18"/>
  <c r="D510" i="18" s="1"/>
  <c r="I510" i="18"/>
  <c r="M509" i="18"/>
  <c r="L509" i="18"/>
  <c r="K509" i="18"/>
  <c r="I509" i="18"/>
  <c r="P509" i="18" s="1"/>
  <c r="M508" i="18"/>
  <c r="L508" i="18"/>
  <c r="K508" i="18"/>
  <c r="D508" i="18" s="1"/>
  <c r="I508" i="18"/>
  <c r="M507" i="18"/>
  <c r="L507" i="18"/>
  <c r="K507" i="18"/>
  <c r="D507" i="18" s="1"/>
  <c r="I507" i="18"/>
  <c r="P507" i="18" s="1"/>
  <c r="M506" i="18"/>
  <c r="L506" i="18"/>
  <c r="K506" i="18"/>
  <c r="I506" i="18"/>
  <c r="P506" i="18" s="1"/>
  <c r="M505" i="18"/>
  <c r="L505" i="18"/>
  <c r="K505" i="18"/>
  <c r="D505" i="18" s="1"/>
  <c r="I505" i="18"/>
  <c r="P505" i="18" s="1"/>
  <c r="M504" i="18"/>
  <c r="L504" i="18"/>
  <c r="K504" i="18"/>
  <c r="D504" i="18" s="1"/>
  <c r="I504" i="18"/>
  <c r="M503" i="18"/>
  <c r="L503" i="18"/>
  <c r="K503" i="18"/>
  <c r="I503" i="18"/>
  <c r="P503" i="18" s="1"/>
  <c r="M502" i="18"/>
  <c r="L502" i="18"/>
  <c r="K502" i="18"/>
  <c r="D502" i="18" s="1"/>
  <c r="I502" i="18"/>
  <c r="M501" i="18"/>
  <c r="L501" i="18"/>
  <c r="K501" i="18"/>
  <c r="D501" i="18" s="1"/>
  <c r="I501" i="18"/>
  <c r="M500" i="18"/>
  <c r="L500" i="18"/>
  <c r="K500" i="18"/>
  <c r="I500" i="18"/>
  <c r="M499" i="18"/>
  <c r="L499" i="18"/>
  <c r="K499" i="18"/>
  <c r="D499" i="18" s="1"/>
  <c r="I499" i="18"/>
  <c r="M498" i="18"/>
  <c r="L498" i="18"/>
  <c r="K498" i="18"/>
  <c r="D498" i="18" s="1"/>
  <c r="I498" i="18"/>
  <c r="M497" i="18"/>
  <c r="L497" i="18"/>
  <c r="K497" i="18"/>
  <c r="I497" i="18"/>
  <c r="P497" i="18" s="1"/>
  <c r="M496" i="18"/>
  <c r="L496" i="18"/>
  <c r="K496" i="18"/>
  <c r="D496" i="18" s="1"/>
  <c r="I496" i="18"/>
  <c r="P496" i="18" s="1"/>
  <c r="M495" i="18"/>
  <c r="L495" i="18"/>
  <c r="K495" i="18"/>
  <c r="D495" i="18" s="1"/>
  <c r="I495" i="18"/>
  <c r="M494" i="18"/>
  <c r="L494" i="18"/>
  <c r="K494" i="18"/>
  <c r="I494" i="18"/>
  <c r="P494" i="18" s="1"/>
  <c r="M493" i="18"/>
  <c r="L493" i="18"/>
  <c r="K493" i="18"/>
  <c r="D493" i="18" s="1"/>
  <c r="I493" i="18"/>
  <c r="P493" i="18" s="1"/>
  <c r="M492" i="18"/>
  <c r="L492" i="18"/>
  <c r="K492" i="18"/>
  <c r="D492" i="18" s="1"/>
  <c r="I492" i="18"/>
  <c r="M491" i="18"/>
  <c r="L491" i="18"/>
  <c r="K491" i="18"/>
  <c r="I491" i="18"/>
  <c r="M490" i="18"/>
  <c r="L490" i="18"/>
  <c r="K490" i="18"/>
  <c r="D490" i="18" s="1"/>
  <c r="I490" i="18"/>
  <c r="P490" i="18" s="1"/>
  <c r="M489" i="18"/>
  <c r="L489" i="18"/>
  <c r="K489" i="18"/>
  <c r="D489" i="18" s="1"/>
  <c r="I489" i="18"/>
  <c r="P489" i="18" s="1"/>
  <c r="M488" i="18"/>
  <c r="L488" i="18"/>
  <c r="K488" i="18"/>
  <c r="I488" i="18"/>
  <c r="P488" i="18" s="1"/>
  <c r="M487" i="18"/>
  <c r="L487" i="18"/>
  <c r="K487" i="18"/>
  <c r="D487" i="18" s="1"/>
  <c r="I487" i="18"/>
  <c r="P487" i="18" s="1"/>
  <c r="M486" i="18"/>
  <c r="L486" i="18"/>
  <c r="K486" i="18"/>
  <c r="D486" i="18" s="1"/>
  <c r="I486" i="18"/>
  <c r="M485" i="18"/>
  <c r="L485" i="18"/>
  <c r="K485" i="18"/>
  <c r="I485" i="18"/>
  <c r="P485" i="18" s="1"/>
  <c r="M484" i="18"/>
  <c r="L484" i="18"/>
  <c r="K484" i="18"/>
  <c r="D484" i="18" s="1"/>
  <c r="I484" i="18"/>
  <c r="M483" i="18"/>
  <c r="L483" i="18"/>
  <c r="K483" i="18"/>
  <c r="D483" i="18" s="1"/>
  <c r="I483" i="18"/>
  <c r="M482" i="18"/>
  <c r="L482" i="18"/>
  <c r="K482" i="18"/>
  <c r="I482" i="18"/>
  <c r="P482" i="18" s="1"/>
  <c r="M481" i="18"/>
  <c r="L481" i="18"/>
  <c r="K481" i="18"/>
  <c r="D481" i="18" s="1"/>
  <c r="I481" i="18"/>
  <c r="M480" i="18"/>
  <c r="L480" i="18"/>
  <c r="K480" i="18"/>
  <c r="D480" i="18" s="1"/>
  <c r="I480" i="18"/>
  <c r="P480" i="18" s="1"/>
  <c r="M479" i="18"/>
  <c r="L479" i="18"/>
  <c r="K479" i="18"/>
  <c r="I479" i="18"/>
  <c r="P479" i="18" s="1"/>
  <c r="M478" i="18"/>
  <c r="L478" i="18"/>
  <c r="K478" i="18"/>
  <c r="D478" i="18" s="1"/>
  <c r="I478" i="18"/>
  <c r="P478" i="18" s="1"/>
  <c r="M477" i="18"/>
  <c r="L477" i="18"/>
  <c r="K477" i="18"/>
  <c r="D477" i="18" s="1"/>
  <c r="I477" i="18"/>
  <c r="P477" i="18" s="1"/>
  <c r="M476" i="18"/>
  <c r="L476" i="18"/>
  <c r="K476" i="18"/>
  <c r="I476" i="18"/>
  <c r="P476" i="18" s="1"/>
  <c r="M475" i="18"/>
  <c r="L475" i="18"/>
  <c r="K475" i="18"/>
  <c r="D475" i="18" s="1"/>
  <c r="I475" i="18"/>
  <c r="P475" i="18" s="1"/>
  <c r="M474" i="18"/>
  <c r="L474" i="18"/>
  <c r="K474" i="18"/>
  <c r="D474" i="18" s="1"/>
  <c r="I474" i="18"/>
  <c r="P474" i="18" s="1"/>
  <c r="M473" i="18"/>
  <c r="L473" i="18"/>
  <c r="K473" i="18"/>
  <c r="I473" i="18"/>
  <c r="P473" i="18" s="1"/>
  <c r="M472" i="18"/>
  <c r="L472" i="18"/>
  <c r="K472" i="18"/>
  <c r="D472" i="18" s="1"/>
  <c r="I472" i="18"/>
  <c r="P472" i="18" s="1"/>
  <c r="M471" i="18"/>
  <c r="L471" i="18"/>
  <c r="K471" i="18"/>
  <c r="D471" i="18" s="1"/>
  <c r="I471" i="18"/>
  <c r="P471" i="18" s="1"/>
  <c r="M470" i="18"/>
  <c r="L470" i="18"/>
  <c r="K470" i="18"/>
  <c r="I470" i="18"/>
  <c r="P470" i="18" s="1"/>
  <c r="M469" i="18"/>
  <c r="L469" i="18"/>
  <c r="K469" i="18"/>
  <c r="D469" i="18" s="1"/>
  <c r="I469" i="18"/>
  <c r="P469" i="18" s="1"/>
  <c r="M468" i="18"/>
  <c r="L468" i="18"/>
  <c r="K468" i="18"/>
  <c r="D468" i="18" s="1"/>
  <c r="I468" i="18"/>
  <c r="M467" i="18"/>
  <c r="L467" i="18"/>
  <c r="K467" i="18"/>
  <c r="I467" i="18"/>
  <c r="P467" i="18" s="1"/>
  <c r="M466" i="18"/>
  <c r="L466" i="18"/>
  <c r="K466" i="18"/>
  <c r="D466" i="18" s="1"/>
  <c r="I466" i="18"/>
  <c r="M465" i="18"/>
  <c r="L465" i="18"/>
  <c r="K465" i="18"/>
  <c r="D465" i="18" s="1"/>
  <c r="I465" i="18"/>
  <c r="M464" i="18"/>
  <c r="L464" i="18"/>
  <c r="K464" i="18"/>
  <c r="I464" i="18"/>
  <c r="P464" i="18" s="1"/>
  <c r="M463" i="18"/>
  <c r="L463" i="18"/>
  <c r="K463" i="18"/>
  <c r="D463" i="18" s="1"/>
  <c r="I463" i="18"/>
  <c r="M462" i="18"/>
  <c r="L462" i="18"/>
  <c r="K462" i="18"/>
  <c r="D462" i="18" s="1"/>
  <c r="I462" i="18"/>
  <c r="M461" i="18"/>
  <c r="L461" i="18"/>
  <c r="K461" i="18"/>
  <c r="I461" i="18"/>
  <c r="P461" i="18" s="1"/>
  <c r="M460" i="18"/>
  <c r="L460" i="18"/>
  <c r="K460" i="18"/>
  <c r="D460" i="18" s="1"/>
  <c r="I460" i="18"/>
  <c r="P460" i="18" s="1"/>
  <c r="M459" i="18"/>
  <c r="L459" i="18"/>
  <c r="K459" i="18"/>
  <c r="D459" i="18" s="1"/>
  <c r="I459" i="18"/>
  <c r="M458" i="18"/>
  <c r="L458" i="18"/>
  <c r="K458" i="18"/>
  <c r="I458" i="18"/>
  <c r="P458" i="18" s="1"/>
  <c r="M457" i="18"/>
  <c r="L457" i="18"/>
  <c r="K457" i="18"/>
  <c r="D457" i="18" s="1"/>
  <c r="I457" i="18"/>
  <c r="P457" i="18" s="1"/>
  <c r="M456" i="18"/>
  <c r="L456" i="18"/>
  <c r="K456" i="18"/>
  <c r="I456" i="18"/>
  <c r="P456" i="18" s="1"/>
  <c r="M455" i="18"/>
  <c r="L455" i="18"/>
  <c r="K455" i="18"/>
  <c r="D455" i="18" s="1"/>
  <c r="I455" i="18"/>
  <c r="M454" i="18"/>
  <c r="L454" i="18"/>
  <c r="K454" i="18"/>
  <c r="D454" i="18" s="1"/>
  <c r="I454" i="18"/>
  <c r="P454" i="18" s="1"/>
  <c r="M453" i="18"/>
  <c r="L453" i="18"/>
  <c r="K453" i="18"/>
  <c r="I453" i="18"/>
  <c r="P453" i="18" s="1"/>
  <c r="M452" i="18"/>
  <c r="L452" i="18"/>
  <c r="K452" i="18"/>
  <c r="I452" i="18"/>
  <c r="M451" i="18"/>
  <c r="L451" i="18"/>
  <c r="K451" i="18"/>
  <c r="D451" i="18" s="1"/>
  <c r="I451" i="18"/>
  <c r="M450" i="18"/>
  <c r="L450" i="18"/>
  <c r="K450" i="18"/>
  <c r="I450" i="18"/>
  <c r="P450" i="18" s="1"/>
  <c r="M449" i="18"/>
  <c r="L449" i="18"/>
  <c r="K449" i="18"/>
  <c r="D449" i="18" s="1"/>
  <c r="I449" i="18"/>
  <c r="M448" i="18"/>
  <c r="L448" i="18"/>
  <c r="K448" i="18"/>
  <c r="D448" i="18" s="1"/>
  <c r="I448" i="18"/>
  <c r="P448" i="18" s="1"/>
  <c r="M447" i="18"/>
  <c r="L447" i="18"/>
  <c r="K447" i="18"/>
  <c r="D447" i="18" s="1"/>
  <c r="I447" i="18"/>
  <c r="P447" i="18" s="1"/>
  <c r="M446" i="18"/>
  <c r="L446" i="18"/>
  <c r="K446" i="18"/>
  <c r="D446" i="18" s="1"/>
  <c r="I446" i="18"/>
  <c r="M445" i="18"/>
  <c r="L445" i="18"/>
  <c r="K445" i="18"/>
  <c r="D445" i="18" s="1"/>
  <c r="I445" i="18"/>
  <c r="M444" i="18"/>
  <c r="L444" i="18"/>
  <c r="K444" i="18"/>
  <c r="D444" i="18" s="1"/>
  <c r="I444" i="18"/>
  <c r="P444" i="18" s="1"/>
  <c r="M443" i="18"/>
  <c r="L443" i="18"/>
  <c r="K443" i="18"/>
  <c r="I443" i="18"/>
  <c r="M442" i="18"/>
  <c r="L442" i="18"/>
  <c r="K442" i="18"/>
  <c r="D442" i="18" s="1"/>
  <c r="I442" i="18"/>
  <c r="P442" i="18" s="1"/>
  <c r="T442" i="18" s="1"/>
  <c r="M441" i="18"/>
  <c r="L441" i="18"/>
  <c r="K441" i="18"/>
  <c r="D441" i="18" s="1"/>
  <c r="I441" i="18"/>
  <c r="P441" i="18" s="1"/>
  <c r="M440" i="18"/>
  <c r="L440" i="18"/>
  <c r="K440" i="18"/>
  <c r="D440" i="18" s="1"/>
  <c r="I440" i="18"/>
  <c r="M439" i="18"/>
  <c r="L439" i="18"/>
  <c r="K439" i="18"/>
  <c r="D439" i="18" s="1"/>
  <c r="I439" i="18"/>
  <c r="P439" i="18" s="1"/>
  <c r="M438" i="18"/>
  <c r="L438" i="18"/>
  <c r="K438" i="18"/>
  <c r="D438" i="18" s="1"/>
  <c r="I438" i="18"/>
  <c r="P438" i="18" s="1"/>
  <c r="M437" i="18"/>
  <c r="L437" i="18"/>
  <c r="K437" i="18"/>
  <c r="D437" i="18" s="1"/>
  <c r="I437" i="18"/>
  <c r="M436" i="18"/>
  <c r="L436" i="18"/>
  <c r="K436" i="18"/>
  <c r="D436" i="18" s="1"/>
  <c r="I436" i="18"/>
  <c r="M435" i="18"/>
  <c r="L435" i="18"/>
  <c r="K435" i="18"/>
  <c r="D435" i="18" s="1"/>
  <c r="I435" i="18"/>
  <c r="P435" i="18" s="1"/>
  <c r="M434" i="18"/>
  <c r="L434" i="18"/>
  <c r="K434" i="18"/>
  <c r="I434" i="18"/>
  <c r="M433" i="18"/>
  <c r="L433" i="18"/>
  <c r="K433" i="18"/>
  <c r="D433" i="18" s="1"/>
  <c r="I433" i="18"/>
  <c r="M432" i="18"/>
  <c r="L432" i="18"/>
  <c r="K432" i="18"/>
  <c r="D432" i="18" s="1"/>
  <c r="I432" i="18"/>
  <c r="M431" i="18"/>
  <c r="L431" i="18"/>
  <c r="K431" i="18"/>
  <c r="I431" i="18"/>
  <c r="M430" i="18"/>
  <c r="L430" i="18"/>
  <c r="K430" i="18"/>
  <c r="D430" i="18" s="1"/>
  <c r="I430" i="18"/>
  <c r="P430" i="18" s="1"/>
  <c r="M429" i="18"/>
  <c r="L429" i="18"/>
  <c r="K429" i="18"/>
  <c r="D429" i="18" s="1"/>
  <c r="I429" i="18"/>
  <c r="P429" i="18" s="1"/>
  <c r="M428" i="18"/>
  <c r="L428" i="18"/>
  <c r="K428" i="18"/>
  <c r="D428" i="18" s="1"/>
  <c r="I428" i="18"/>
  <c r="M427" i="18"/>
  <c r="L427" i="18"/>
  <c r="K427" i="18"/>
  <c r="D427" i="18" s="1"/>
  <c r="I427" i="18"/>
  <c r="M426" i="18"/>
  <c r="L426" i="18"/>
  <c r="K426" i="18"/>
  <c r="I426" i="18"/>
  <c r="P426" i="18" s="1"/>
  <c r="M425" i="18"/>
  <c r="L425" i="18"/>
  <c r="K425" i="18"/>
  <c r="D425" i="18" s="1"/>
  <c r="I425" i="18"/>
  <c r="M424" i="18"/>
  <c r="L424" i="18"/>
  <c r="K424" i="18"/>
  <c r="D424" i="18" s="1"/>
  <c r="I424" i="18"/>
  <c r="M423" i="18"/>
  <c r="L423" i="18"/>
  <c r="K423" i="18"/>
  <c r="D423" i="18" s="1"/>
  <c r="I423" i="18"/>
  <c r="M422" i="18"/>
  <c r="L422" i="18"/>
  <c r="K422" i="18"/>
  <c r="D422" i="18" s="1"/>
  <c r="I422" i="18"/>
  <c r="M421" i="18"/>
  <c r="L421" i="18"/>
  <c r="K421" i="18"/>
  <c r="D421" i="18" s="1"/>
  <c r="I421" i="18"/>
  <c r="P421" i="18" s="1"/>
  <c r="M420" i="18"/>
  <c r="L420" i="18"/>
  <c r="K420" i="18"/>
  <c r="D420" i="18" s="1"/>
  <c r="I420" i="18"/>
  <c r="M419" i="18"/>
  <c r="L419" i="18"/>
  <c r="K419" i="18"/>
  <c r="D419" i="18" s="1"/>
  <c r="I419" i="18"/>
  <c r="P419" i="18" s="1"/>
  <c r="M418" i="18"/>
  <c r="L418" i="18"/>
  <c r="K418" i="18"/>
  <c r="D418" i="18" s="1"/>
  <c r="I418" i="18"/>
  <c r="M417" i="18"/>
  <c r="L417" i="18"/>
  <c r="K417" i="18"/>
  <c r="D417" i="18" s="1"/>
  <c r="I417" i="18"/>
  <c r="M416" i="18"/>
  <c r="L416" i="18"/>
  <c r="K416" i="18"/>
  <c r="D416" i="18" s="1"/>
  <c r="I416" i="18"/>
  <c r="P416" i="18" s="1"/>
  <c r="M415" i="18"/>
  <c r="L415" i="18"/>
  <c r="K415" i="18"/>
  <c r="D415" i="18" s="1"/>
  <c r="I415" i="18"/>
  <c r="P415" i="18" s="1"/>
  <c r="M414" i="18"/>
  <c r="L414" i="18"/>
  <c r="K414" i="18"/>
  <c r="D414" i="18" s="1"/>
  <c r="I414" i="18"/>
  <c r="M413" i="18"/>
  <c r="L413" i="18"/>
  <c r="K413" i="18"/>
  <c r="D413" i="18" s="1"/>
  <c r="I413" i="18"/>
  <c r="P413" i="18" s="1"/>
  <c r="M412" i="18"/>
  <c r="L412" i="18"/>
  <c r="K412" i="18"/>
  <c r="D412" i="18" s="1"/>
  <c r="I412" i="18"/>
  <c r="P412" i="18" s="1"/>
  <c r="T412" i="18" s="1"/>
  <c r="M411" i="18"/>
  <c r="L411" i="18"/>
  <c r="K411" i="18"/>
  <c r="I411" i="18"/>
  <c r="P411" i="18" s="1"/>
  <c r="M410" i="18"/>
  <c r="L410" i="18"/>
  <c r="K410" i="18"/>
  <c r="D410" i="18" s="1"/>
  <c r="I410" i="18"/>
  <c r="P410" i="18" s="1"/>
  <c r="M409" i="18"/>
  <c r="L409" i="18"/>
  <c r="K409" i="18"/>
  <c r="D409" i="18" s="1"/>
  <c r="I409" i="18"/>
  <c r="P409" i="18" s="1"/>
  <c r="M408" i="18"/>
  <c r="L408" i="18"/>
  <c r="K408" i="18"/>
  <c r="D408" i="18" s="1"/>
  <c r="I408" i="18"/>
  <c r="M407" i="18"/>
  <c r="L407" i="18"/>
  <c r="K407" i="18"/>
  <c r="D407" i="18" s="1"/>
  <c r="I407" i="18"/>
  <c r="P407" i="18" s="1"/>
  <c r="T407" i="18" s="1"/>
  <c r="M406" i="18"/>
  <c r="L406" i="18"/>
  <c r="K406" i="18"/>
  <c r="D406" i="18" s="1"/>
  <c r="I406" i="18"/>
  <c r="P406" i="18" s="1"/>
  <c r="T406" i="18" s="1"/>
  <c r="M405" i="18"/>
  <c r="L405" i="18"/>
  <c r="K405" i="18"/>
  <c r="D405" i="18" s="1"/>
  <c r="I405" i="18"/>
  <c r="P405" i="18" s="1"/>
  <c r="M404" i="18"/>
  <c r="L404" i="18"/>
  <c r="K404" i="18"/>
  <c r="D404" i="18" s="1"/>
  <c r="I404" i="18"/>
  <c r="P404" i="18" s="1"/>
  <c r="M403" i="18"/>
  <c r="L403" i="18"/>
  <c r="K403" i="18"/>
  <c r="D403" i="18" s="1"/>
  <c r="I403" i="18"/>
  <c r="P403" i="18" s="1"/>
  <c r="M402" i="18"/>
  <c r="L402" i="18"/>
  <c r="K402" i="18"/>
  <c r="D402" i="18" s="1"/>
  <c r="I402" i="18"/>
  <c r="P402" i="18" s="1"/>
  <c r="M401" i="18"/>
  <c r="L401" i="18"/>
  <c r="K401" i="18"/>
  <c r="D401" i="18" s="1"/>
  <c r="I401" i="18"/>
  <c r="M400" i="18"/>
  <c r="L400" i="18"/>
  <c r="K400" i="18"/>
  <c r="D400" i="18" s="1"/>
  <c r="I400" i="18"/>
  <c r="P400" i="18" s="1"/>
  <c r="M399" i="18"/>
  <c r="L399" i="18"/>
  <c r="K399" i="18"/>
  <c r="I399" i="18"/>
  <c r="P399" i="18" s="1"/>
  <c r="M398" i="18"/>
  <c r="L398" i="18"/>
  <c r="K398" i="18"/>
  <c r="D398" i="18" s="1"/>
  <c r="I398" i="18"/>
  <c r="P398" i="18" s="1"/>
  <c r="M397" i="18"/>
  <c r="L397" i="18"/>
  <c r="K397" i="18"/>
  <c r="D397" i="18" s="1"/>
  <c r="I397" i="18"/>
  <c r="P397" i="18" s="1"/>
  <c r="M396" i="18"/>
  <c r="L396" i="18"/>
  <c r="K396" i="18"/>
  <c r="D396" i="18" s="1"/>
  <c r="I396" i="18"/>
  <c r="P396" i="18" s="1"/>
  <c r="M395" i="18"/>
  <c r="L395" i="18"/>
  <c r="K395" i="18"/>
  <c r="I395" i="18"/>
  <c r="M394" i="18"/>
  <c r="L394" i="18"/>
  <c r="K394" i="18"/>
  <c r="I394" i="18"/>
  <c r="M393" i="18"/>
  <c r="L393" i="18"/>
  <c r="K393" i="18"/>
  <c r="I393" i="18"/>
  <c r="M392" i="18"/>
  <c r="L392" i="18"/>
  <c r="K392" i="18"/>
  <c r="D392" i="18" s="1"/>
  <c r="I392" i="18"/>
  <c r="M391" i="18"/>
  <c r="L391" i="18"/>
  <c r="K391" i="18"/>
  <c r="D391" i="18" s="1"/>
  <c r="I391" i="18"/>
  <c r="P391" i="18" s="1"/>
  <c r="M390" i="18"/>
  <c r="L390" i="18"/>
  <c r="K390" i="18"/>
  <c r="D390" i="18" s="1"/>
  <c r="I390" i="18"/>
  <c r="P390" i="18" s="1"/>
  <c r="M389" i="18"/>
  <c r="L389" i="18"/>
  <c r="K389" i="18"/>
  <c r="D389" i="18" s="1"/>
  <c r="I389" i="18"/>
  <c r="M388" i="18"/>
  <c r="L388" i="18"/>
  <c r="K388" i="18"/>
  <c r="I388" i="18"/>
  <c r="P388" i="18" s="1"/>
  <c r="M387" i="18"/>
  <c r="L387" i="18"/>
  <c r="K387" i="18"/>
  <c r="I387" i="18"/>
  <c r="M386" i="18"/>
  <c r="L386" i="18"/>
  <c r="K386" i="18"/>
  <c r="D386" i="18" s="1"/>
  <c r="I386" i="18"/>
  <c r="M385" i="18"/>
  <c r="L385" i="18"/>
  <c r="K385" i="18"/>
  <c r="D385" i="18" s="1"/>
  <c r="I385" i="18"/>
  <c r="P385" i="18" s="1"/>
  <c r="M384" i="18"/>
  <c r="L384" i="18"/>
  <c r="K384" i="18"/>
  <c r="D384" i="18" s="1"/>
  <c r="I384" i="18"/>
  <c r="P384" i="18" s="1"/>
  <c r="M383" i="18"/>
  <c r="L383" i="18"/>
  <c r="K383" i="18"/>
  <c r="D383" i="18" s="1"/>
  <c r="I383" i="18"/>
  <c r="P383" i="18" s="1"/>
  <c r="M382" i="18"/>
  <c r="L382" i="18"/>
  <c r="K382" i="18"/>
  <c r="I382" i="18"/>
  <c r="P382" i="18" s="1"/>
  <c r="M381" i="18"/>
  <c r="L381" i="18"/>
  <c r="K381" i="18"/>
  <c r="D381" i="18" s="1"/>
  <c r="I381" i="18"/>
  <c r="M380" i="18"/>
  <c r="L380" i="18"/>
  <c r="K380" i="18"/>
  <c r="D380" i="18" s="1"/>
  <c r="I380" i="18"/>
  <c r="M379" i="18"/>
  <c r="L379" i="18"/>
  <c r="K379" i="18"/>
  <c r="D379" i="18" s="1"/>
  <c r="I379" i="18"/>
  <c r="P379" i="18" s="1"/>
  <c r="M378" i="18"/>
  <c r="L378" i="18"/>
  <c r="K378" i="18"/>
  <c r="D378" i="18" s="1"/>
  <c r="I378" i="18"/>
  <c r="P378" i="18" s="1"/>
  <c r="M377" i="18"/>
  <c r="L377" i="18"/>
  <c r="K377" i="18"/>
  <c r="D377" i="18" s="1"/>
  <c r="I377" i="18"/>
  <c r="P377" i="18" s="1"/>
  <c r="M376" i="18"/>
  <c r="L376" i="18"/>
  <c r="K376" i="18"/>
  <c r="D376" i="18" s="1"/>
  <c r="I376" i="18"/>
  <c r="P376" i="18" s="1"/>
  <c r="T376" i="18" s="1"/>
  <c r="M375" i="18"/>
  <c r="L375" i="18"/>
  <c r="K375" i="18"/>
  <c r="D375" i="18" s="1"/>
  <c r="I375" i="18"/>
  <c r="M374" i="18"/>
  <c r="L374" i="18"/>
  <c r="K374" i="18"/>
  <c r="D374" i="18" s="1"/>
  <c r="I374" i="18"/>
  <c r="M373" i="18"/>
  <c r="L373" i="18"/>
  <c r="K373" i="18"/>
  <c r="D373" i="18" s="1"/>
  <c r="I373" i="18"/>
  <c r="P373" i="18" s="1"/>
  <c r="M372" i="18"/>
  <c r="L372" i="18"/>
  <c r="K372" i="18"/>
  <c r="D372" i="18" s="1"/>
  <c r="I372" i="18"/>
  <c r="P372" i="18" s="1"/>
  <c r="M371" i="18"/>
  <c r="L371" i="18"/>
  <c r="K371" i="18"/>
  <c r="D371" i="18" s="1"/>
  <c r="I371" i="18"/>
  <c r="P371" i="18" s="1"/>
  <c r="M370" i="18"/>
  <c r="L370" i="18"/>
  <c r="K370" i="18"/>
  <c r="I370" i="18"/>
  <c r="P370" i="18" s="1"/>
  <c r="M369" i="18"/>
  <c r="L369" i="18"/>
  <c r="K369" i="18"/>
  <c r="D369" i="18" s="1"/>
  <c r="I369" i="18"/>
  <c r="M368" i="18"/>
  <c r="L368" i="18"/>
  <c r="K368" i="18"/>
  <c r="D368" i="18" s="1"/>
  <c r="I368" i="18"/>
  <c r="M367" i="18"/>
  <c r="L367" i="18"/>
  <c r="K367" i="18"/>
  <c r="D367" i="18" s="1"/>
  <c r="I367" i="18"/>
  <c r="P367" i="18" s="1"/>
  <c r="M366" i="18"/>
  <c r="L366" i="18"/>
  <c r="K366" i="18"/>
  <c r="D366" i="18" s="1"/>
  <c r="I366" i="18"/>
  <c r="P366" i="18" s="1"/>
  <c r="M365" i="18"/>
  <c r="L365" i="18"/>
  <c r="K365" i="18"/>
  <c r="D365" i="18" s="1"/>
  <c r="I365" i="18"/>
  <c r="P365" i="18" s="1"/>
  <c r="M364" i="18"/>
  <c r="L364" i="18"/>
  <c r="K364" i="18"/>
  <c r="D364" i="18" s="1"/>
  <c r="I364" i="18"/>
  <c r="P364" i="18" s="1"/>
  <c r="T364" i="18" s="1"/>
  <c r="M363" i="18"/>
  <c r="L363" i="18"/>
  <c r="K363" i="18"/>
  <c r="D363" i="18" s="1"/>
  <c r="I363" i="18"/>
  <c r="M362" i="18"/>
  <c r="L362" i="18"/>
  <c r="K362" i="18"/>
  <c r="D362" i="18" s="1"/>
  <c r="I362" i="18"/>
  <c r="M361" i="18"/>
  <c r="L361" i="18"/>
  <c r="K361" i="18"/>
  <c r="D361" i="18" s="1"/>
  <c r="I361" i="18"/>
  <c r="P361" i="18" s="1"/>
  <c r="M360" i="18"/>
  <c r="L360" i="18"/>
  <c r="K360" i="18"/>
  <c r="D360" i="18" s="1"/>
  <c r="I360" i="18"/>
  <c r="P360" i="18" s="1"/>
  <c r="M359" i="18"/>
  <c r="L359" i="18"/>
  <c r="K359" i="18"/>
  <c r="D359" i="18" s="1"/>
  <c r="I359" i="18"/>
  <c r="P359" i="18" s="1"/>
  <c r="M358" i="18"/>
  <c r="L358" i="18"/>
  <c r="K358" i="18"/>
  <c r="D358" i="18" s="1"/>
  <c r="I358" i="18"/>
  <c r="P358" i="18" s="1"/>
  <c r="T358" i="18" s="1"/>
  <c r="M357" i="18"/>
  <c r="L357" i="18"/>
  <c r="K357" i="18"/>
  <c r="D357" i="18" s="1"/>
  <c r="I357" i="18"/>
  <c r="M356" i="18"/>
  <c r="L356" i="18"/>
  <c r="K356" i="18"/>
  <c r="I356" i="18"/>
  <c r="M355" i="18"/>
  <c r="L355" i="18"/>
  <c r="K355" i="18"/>
  <c r="D355" i="18" s="1"/>
  <c r="I355" i="18"/>
  <c r="M354" i="18"/>
  <c r="L354" i="18"/>
  <c r="K354" i="18"/>
  <c r="I354" i="18"/>
  <c r="P354" i="18" s="1"/>
  <c r="M353" i="18"/>
  <c r="L353" i="18"/>
  <c r="K353" i="18"/>
  <c r="D353" i="18" s="1"/>
  <c r="I353" i="18"/>
  <c r="P353" i="18" s="1"/>
  <c r="M352" i="18"/>
  <c r="L352" i="18"/>
  <c r="K352" i="18"/>
  <c r="I352" i="18"/>
  <c r="P352" i="18" s="1"/>
  <c r="M351" i="18"/>
  <c r="L351" i="18"/>
  <c r="K351" i="18"/>
  <c r="D351" i="18" s="1"/>
  <c r="I351" i="18"/>
  <c r="P351" i="18" s="1"/>
  <c r="M350" i="18"/>
  <c r="L350" i="18"/>
  <c r="K350" i="18"/>
  <c r="D350" i="18" s="1"/>
  <c r="I350" i="18"/>
  <c r="P350" i="18" s="1"/>
  <c r="M349" i="18"/>
  <c r="L349" i="18"/>
  <c r="K349" i="18"/>
  <c r="D349" i="18" s="1"/>
  <c r="I349" i="18"/>
  <c r="M348" i="18"/>
  <c r="L348" i="18"/>
  <c r="K348" i="18"/>
  <c r="I348" i="18"/>
  <c r="P348" i="18" s="1"/>
  <c r="M347" i="18"/>
  <c r="L347" i="18"/>
  <c r="K347" i="18"/>
  <c r="I347" i="18"/>
  <c r="M346" i="18"/>
  <c r="L346" i="18"/>
  <c r="K346" i="18"/>
  <c r="D346" i="18" s="1"/>
  <c r="I346" i="18"/>
  <c r="P346" i="18" s="1"/>
  <c r="M345" i="18"/>
  <c r="L345" i="18"/>
  <c r="K345" i="18"/>
  <c r="D345" i="18" s="1"/>
  <c r="I345" i="18"/>
  <c r="P345" i="18" s="1"/>
  <c r="M344" i="18"/>
  <c r="L344" i="18"/>
  <c r="K344" i="18"/>
  <c r="D344" i="18" s="1"/>
  <c r="I344" i="18"/>
  <c r="P344" i="18" s="1"/>
  <c r="M343" i="18"/>
  <c r="L343" i="18"/>
  <c r="K343" i="18"/>
  <c r="D343" i="18" s="1"/>
  <c r="I343" i="18"/>
  <c r="M342" i="18"/>
  <c r="L342" i="18"/>
  <c r="K342" i="18"/>
  <c r="D342" i="18" s="1"/>
  <c r="I342" i="18"/>
  <c r="P342" i="18" s="1"/>
  <c r="M341" i="18"/>
  <c r="L341" i="18"/>
  <c r="K341" i="18"/>
  <c r="D341" i="18" s="1"/>
  <c r="I341" i="18"/>
  <c r="P341" i="18" s="1"/>
  <c r="T341" i="18" s="1"/>
  <c r="M340" i="18"/>
  <c r="L340" i="18"/>
  <c r="K340" i="18"/>
  <c r="D340" i="18" s="1"/>
  <c r="I340" i="18"/>
  <c r="P340" i="18" s="1"/>
  <c r="M339" i="18"/>
  <c r="L339" i="18"/>
  <c r="K339" i="18"/>
  <c r="D339" i="18" s="1"/>
  <c r="I339" i="18"/>
  <c r="P339" i="18" s="1"/>
  <c r="M338" i="18"/>
  <c r="L338" i="18"/>
  <c r="K338" i="18"/>
  <c r="D338" i="18" s="1"/>
  <c r="I338" i="18"/>
  <c r="P338" i="18" s="1"/>
  <c r="M337" i="18"/>
  <c r="L337" i="18"/>
  <c r="K337" i="18"/>
  <c r="D337" i="18" s="1"/>
  <c r="I337" i="18"/>
  <c r="M336" i="18"/>
  <c r="L336" i="18"/>
  <c r="K336" i="18"/>
  <c r="D336" i="18" s="1"/>
  <c r="I336" i="18"/>
  <c r="P336" i="18" s="1"/>
  <c r="M335" i="18"/>
  <c r="L335" i="18"/>
  <c r="K335" i="18"/>
  <c r="D335" i="18" s="1"/>
  <c r="I335" i="18"/>
  <c r="M334" i="18"/>
  <c r="L334" i="18"/>
  <c r="K334" i="18"/>
  <c r="D334" i="18" s="1"/>
  <c r="I334" i="18"/>
  <c r="M333" i="18"/>
  <c r="L333" i="18"/>
  <c r="K333" i="18"/>
  <c r="D333" i="18" s="1"/>
  <c r="I333" i="18"/>
  <c r="P333" i="18" s="1"/>
  <c r="M332" i="18"/>
  <c r="L332" i="18"/>
  <c r="K332" i="18"/>
  <c r="D332" i="18" s="1"/>
  <c r="I332" i="18"/>
  <c r="M331" i="18"/>
  <c r="L331" i="18"/>
  <c r="K331" i="18"/>
  <c r="D331" i="18" s="1"/>
  <c r="I331" i="18"/>
  <c r="M330" i="18"/>
  <c r="L330" i="18"/>
  <c r="K330" i="18"/>
  <c r="D330" i="18" s="1"/>
  <c r="I330" i="18"/>
  <c r="M329" i="18"/>
  <c r="L329" i="18"/>
  <c r="K329" i="18"/>
  <c r="D329" i="18" s="1"/>
  <c r="I329" i="18"/>
  <c r="P329" i="18" s="1"/>
  <c r="M328" i="18"/>
  <c r="L328" i="18"/>
  <c r="K328" i="18"/>
  <c r="D328" i="18" s="1"/>
  <c r="I328" i="18"/>
  <c r="P328" i="18" s="1"/>
  <c r="M327" i="18"/>
  <c r="L327" i="18"/>
  <c r="K327" i="18"/>
  <c r="D327" i="18" s="1"/>
  <c r="I327" i="18"/>
  <c r="P327" i="18" s="1"/>
  <c r="M326" i="18"/>
  <c r="L326" i="18"/>
  <c r="K326" i="18"/>
  <c r="D326" i="18" s="1"/>
  <c r="I326" i="18"/>
  <c r="P326" i="18" s="1"/>
  <c r="M325" i="18"/>
  <c r="L325" i="18"/>
  <c r="K325" i="18"/>
  <c r="D325" i="18" s="1"/>
  <c r="I325" i="18"/>
  <c r="M324" i="18"/>
  <c r="L324" i="18"/>
  <c r="K324" i="18"/>
  <c r="D324" i="18" s="1"/>
  <c r="I324" i="18"/>
  <c r="M323" i="18"/>
  <c r="L323" i="18"/>
  <c r="K323" i="18"/>
  <c r="D323" i="18" s="1"/>
  <c r="I323" i="18"/>
  <c r="P323" i="18" s="1"/>
  <c r="M322" i="18"/>
  <c r="L322" i="18"/>
  <c r="K322" i="18"/>
  <c r="D322" i="18" s="1"/>
  <c r="I322" i="18"/>
  <c r="P322" i="18" s="1"/>
  <c r="M321" i="18"/>
  <c r="L321" i="18"/>
  <c r="K321" i="18"/>
  <c r="D321" i="18" s="1"/>
  <c r="I321" i="18"/>
  <c r="P321" i="18" s="1"/>
  <c r="M320" i="18"/>
  <c r="L320" i="18"/>
  <c r="K320" i="18"/>
  <c r="D320" i="18" s="1"/>
  <c r="I320" i="18"/>
  <c r="P320" i="18" s="1"/>
  <c r="M319" i="18"/>
  <c r="L319" i="18"/>
  <c r="K319" i="18"/>
  <c r="D319" i="18" s="1"/>
  <c r="I319" i="18"/>
  <c r="M318" i="18"/>
  <c r="L318" i="18"/>
  <c r="K318" i="18"/>
  <c r="D318" i="18" s="1"/>
  <c r="I318" i="18"/>
  <c r="M317" i="18"/>
  <c r="L317" i="18"/>
  <c r="K317" i="18"/>
  <c r="D317" i="18" s="1"/>
  <c r="I317" i="18"/>
  <c r="P317" i="18" s="1"/>
  <c r="M316" i="18"/>
  <c r="L316" i="18"/>
  <c r="K316" i="18"/>
  <c r="D316" i="18" s="1"/>
  <c r="I316" i="18"/>
  <c r="P316" i="18" s="1"/>
  <c r="M315" i="18"/>
  <c r="L315" i="18"/>
  <c r="K315" i="18"/>
  <c r="D315" i="18" s="1"/>
  <c r="I315" i="18"/>
  <c r="P315" i="18" s="1"/>
  <c r="M314" i="18"/>
  <c r="L314" i="18"/>
  <c r="K314" i="18"/>
  <c r="D314" i="18" s="1"/>
  <c r="I314" i="18"/>
  <c r="P314" i="18" s="1"/>
  <c r="M313" i="18"/>
  <c r="L313" i="18"/>
  <c r="K313" i="18"/>
  <c r="D313" i="18" s="1"/>
  <c r="I313" i="18"/>
  <c r="M312" i="18"/>
  <c r="L312" i="18"/>
  <c r="K312" i="18"/>
  <c r="D312" i="18" s="1"/>
  <c r="I312" i="18"/>
  <c r="M311" i="18"/>
  <c r="L311" i="18"/>
  <c r="K311" i="18"/>
  <c r="D311" i="18" s="1"/>
  <c r="I311" i="18"/>
  <c r="P311" i="18" s="1"/>
  <c r="M310" i="18"/>
  <c r="L310" i="18"/>
  <c r="K310" i="18"/>
  <c r="D310" i="18" s="1"/>
  <c r="I310" i="18"/>
  <c r="P310" i="18" s="1"/>
  <c r="M309" i="18"/>
  <c r="L309" i="18"/>
  <c r="K309" i="18"/>
  <c r="D309" i="18" s="1"/>
  <c r="I309" i="18"/>
  <c r="P309" i="18" s="1"/>
  <c r="M308" i="18"/>
  <c r="L308" i="18"/>
  <c r="K308" i="18"/>
  <c r="D308" i="18" s="1"/>
  <c r="I308" i="18"/>
  <c r="P308" i="18" s="1"/>
  <c r="M307" i="18"/>
  <c r="L307" i="18"/>
  <c r="K307" i="18"/>
  <c r="D307" i="18" s="1"/>
  <c r="I307" i="18"/>
  <c r="M306" i="18"/>
  <c r="L306" i="18"/>
  <c r="K306" i="18"/>
  <c r="D306" i="18" s="1"/>
  <c r="I306" i="18"/>
  <c r="M305" i="18"/>
  <c r="L305" i="18"/>
  <c r="K305" i="18"/>
  <c r="D305" i="18" s="1"/>
  <c r="I305" i="18"/>
  <c r="M304" i="18"/>
  <c r="L304" i="18"/>
  <c r="K304" i="18"/>
  <c r="I304" i="18"/>
  <c r="P304" i="18" s="1"/>
  <c r="M303" i="18"/>
  <c r="L303" i="18"/>
  <c r="K303" i="18"/>
  <c r="D303" i="18" s="1"/>
  <c r="I303" i="18"/>
  <c r="P303" i="18" s="1"/>
  <c r="M302" i="18"/>
  <c r="L302" i="18"/>
  <c r="K302" i="18"/>
  <c r="D302" i="18" s="1"/>
  <c r="I302" i="18"/>
  <c r="P302" i="18" s="1"/>
  <c r="M301" i="18"/>
  <c r="L301" i="18"/>
  <c r="K301" i="18"/>
  <c r="D301" i="18" s="1"/>
  <c r="I301" i="18"/>
  <c r="P301" i="18" s="1"/>
  <c r="M300" i="18"/>
  <c r="L300" i="18"/>
  <c r="K300" i="18"/>
  <c r="D300" i="18" s="1"/>
  <c r="I300" i="18"/>
  <c r="P300" i="18" s="1"/>
  <c r="M299" i="18"/>
  <c r="L299" i="18"/>
  <c r="K299" i="18"/>
  <c r="D299" i="18" s="1"/>
  <c r="I299" i="18"/>
  <c r="M298" i="18"/>
  <c r="L298" i="18"/>
  <c r="K298" i="18"/>
  <c r="I298" i="18"/>
  <c r="P298" i="18" s="1"/>
  <c r="M297" i="18"/>
  <c r="L297" i="18"/>
  <c r="K297" i="18"/>
  <c r="I297" i="18"/>
  <c r="P297" i="18" s="1"/>
  <c r="M296" i="18"/>
  <c r="L296" i="18"/>
  <c r="K296" i="18"/>
  <c r="D296" i="18" s="1"/>
  <c r="I296" i="18"/>
  <c r="P296" i="18" s="1"/>
  <c r="M295" i="18"/>
  <c r="L295" i="18"/>
  <c r="K295" i="18"/>
  <c r="D295" i="18" s="1"/>
  <c r="I295" i="18"/>
  <c r="P295" i="18" s="1"/>
  <c r="M294" i="18"/>
  <c r="L294" i="18"/>
  <c r="K294" i="18"/>
  <c r="I294" i="18"/>
  <c r="P294" i="18" s="1"/>
  <c r="M293" i="18"/>
  <c r="L293" i="18"/>
  <c r="K293" i="18"/>
  <c r="D293" i="18" s="1"/>
  <c r="I293" i="18"/>
  <c r="P293" i="18" s="1"/>
  <c r="M292" i="18"/>
  <c r="L292" i="18"/>
  <c r="K292" i="18"/>
  <c r="D292" i="18" s="1"/>
  <c r="I292" i="18"/>
  <c r="P292" i="18" s="1"/>
  <c r="M291" i="18"/>
  <c r="L291" i="18"/>
  <c r="K291" i="18"/>
  <c r="I291" i="18"/>
  <c r="P291" i="18" s="1"/>
  <c r="M290" i="18"/>
  <c r="L290" i="18"/>
  <c r="K290" i="18"/>
  <c r="D290" i="18" s="1"/>
  <c r="I290" i="18"/>
  <c r="P290" i="18" s="1"/>
  <c r="M289" i="18"/>
  <c r="L289" i="18"/>
  <c r="K289" i="18"/>
  <c r="D289" i="18" s="1"/>
  <c r="I289" i="18"/>
  <c r="M288" i="18"/>
  <c r="L288" i="18"/>
  <c r="K288" i="18"/>
  <c r="I288" i="18"/>
  <c r="P288" i="18" s="1"/>
  <c r="M287" i="18"/>
  <c r="L287" i="18"/>
  <c r="K287" i="18"/>
  <c r="D287" i="18" s="1"/>
  <c r="I287" i="18"/>
  <c r="P287" i="18" s="1"/>
  <c r="M286" i="18"/>
  <c r="L286" i="18"/>
  <c r="K286" i="18"/>
  <c r="D286" i="18" s="1"/>
  <c r="I286" i="18"/>
  <c r="M285" i="18"/>
  <c r="L285" i="18"/>
  <c r="K285" i="18"/>
  <c r="I285" i="18"/>
  <c r="P285" i="18" s="1"/>
  <c r="M284" i="18"/>
  <c r="L284" i="18"/>
  <c r="K284" i="18"/>
  <c r="D284" i="18" s="1"/>
  <c r="I284" i="18"/>
  <c r="P284" i="18" s="1"/>
  <c r="M283" i="18"/>
  <c r="L283" i="18"/>
  <c r="K283" i="18"/>
  <c r="D283" i="18" s="1"/>
  <c r="I283" i="18"/>
  <c r="P283" i="18" s="1"/>
  <c r="M282" i="18"/>
  <c r="L282" i="18"/>
  <c r="K282" i="18"/>
  <c r="I282" i="18"/>
  <c r="P282" i="18" s="1"/>
  <c r="M281" i="18"/>
  <c r="L281" i="18"/>
  <c r="K281" i="18"/>
  <c r="D281" i="18" s="1"/>
  <c r="I281" i="18"/>
  <c r="P281" i="18" s="1"/>
  <c r="M280" i="18"/>
  <c r="L280" i="18"/>
  <c r="K280" i="18"/>
  <c r="D280" i="18" s="1"/>
  <c r="I280" i="18"/>
  <c r="M279" i="18"/>
  <c r="L279" i="18"/>
  <c r="K279" i="18"/>
  <c r="I279" i="18"/>
  <c r="P279" i="18" s="1"/>
  <c r="M278" i="18"/>
  <c r="L278" i="18"/>
  <c r="K278" i="18"/>
  <c r="D278" i="18" s="1"/>
  <c r="I278" i="18"/>
  <c r="P278" i="18" s="1"/>
  <c r="M277" i="18"/>
  <c r="L277" i="18"/>
  <c r="K277" i="18"/>
  <c r="D277" i="18" s="1"/>
  <c r="I277" i="18"/>
  <c r="P277" i="18" s="1"/>
  <c r="M276" i="18"/>
  <c r="L276" i="18"/>
  <c r="K276" i="18"/>
  <c r="I276" i="18"/>
  <c r="P276" i="18" s="1"/>
  <c r="M275" i="18"/>
  <c r="L275" i="18"/>
  <c r="K275" i="18"/>
  <c r="D275" i="18" s="1"/>
  <c r="I275" i="18"/>
  <c r="P275" i="18" s="1"/>
  <c r="M274" i="18"/>
  <c r="L274" i="18"/>
  <c r="K274" i="18"/>
  <c r="D274" i="18" s="1"/>
  <c r="I274" i="18"/>
  <c r="P274" i="18" s="1"/>
  <c r="M273" i="18"/>
  <c r="L273" i="18"/>
  <c r="K273" i="18"/>
  <c r="I273" i="18"/>
  <c r="P273" i="18" s="1"/>
  <c r="M272" i="18"/>
  <c r="L272" i="18"/>
  <c r="K272" i="18"/>
  <c r="D272" i="18" s="1"/>
  <c r="H272" i="18"/>
  <c r="I272" i="18" s="1"/>
  <c r="P272" i="18" s="1"/>
  <c r="M271" i="18"/>
  <c r="L271" i="18"/>
  <c r="K271" i="18"/>
  <c r="D271" i="18" s="1"/>
  <c r="I271" i="18"/>
  <c r="M270" i="18"/>
  <c r="L270" i="18"/>
  <c r="K270" i="18"/>
  <c r="D270" i="18" s="1"/>
  <c r="I270" i="18"/>
  <c r="M269" i="18"/>
  <c r="L269" i="18"/>
  <c r="K269" i="18"/>
  <c r="D269" i="18" s="1"/>
  <c r="I269" i="18"/>
  <c r="P269" i="18" s="1"/>
  <c r="T269" i="18" s="1"/>
  <c r="M268" i="18"/>
  <c r="L268" i="18"/>
  <c r="K268" i="18"/>
  <c r="D268" i="18" s="1"/>
  <c r="I268" i="18"/>
  <c r="M267" i="18"/>
  <c r="L267" i="18"/>
  <c r="K267" i="18"/>
  <c r="D267" i="18" s="1"/>
  <c r="I267" i="18"/>
  <c r="P267" i="18" s="1"/>
  <c r="M266" i="18"/>
  <c r="L266" i="18"/>
  <c r="K266" i="18"/>
  <c r="D266" i="18" s="1"/>
  <c r="I266" i="18"/>
  <c r="P266" i="18" s="1"/>
  <c r="M265" i="18"/>
  <c r="L265" i="18"/>
  <c r="K265" i="18"/>
  <c r="D265" i="18" s="1"/>
  <c r="I265" i="18"/>
  <c r="M264" i="18"/>
  <c r="L264" i="18"/>
  <c r="K264" i="18"/>
  <c r="D264" i="18" s="1"/>
  <c r="I264" i="18"/>
  <c r="M263" i="18"/>
  <c r="L263" i="18"/>
  <c r="K263" i="18"/>
  <c r="D263" i="18" s="1"/>
  <c r="I263" i="18"/>
  <c r="P263" i="18" s="1"/>
  <c r="T263" i="18" s="1"/>
  <c r="M262" i="18"/>
  <c r="L262" i="18"/>
  <c r="K262" i="18"/>
  <c r="D262" i="18" s="1"/>
  <c r="I262" i="18"/>
  <c r="M261" i="18"/>
  <c r="L261" i="18"/>
  <c r="K261" i="18"/>
  <c r="D261" i="18" s="1"/>
  <c r="I261" i="18"/>
  <c r="M260" i="18"/>
  <c r="L260" i="18"/>
  <c r="K260" i="18"/>
  <c r="D260" i="18" s="1"/>
  <c r="I260" i="18"/>
  <c r="P260" i="18" s="1"/>
  <c r="M259" i="18"/>
  <c r="L259" i="18"/>
  <c r="K259" i="18"/>
  <c r="D259" i="18" s="1"/>
  <c r="I259" i="18"/>
  <c r="M258" i="18"/>
  <c r="L258" i="18"/>
  <c r="K258" i="18"/>
  <c r="D258" i="18" s="1"/>
  <c r="I258" i="18"/>
  <c r="M257" i="18"/>
  <c r="L257" i="18"/>
  <c r="K257" i="18"/>
  <c r="D257" i="18" s="1"/>
  <c r="I257" i="18"/>
  <c r="P257" i="18" s="1"/>
  <c r="T257" i="18" s="1"/>
  <c r="M256" i="18"/>
  <c r="L256" i="18"/>
  <c r="K256" i="18"/>
  <c r="D256" i="18" s="1"/>
  <c r="I256" i="18"/>
  <c r="M255" i="18"/>
  <c r="L255" i="18"/>
  <c r="K255" i="18"/>
  <c r="D255" i="18" s="1"/>
  <c r="I255" i="18"/>
  <c r="P255" i="18" s="1"/>
  <c r="M254" i="18"/>
  <c r="L254" i="18"/>
  <c r="K254" i="18"/>
  <c r="D254" i="18" s="1"/>
  <c r="I254" i="18"/>
  <c r="P254" i="18" s="1"/>
  <c r="M253" i="18"/>
  <c r="L253" i="18"/>
  <c r="K253" i="18"/>
  <c r="D253" i="18" s="1"/>
  <c r="I253" i="18"/>
  <c r="M252" i="18"/>
  <c r="L252" i="18"/>
  <c r="K252" i="18"/>
  <c r="D252" i="18" s="1"/>
  <c r="I252" i="18"/>
  <c r="M251" i="18"/>
  <c r="L251" i="18"/>
  <c r="K251" i="18"/>
  <c r="D251" i="18" s="1"/>
  <c r="I251" i="18"/>
  <c r="P251" i="18" s="1"/>
  <c r="T251" i="18" s="1"/>
  <c r="M250" i="18"/>
  <c r="L250" i="18"/>
  <c r="K250" i="18"/>
  <c r="D250" i="18" s="1"/>
  <c r="I250" i="18"/>
  <c r="M249" i="18"/>
  <c r="L249" i="18"/>
  <c r="K249" i="18"/>
  <c r="D249" i="18" s="1"/>
  <c r="I249" i="18"/>
  <c r="P249" i="18" s="1"/>
  <c r="M248" i="18"/>
  <c r="L248" i="18"/>
  <c r="K248" i="18"/>
  <c r="D248" i="18" s="1"/>
  <c r="I248" i="18"/>
  <c r="P248" i="18" s="1"/>
  <c r="M247" i="18"/>
  <c r="L247" i="18"/>
  <c r="K247" i="18"/>
  <c r="D247" i="18" s="1"/>
  <c r="I247" i="18"/>
  <c r="M246" i="18"/>
  <c r="L246" i="18"/>
  <c r="K246" i="18"/>
  <c r="D246" i="18" s="1"/>
  <c r="I246" i="18"/>
  <c r="M245" i="18"/>
  <c r="L245" i="18"/>
  <c r="K245" i="18"/>
  <c r="D245" i="18" s="1"/>
  <c r="I245" i="18"/>
  <c r="P245" i="18" s="1"/>
  <c r="T245" i="18" s="1"/>
  <c r="M244" i="18"/>
  <c r="L244" i="18"/>
  <c r="K244" i="18"/>
  <c r="D244" i="18" s="1"/>
  <c r="I244" i="18"/>
  <c r="M243" i="18"/>
  <c r="L243" i="18"/>
  <c r="K243" i="18"/>
  <c r="D243" i="18" s="1"/>
  <c r="I243" i="18"/>
  <c r="M242" i="18"/>
  <c r="L242" i="18"/>
  <c r="K242" i="18"/>
  <c r="D242" i="18" s="1"/>
  <c r="I242" i="18"/>
  <c r="P242" i="18" s="1"/>
  <c r="M241" i="18"/>
  <c r="L241" i="18"/>
  <c r="K241" i="18"/>
  <c r="D241" i="18" s="1"/>
  <c r="I241" i="18"/>
  <c r="M240" i="18"/>
  <c r="L240" i="18"/>
  <c r="K240" i="18"/>
  <c r="D240" i="18" s="1"/>
  <c r="I240" i="18"/>
  <c r="M239" i="18"/>
  <c r="L239" i="18"/>
  <c r="K239" i="18"/>
  <c r="D239" i="18" s="1"/>
  <c r="I239" i="18"/>
  <c r="P239" i="18" s="1"/>
  <c r="T239" i="18" s="1"/>
  <c r="M238" i="18"/>
  <c r="L238" i="18"/>
  <c r="K238" i="18"/>
  <c r="I238" i="18"/>
  <c r="M237" i="18"/>
  <c r="L237" i="18"/>
  <c r="K237" i="18"/>
  <c r="D237" i="18" s="1"/>
  <c r="I237" i="18"/>
  <c r="M236" i="18"/>
  <c r="L236" i="18"/>
  <c r="K236" i="18"/>
  <c r="D236" i="18" s="1"/>
  <c r="I236" i="18"/>
  <c r="P236" i="18" s="1"/>
  <c r="M235" i="18"/>
  <c r="L235" i="18"/>
  <c r="K235" i="18"/>
  <c r="H235" i="18"/>
  <c r="I235" i="18" s="1"/>
  <c r="M234" i="18"/>
  <c r="L234" i="18"/>
  <c r="K234" i="18"/>
  <c r="D234" i="18" s="1"/>
  <c r="I234" i="18"/>
  <c r="P234" i="18" s="1"/>
  <c r="M233" i="18"/>
  <c r="L233" i="18"/>
  <c r="K233" i="18"/>
  <c r="D233" i="18" s="1"/>
  <c r="I233" i="18"/>
  <c r="M232" i="18"/>
  <c r="L232" i="18"/>
  <c r="K232" i="18"/>
  <c r="D232" i="18" s="1"/>
  <c r="I232" i="18"/>
  <c r="P232" i="18" s="1"/>
  <c r="M231" i="18"/>
  <c r="L231" i="18"/>
  <c r="K231" i="18"/>
  <c r="D231" i="18" s="1"/>
  <c r="I231" i="18"/>
  <c r="P231" i="18" s="1"/>
  <c r="M230" i="18"/>
  <c r="L230" i="18"/>
  <c r="K230" i="18"/>
  <c r="D230" i="18" s="1"/>
  <c r="I230" i="18"/>
  <c r="M229" i="18"/>
  <c r="L229" i="18"/>
  <c r="K229" i="18"/>
  <c r="D229" i="18" s="1"/>
  <c r="I229" i="18"/>
  <c r="P229" i="18" s="1"/>
  <c r="M228" i="18"/>
  <c r="L228" i="18"/>
  <c r="K228" i="18"/>
  <c r="D228" i="18" s="1"/>
  <c r="I228" i="18"/>
  <c r="M227" i="18"/>
  <c r="L227" i="18"/>
  <c r="K227" i="18"/>
  <c r="I227" i="18"/>
  <c r="P227" i="18" s="1"/>
  <c r="M226" i="18"/>
  <c r="L226" i="18"/>
  <c r="K226" i="18"/>
  <c r="D226" i="18" s="1"/>
  <c r="I226" i="18"/>
  <c r="P226" i="18" s="1"/>
  <c r="M225" i="18"/>
  <c r="L225" i="18"/>
  <c r="K225" i="18"/>
  <c r="D225" i="18" s="1"/>
  <c r="I225" i="18"/>
  <c r="P225" i="18" s="1"/>
  <c r="M224" i="18"/>
  <c r="L224" i="18"/>
  <c r="K224" i="18"/>
  <c r="I224" i="18"/>
  <c r="P224" i="18" s="1"/>
  <c r="M223" i="18"/>
  <c r="L223" i="18"/>
  <c r="K223" i="18"/>
  <c r="D223" i="18" s="1"/>
  <c r="I223" i="18"/>
  <c r="P223" i="18" s="1"/>
  <c r="M222" i="18"/>
  <c r="L222" i="18"/>
  <c r="K222" i="18"/>
  <c r="D222" i="18" s="1"/>
  <c r="H222" i="18"/>
  <c r="I222" i="18" s="1"/>
  <c r="M221" i="18"/>
  <c r="L221" i="18"/>
  <c r="K221" i="18"/>
  <c r="D221" i="18" s="1"/>
  <c r="I221" i="18"/>
  <c r="M220" i="18"/>
  <c r="L220" i="18"/>
  <c r="K220" i="18"/>
  <c r="D220" i="18" s="1"/>
  <c r="I220" i="18"/>
  <c r="P220" i="18" s="1"/>
  <c r="M219" i="18"/>
  <c r="L219" i="18"/>
  <c r="K219" i="18"/>
  <c r="I219" i="18"/>
  <c r="P219" i="18" s="1"/>
  <c r="M218" i="18"/>
  <c r="L218" i="18"/>
  <c r="K218" i="18"/>
  <c r="D218" i="18" s="1"/>
  <c r="I218" i="18"/>
  <c r="P218" i="18" s="1"/>
  <c r="M217" i="18"/>
  <c r="L217" i="18"/>
  <c r="K217" i="18"/>
  <c r="D217" i="18" s="1"/>
  <c r="I217" i="18"/>
  <c r="M216" i="18"/>
  <c r="L216" i="18"/>
  <c r="K216" i="18"/>
  <c r="I216" i="18"/>
  <c r="P216" i="18" s="1"/>
  <c r="M215" i="18"/>
  <c r="L215" i="18"/>
  <c r="K215" i="18"/>
  <c r="D215" i="18" s="1"/>
  <c r="I215" i="18"/>
  <c r="P215" i="18" s="1"/>
  <c r="M214" i="18"/>
  <c r="L214" i="18"/>
  <c r="K214" i="18"/>
  <c r="D214" i="18" s="1"/>
  <c r="I214" i="18"/>
  <c r="M213" i="18"/>
  <c r="L213" i="18"/>
  <c r="K213" i="18"/>
  <c r="I213" i="18"/>
  <c r="P213" i="18" s="1"/>
  <c r="M212" i="18"/>
  <c r="L212" i="18"/>
  <c r="K212" i="18"/>
  <c r="D212" i="18" s="1"/>
  <c r="I212" i="18"/>
  <c r="P212" i="18" s="1"/>
  <c r="M211" i="18"/>
  <c r="L211" i="18"/>
  <c r="K211" i="18"/>
  <c r="D211" i="18" s="1"/>
  <c r="I211" i="18"/>
  <c r="M210" i="18"/>
  <c r="L210" i="18"/>
  <c r="K210" i="18"/>
  <c r="I210" i="18"/>
  <c r="P210" i="18" s="1"/>
  <c r="M209" i="18"/>
  <c r="L209" i="18"/>
  <c r="K209" i="18"/>
  <c r="D209" i="18" s="1"/>
  <c r="I209" i="18"/>
  <c r="P209" i="18" s="1"/>
  <c r="M208" i="18"/>
  <c r="L208" i="18"/>
  <c r="K208" i="18"/>
  <c r="D208" i="18" s="1"/>
  <c r="I208" i="18"/>
  <c r="M207" i="18"/>
  <c r="L207" i="18"/>
  <c r="K207" i="18"/>
  <c r="I207" i="18"/>
  <c r="P207" i="18" s="1"/>
  <c r="M206" i="18"/>
  <c r="L206" i="18"/>
  <c r="K206" i="18"/>
  <c r="D206" i="18" s="1"/>
  <c r="I206" i="18"/>
  <c r="P206" i="18" s="1"/>
  <c r="M205" i="18"/>
  <c r="L205" i="18"/>
  <c r="K205" i="18"/>
  <c r="D205" i="18" s="1"/>
  <c r="I205" i="18"/>
  <c r="M204" i="18"/>
  <c r="L204" i="18"/>
  <c r="K204" i="18"/>
  <c r="I204" i="18"/>
  <c r="M203" i="18"/>
  <c r="L203" i="18"/>
  <c r="K203" i="18"/>
  <c r="D203" i="18" s="1"/>
  <c r="I203" i="18"/>
  <c r="L202" i="18"/>
  <c r="I202" i="18"/>
  <c r="P202" i="18" s="1"/>
  <c r="M201" i="18"/>
  <c r="L201" i="18"/>
  <c r="K201" i="18"/>
  <c r="I201" i="18"/>
  <c r="P201" i="18" s="1"/>
  <c r="M200" i="18"/>
  <c r="L200" i="18"/>
  <c r="K200" i="18"/>
  <c r="D200" i="18" s="1"/>
  <c r="I200" i="18"/>
  <c r="M199" i="18"/>
  <c r="L199" i="18"/>
  <c r="K199" i="18"/>
  <c r="D199" i="18" s="1"/>
  <c r="I199" i="18"/>
  <c r="M198" i="18"/>
  <c r="L198" i="18"/>
  <c r="K198" i="18"/>
  <c r="I198" i="18"/>
  <c r="P198" i="18" s="1"/>
  <c r="M197" i="18"/>
  <c r="L197" i="18"/>
  <c r="K197" i="18"/>
  <c r="D197" i="18" s="1"/>
  <c r="I197" i="18"/>
  <c r="M196" i="18"/>
  <c r="L196" i="18"/>
  <c r="K196" i="18"/>
  <c r="D196" i="18" s="1"/>
  <c r="I196" i="18"/>
  <c r="P196" i="18" s="1"/>
  <c r="M195" i="18"/>
  <c r="L195" i="18"/>
  <c r="K195" i="18"/>
  <c r="I195" i="18"/>
  <c r="P195" i="18" s="1"/>
  <c r="M194" i="18"/>
  <c r="L194" i="18"/>
  <c r="K194" i="18"/>
  <c r="D194" i="18" s="1"/>
  <c r="I194" i="18"/>
  <c r="P194" i="18" s="1"/>
  <c r="M193" i="18"/>
  <c r="L193" i="18"/>
  <c r="K193" i="18"/>
  <c r="D193" i="18" s="1"/>
  <c r="I193" i="18"/>
  <c r="P193" i="18" s="1"/>
  <c r="M192" i="18"/>
  <c r="L192" i="18"/>
  <c r="K192" i="18"/>
  <c r="I192" i="18"/>
  <c r="P192" i="18" s="1"/>
  <c r="M191" i="18"/>
  <c r="L191" i="18"/>
  <c r="K191" i="18"/>
  <c r="D191" i="18" s="1"/>
  <c r="I191" i="18"/>
  <c r="P191" i="18" s="1"/>
  <c r="M190" i="18"/>
  <c r="L190" i="18"/>
  <c r="K190" i="18"/>
  <c r="D190" i="18" s="1"/>
  <c r="I190" i="18"/>
  <c r="P190" i="18" s="1"/>
  <c r="M189" i="18"/>
  <c r="L189" i="18"/>
  <c r="K189" i="18"/>
  <c r="D189" i="18" s="1"/>
  <c r="I189" i="18"/>
  <c r="P189" i="18" s="1"/>
  <c r="M188" i="18"/>
  <c r="L188" i="18"/>
  <c r="K188" i="18"/>
  <c r="D188" i="18" s="1"/>
  <c r="I188" i="18"/>
  <c r="P188" i="18" s="1"/>
  <c r="M187" i="18"/>
  <c r="L187" i="18"/>
  <c r="K187" i="18"/>
  <c r="D187" i="18" s="1"/>
  <c r="I187" i="18"/>
  <c r="P187" i="18" s="1"/>
  <c r="M186" i="18"/>
  <c r="L186" i="18"/>
  <c r="K186" i="18"/>
  <c r="D186" i="18" s="1"/>
  <c r="I186" i="18"/>
  <c r="P186" i="18" s="1"/>
  <c r="M185" i="18"/>
  <c r="L185" i="18"/>
  <c r="K185" i="18"/>
  <c r="D185" i="18" s="1"/>
  <c r="I185" i="18"/>
  <c r="P185" i="18" s="1"/>
  <c r="M184" i="18"/>
  <c r="L184" i="18"/>
  <c r="K184" i="18"/>
  <c r="I184" i="18"/>
  <c r="M183" i="18"/>
  <c r="L183" i="18"/>
  <c r="K183" i="18"/>
  <c r="D183" i="18" s="1"/>
  <c r="I183" i="18"/>
  <c r="P183" i="18" s="1"/>
  <c r="M182" i="18"/>
  <c r="L182" i="18"/>
  <c r="K182" i="18"/>
  <c r="D182" i="18" s="1"/>
  <c r="I182" i="18"/>
  <c r="M181" i="18"/>
  <c r="L181" i="18"/>
  <c r="K181" i="18"/>
  <c r="D181" i="18" s="1"/>
  <c r="I181" i="18"/>
  <c r="M180" i="18"/>
  <c r="L180" i="18"/>
  <c r="K180" i="18"/>
  <c r="D180" i="18" s="1"/>
  <c r="I180" i="18"/>
  <c r="M179" i="18"/>
  <c r="L179" i="18"/>
  <c r="K179" i="18"/>
  <c r="H179" i="18"/>
  <c r="I179" i="18" s="1"/>
  <c r="M178" i="18"/>
  <c r="L178" i="18"/>
  <c r="K178" i="18"/>
  <c r="D178" i="18" s="1"/>
  <c r="I178" i="18"/>
  <c r="M177" i="18"/>
  <c r="L177" i="18"/>
  <c r="K177" i="18"/>
  <c r="D177" i="18" s="1"/>
  <c r="I177" i="18"/>
  <c r="P177" i="18" s="1"/>
  <c r="M176" i="18"/>
  <c r="L176" i="18"/>
  <c r="K176" i="18"/>
  <c r="D176" i="18" s="1"/>
  <c r="I176" i="18"/>
  <c r="P176" i="18" s="1"/>
  <c r="M175" i="18"/>
  <c r="L175" i="18"/>
  <c r="K175" i="18"/>
  <c r="D175" i="18" s="1"/>
  <c r="I175" i="18"/>
  <c r="M174" i="18"/>
  <c r="L174" i="18"/>
  <c r="K174" i="18"/>
  <c r="D174" i="18" s="1"/>
  <c r="I174" i="18"/>
  <c r="P174" i="18" s="1"/>
  <c r="M173" i="18"/>
  <c r="L173" i="18"/>
  <c r="K173" i="18"/>
  <c r="D173" i="18" s="1"/>
  <c r="I173" i="18"/>
  <c r="M172" i="18"/>
  <c r="L172" i="18"/>
  <c r="K172" i="18"/>
  <c r="D172" i="18" s="1"/>
  <c r="I172" i="18"/>
  <c r="M171" i="18"/>
  <c r="L171" i="18"/>
  <c r="K171" i="18"/>
  <c r="D171" i="18" s="1"/>
  <c r="I171" i="18"/>
  <c r="P171" i="18" s="1"/>
  <c r="M170" i="18"/>
  <c r="L170" i="18"/>
  <c r="K170" i="18"/>
  <c r="D170" i="18" s="1"/>
  <c r="I170" i="18"/>
  <c r="P170" i="18" s="1"/>
  <c r="M169" i="18"/>
  <c r="L169" i="18"/>
  <c r="K169" i="18"/>
  <c r="D169" i="18" s="1"/>
  <c r="I169" i="18"/>
  <c r="M168" i="18"/>
  <c r="L168" i="18"/>
  <c r="K168" i="18"/>
  <c r="D168" i="18" s="1"/>
  <c r="I168" i="18"/>
  <c r="P168" i="18" s="1"/>
  <c r="M167" i="18"/>
  <c r="L167" i="18"/>
  <c r="K167" i="18"/>
  <c r="D167" i="18" s="1"/>
  <c r="I167" i="18"/>
  <c r="M166" i="18"/>
  <c r="L166" i="18"/>
  <c r="K166" i="18"/>
  <c r="D166" i="18" s="1"/>
  <c r="I166" i="18"/>
  <c r="M165" i="18"/>
  <c r="L165" i="18"/>
  <c r="K165" i="18"/>
  <c r="D165" i="18" s="1"/>
  <c r="I165" i="18"/>
  <c r="P165" i="18" s="1"/>
  <c r="M164" i="18"/>
  <c r="L164" i="18"/>
  <c r="K164" i="18"/>
  <c r="D164" i="18" s="1"/>
  <c r="I164" i="18"/>
  <c r="P164" i="18" s="1"/>
  <c r="M163" i="18"/>
  <c r="L163" i="18"/>
  <c r="K163" i="18"/>
  <c r="D163" i="18" s="1"/>
  <c r="I163" i="18"/>
  <c r="M162" i="18"/>
  <c r="L162" i="18"/>
  <c r="K162" i="18"/>
  <c r="D162" i="18" s="1"/>
  <c r="I162" i="18"/>
  <c r="P162" i="18" s="1"/>
  <c r="M161" i="18"/>
  <c r="L161" i="18"/>
  <c r="K161" i="18"/>
  <c r="D161" i="18" s="1"/>
  <c r="I161" i="18"/>
  <c r="M160" i="18"/>
  <c r="L160" i="18"/>
  <c r="K160" i="18"/>
  <c r="D160" i="18" s="1"/>
  <c r="I160" i="18"/>
  <c r="M159" i="18"/>
  <c r="L159" i="18"/>
  <c r="K159" i="18"/>
  <c r="D159" i="18" s="1"/>
  <c r="I159" i="18"/>
  <c r="P159" i="18" s="1"/>
  <c r="M158" i="18"/>
  <c r="L158" i="18"/>
  <c r="K158" i="18"/>
  <c r="D158" i="18" s="1"/>
  <c r="I158" i="18"/>
  <c r="P158" i="18" s="1"/>
  <c r="M157" i="18"/>
  <c r="L157" i="18"/>
  <c r="K157" i="18"/>
  <c r="D157" i="18" s="1"/>
  <c r="I157" i="18"/>
  <c r="M156" i="18"/>
  <c r="L156" i="18"/>
  <c r="K156" i="18"/>
  <c r="D156" i="18" s="1"/>
  <c r="I156" i="18"/>
  <c r="P156" i="18" s="1"/>
  <c r="M155" i="18"/>
  <c r="L155" i="18"/>
  <c r="K155" i="18"/>
  <c r="D155" i="18" s="1"/>
  <c r="I155" i="18"/>
  <c r="M154" i="18"/>
  <c r="L154" i="18"/>
  <c r="K154" i="18"/>
  <c r="D154" i="18" s="1"/>
  <c r="I154" i="18"/>
  <c r="M153" i="18"/>
  <c r="L153" i="18"/>
  <c r="K153" i="18"/>
  <c r="D153" i="18" s="1"/>
  <c r="I153" i="18"/>
  <c r="P153" i="18" s="1"/>
  <c r="M152" i="18"/>
  <c r="L152" i="18"/>
  <c r="K152" i="18"/>
  <c r="D152" i="18" s="1"/>
  <c r="I152" i="18"/>
  <c r="P152" i="18" s="1"/>
  <c r="M151" i="18"/>
  <c r="L151" i="18"/>
  <c r="K151" i="18"/>
  <c r="D151" i="18" s="1"/>
  <c r="I151" i="18"/>
  <c r="M150" i="18"/>
  <c r="L150" i="18"/>
  <c r="K150" i="18"/>
  <c r="D150" i="18" s="1"/>
  <c r="I150" i="18"/>
  <c r="P150" i="18" s="1"/>
  <c r="M149" i="18"/>
  <c r="L149" i="18"/>
  <c r="K149" i="18"/>
  <c r="D149" i="18" s="1"/>
  <c r="I149" i="18"/>
  <c r="M148" i="18"/>
  <c r="L148" i="18"/>
  <c r="K148" i="18"/>
  <c r="D148" i="18" s="1"/>
  <c r="I148" i="18"/>
  <c r="M147" i="18"/>
  <c r="L147" i="18"/>
  <c r="K147" i="18"/>
  <c r="D147" i="18" s="1"/>
  <c r="I147" i="18"/>
  <c r="P147" i="18" s="1"/>
  <c r="M146" i="18"/>
  <c r="L146" i="18"/>
  <c r="K146" i="18"/>
  <c r="D146" i="18" s="1"/>
  <c r="I146" i="18"/>
  <c r="P146" i="18" s="1"/>
  <c r="M145" i="18"/>
  <c r="L145" i="18"/>
  <c r="K145" i="18"/>
  <c r="D145" i="18" s="1"/>
  <c r="I145" i="18"/>
  <c r="M144" i="18"/>
  <c r="L144" i="18"/>
  <c r="K144" i="18"/>
  <c r="D144" i="18" s="1"/>
  <c r="I144" i="18"/>
  <c r="M143" i="18"/>
  <c r="L143" i="18"/>
  <c r="K143" i="18"/>
  <c r="D143" i="18" s="1"/>
  <c r="I143" i="18"/>
  <c r="P143" i="18" s="1"/>
  <c r="T143" i="18" s="1"/>
  <c r="M142" i="18"/>
  <c r="L142" i="18"/>
  <c r="K142" i="18"/>
  <c r="D142" i="18" s="1"/>
  <c r="I142" i="18"/>
  <c r="M141" i="18"/>
  <c r="L141" i="18"/>
  <c r="K141" i="18"/>
  <c r="D141" i="18" s="1"/>
  <c r="I141" i="18"/>
  <c r="M140" i="18"/>
  <c r="L140" i="18"/>
  <c r="K140" i="18"/>
  <c r="D140" i="18" s="1"/>
  <c r="I140" i="18"/>
  <c r="P140" i="18" s="1"/>
  <c r="M139" i="18"/>
  <c r="L139" i="18"/>
  <c r="K139" i="18"/>
  <c r="D139" i="18" s="1"/>
  <c r="I139" i="18"/>
  <c r="P139" i="18" s="1"/>
  <c r="M138" i="18"/>
  <c r="L138" i="18"/>
  <c r="K138" i="18"/>
  <c r="D138" i="18" s="1"/>
  <c r="I138" i="18"/>
  <c r="P138" i="18" s="1"/>
  <c r="M137" i="18"/>
  <c r="L137" i="18"/>
  <c r="K137" i="18"/>
  <c r="D137" i="18" s="1"/>
  <c r="I137" i="18"/>
  <c r="M136" i="18"/>
  <c r="L136" i="18"/>
  <c r="K136" i="18"/>
  <c r="D136" i="18" s="1"/>
  <c r="I136" i="18"/>
  <c r="P136" i="18" s="1"/>
  <c r="M135" i="18"/>
  <c r="L135" i="18"/>
  <c r="K135" i="18"/>
  <c r="D135" i="18" s="1"/>
  <c r="I135" i="18"/>
  <c r="P135" i="18" s="1"/>
  <c r="M134" i="18"/>
  <c r="L134" i="18"/>
  <c r="K134" i="18"/>
  <c r="D134" i="18" s="1"/>
  <c r="I134" i="18"/>
  <c r="P134" i="18" s="1"/>
  <c r="M133" i="18"/>
  <c r="L133" i="18"/>
  <c r="K133" i="18"/>
  <c r="D133" i="18" s="1"/>
  <c r="I133" i="18"/>
  <c r="M132" i="18"/>
  <c r="L132" i="18"/>
  <c r="K132" i="18"/>
  <c r="D132" i="18" s="1"/>
  <c r="I132" i="18"/>
  <c r="M131" i="18"/>
  <c r="L131" i="18"/>
  <c r="K131" i="18"/>
  <c r="D131" i="18" s="1"/>
  <c r="I131" i="18"/>
  <c r="M130" i="18"/>
  <c r="L130" i="18"/>
  <c r="K130" i="18"/>
  <c r="D130" i="18" s="1"/>
  <c r="I130" i="18"/>
  <c r="P130" i="18" s="1"/>
  <c r="M129" i="18"/>
  <c r="L129" i="18"/>
  <c r="K129" i="18"/>
  <c r="D129" i="18" s="1"/>
  <c r="I129" i="18"/>
  <c r="P129" i="18" s="1"/>
  <c r="M128" i="18"/>
  <c r="L128" i="18"/>
  <c r="K128" i="18"/>
  <c r="D128" i="18" s="1"/>
  <c r="I128" i="18"/>
  <c r="M127" i="18"/>
  <c r="L127" i="18"/>
  <c r="K127" i="18"/>
  <c r="D127" i="18" s="1"/>
  <c r="I127" i="18"/>
  <c r="P127" i="18" s="1"/>
  <c r="M126" i="18"/>
  <c r="L126" i="18"/>
  <c r="K126" i="18"/>
  <c r="D126" i="18" s="1"/>
  <c r="I126" i="18"/>
  <c r="P126" i="18" s="1"/>
  <c r="M125" i="18"/>
  <c r="L125" i="18"/>
  <c r="K125" i="18"/>
  <c r="D125" i="18" s="1"/>
  <c r="I125" i="18"/>
  <c r="P125" i="18" s="1"/>
  <c r="T125" i="18" s="1"/>
  <c r="M124" i="18"/>
  <c r="L124" i="18"/>
  <c r="K124" i="18"/>
  <c r="D124" i="18" s="1"/>
  <c r="I124" i="18"/>
  <c r="M123" i="18"/>
  <c r="L123" i="18"/>
  <c r="K123" i="18"/>
  <c r="D123" i="18" s="1"/>
  <c r="I123" i="18"/>
  <c r="M122" i="18"/>
  <c r="L122" i="18"/>
  <c r="K122" i="18"/>
  <c r="D122" i="18" s="1"/>
  <c r="I122" i="18"/>
  <c r="P122" i="18" s="1"/>
  <c r="M121" i="18"/>
  <c r="L121" i="18"/>
  <c r="K121" i="18"/>
  <c r="D121" i="18" s="1"/>
  <c r="I121" i="18"/>
  <c r="P121" i="18" s="1"/>
  <c r="M120" i="18"/>
  <c r="L120" i="18"/>
  <c r="K120" i="18"/>
  <c r="D120" i="18" s="1"/>
  <c r="I120" i="18"/>
  <c r="P120" i="18" s="1"/>
  <c r="M119" i="18"/>
  <c r="L119" i="18"/>
  <c r="K119" i="18"/>
  <c r="D119" i="18" s="1"/>
  <c r="I119" i="18"/>
  <c r="M118" i="18"/>
  <c r="L118" i="18"/>
  <c r="K118" i="18"/>
  <c r="D118" i="18" s="1"/>
  <c r="I118" i="18"/>
  <c r="P118" i="18" s="1"/>
  <c r="M117" i="18"/>
  <c r="L117" i="18"/>
  <c r="K117" i="18"/>
  <c r="D117" i="18" s="1"/>
  <c r="I117" i="18"/>
  <c r="P117" i="18" s="1"/>
  <c r="M116" i="18"/>
  <c r="L116" i="18"/>
  <c r="K116" i="18"/>
  <c r="D116" i="18" s="1"/>
  <c r="I116" i="18"/>
  <c r="P116" i="18" s="1"/>
  <c r="M115" i="18"/>
  <c r="L115" i="18"/>
  <c r="K115" i="18"/>
  <c r="D115" i="18" s="1"/>
  <c r="I115" i="18"/>
  <c r="M114" i="18"/>
  <c r="L114" i="18"/>
  <c r="K114" i="18"/>
  <c r="D114" i="18" s="1"/>
  <c r="I114" i="18"/>
  <c r="M113" i="18"/>
  <c r="L113" i="18"/>
  <c r="K113" i="18"/>
  <c r="D113" i="18" s="1"/>
  <c r="I113" i="18"/>
  <c r="P113" i="18" s="1"/>
  <c r="M112" i="18"/>
  <c r="L112" i="18"/>
  <c r="K112" i="18"/>
  <c r="D112" i="18" s="1"/>
  <c r="I112" i="18"/>
  <c r="P112" i="18" s="1"/>
  <c r="M111" i="18"/>
  <c r="L111" i="18"/>
  <c r="K111" i="18"/>
  <c r="D111" i="18" s="1"/>
  <c r="I111" i="18"/>
  <c r="P111" i="18" s="1"/>
  <c r="M110" i="18"/>
  <c r="L110" i="18"/>
  <c r="K110" i="18"/>
  <c r="D110" i="18" s="1"/>
  <c r="I110" i="18"/>
  <c r="M109" i="18"/>
  <c r="L109" i="18"/>
  <c r="K109" i="18"/>
  <c r="D109" i="18" s="1"/>
  <c r="I109" i="18"/>
  <c r="P109" i="18" s="1"/>
  <c r="M108" i="18"/>
  <c r="L108" i="18"/>
  <c r="K108" i="18"/>
  <c r="D108" i="18" s="1"/>
  <c r="I108" i="18"/>
  <c r="P108" i="18" s="1"/>
  <c r="M107" i="18"/>
  <c r="L107" i="18"/>
  <c r="K107" i="18"/>
  <c r="D107" i="18" s="1"/>
  <c r="I107" i="18"/>
  <c r="P107" i="18" s="1"/>
  <c r="T107" i="18" s="1"/>
  <c r="M106" i="18"/>
  <c r="L106" i="18"/>
  <c r="K106" i="18"/>
  <c r="D106" i="18" s="1"/>
  <c r="I106" i="18"/>
  <c r="M105" i="18"/>
  <c r="L105" i="18"/>
  <c r="K105" i="18"/>
  <c r="D105" i="18" s="1"/>
  <c r="I105" i="18"/>
  <c r="M104" i="18"/>
  <c r="L104" i="18"/>
  <c r="K104" i="18"/>
  <c r="D104" i="18" s="1"/>
  <c r="I104" i="18"/>
  <c r="M103" i="18"/>
  <c r="L103" i="18"/>
  <c r="K103" i="18"/>
  <c r="I103" i="18"/>
  <c r="P103" i="18" s="1"/>
  <c r="M102" i="18"/>
  <c r="L102" i="18"/>
  <c r="K102" i="18"/>
  <c r="D102" i="18" s="1"/>
  <c r="I102" i="18"/>
  <c r="M101" i="18"/>
  <c r="L101" i="18"/>
  <c r="K101" i="18"/>
  <c r="D101" i="18" s="1"/>
  <c r="I101" i="18"/>
  <c r="M100" i="18"/>
  <c r="L100" i="18"/>
  <c r="K100" i="18"/>
  <c r="I100" i="18"/>
  <c r="P100" i="18" s="1"/>
  <c r="T100" i="18" s="1"/>
  <c r="M99" i="18"/>
  <c r="L99" i="18"/>
  <c r="K99" i="18"/>
  <c r="D99" i="18" s="1"/>
  <c r="I99" i="18"/>
  <c r="M98" i="18"/>
  <c r="L98" i="18"/>
  <c r="K98" i="18"/>
  <c r="D98" i="18" s="1"/>
  <c r="I98" i="18"/>
  <c r="M97" i="18"/>
  <c r="L97" i="18"/>
  <c r="K97" i="18"/>
  <c r="D97" i="18" s="1"/>
  <c r="I97" i="18"/>
  <c r="P97" i="18" s="1"/>
  <c r="M96" i="18"/>
  <c r="L96" i="18"/>
  <c r="K96" i="18"/>
  <c r="D96" i="18" s="1"/>
  <c r="I96" i="18"/>
  <c r="M95" i="18"/>
  <c r="L95" i="18"/>
  <c r="K95" i="18"/>
  <c r="D95" i="18" s="1"/>
  <c r="I95" i="18"/>
  <c r="M94" i="18"/>
  <c r="L94" i="18"/>
  <c r="K94" i="18"/>
  <c r="D94" i="18" s="1"/>
  <c r="I94" i="18"/>
  <c r="P94" i="18" s="1"/>
  <c r="T94" i="18" s="1"/>
  <c r="M93" i="18"/>
  <c r="L93" i="18"/>
  <c r="K93" i="18"/>
  <c r="D93" i="18" s="1"/>
  <c r="I93" i="18"/>
  <c r="M92" i="18"/>
  <c r="L92" i="18"/>
  <c r="K92" i="18"/>
  <c r="D92" i="18" s="1"/>
  <c r="I92" i="18"/>
  <c r="M91" i="18"/>
  <c r="L91" i="18"/>
  <c r="K91" i="18"/>
  <c r="D91" i="18" s="1"/>
  <c r="I91" i="18"/>
  <c r="P91" i="18" s="1"/>
  <c r="M90" i="18"/>
  <c r="L90" i="18"/>
  <c r="K90" i="18"/>
  <c r="D90" i="18" s="1"/>
  <c r="I90" i="18"/>
  <c r="M89" i="18"/>
  <c r="L89" i="18"/>
  <c r="K89" i="18"/>
  <c r="D89" i="18" s="1"/>
  <c r="I89" i="18"/>
  <c r="M88" i="18"/>
  <c r="L88" i="18"/>
  <c r="K88" i="18"/>
  <c r="D88" i="18" s="1"/>
  <c r="I88" i="18"/>
  <c r="P88" i="18" s="1"/>
  <c r="T88" i="18" s="1"/>
  <c r="M87" i="18"/>
  <c r="L87" i="18"/>
  <c r="K87" i="18"/>
  <c r="D87" i="18" s="1"/>
  <c r="I87" i="18"/>
  <c r="M86" i="18"/>
  <c r="L86" i="18"/>
  <c r="K86" i="18"/>
  <c r="D86" i="18" s="1"/>
  <c r="I86" i="18"/>
  <c r="M85" i="18"/>
  <c r="L85" i="18"/>
  <c r="K85" i="18"/>
  <c r="D85" i="18" s="1"/>
  <c r="I85" i="18"/>
  <c r="P85" i="18" s="1"/>
  <c r="M84" i="18"/>
  <c r="L84" i="18"/>
  <c r="K84" i="18"/>
  <c r="D84" i="18" s="1"/>
  <c r="I84" i="18"/>
  <c r="M83" i="18"/>
  <c r="L83" i="18"/>
  <c r="K83" i="18"/>
  <c r="D83" i="18" s="1"/>
  <c r="I83" i="18"/>
  <c r="M82" i="18"/>
  <c r="L82" i="18"/>
  <c r="K82" i="18"/>
  <c r="D82" i="18" s="1"/>
  <c r="I82" i="18"/>
  <c r="P82" i="18" s="1"/>
  <c r="T82" i="18" s="1"/>
  <c r="M81" i="18"/>
  <c r="L81" i="18"/>
  <c r="K81" i="18"/>
  <c r="D81" i="18" s="1"/>
  <c r="I81" i="18"/>
  <c r="M80" i="18"/>
  <c r="L80" i="18"/>
  <c r="K80" i="18"/>
  <c r="D80" i="18" s="1"/>
  <c r="I80" i="18"/>
  <c r="M79" i="18"/>
  <c r="L79" i="18"/>
  <c r="K79" i="18"/>
  <c r="D79" i="18" s="1"/>
  <c r="I79" i="18"/>
  <c r="P79" i="18" s="1"/>
  <c r="M78" i="18"/>
  <c r="L78" i="18"/>
  <c r="K78" i="18"/>
  <c r="D78" i="18" s="1"/>
  <c r="I78" i="18"/>
  <c r="M77" i="18"/>
  <c r="L77" i="18"/>
  <c r="K77" i="18"/>
  <c r="D77" i="18" s="1"/>
  <c r="I77" i="18"/>
  <c r="M76" i="18"/>
  <c r="L76" i="18"/>
  <c r="K76" i="18"/>
  <c r="D76" i="18" s="1"/>
  <c r="I76" i="18"/>
  <c r="P76" i="18" s="1"/>
  <c r="T76" i="18" s="1"/>
  <c r="M75" i="18"/>
  <c r="L75" i="18"/>
  <c r="K75" i="18"/>
  <c r="D75" i="18" s="1"/>
  <c r="I75" i="18"/>
  <c r="M74" i="18"/>
  <c r="L74" i="18"/>
  <c r="K74" i="18"/>
  <c r="D74" i="18" s="1"/>
  <c r="I74" i="18"/>
  <c r="M73" i="18"/>
  <c r="L73" i="18"/>
  <c r="K73" i="18"/>
  <c r="D73" i="18" s="1"/>
  <c r="I73" i="18"/>
  <c r="P73" i="18" s="1"/>
  <c r="M72" i="18"/>
  <c r="L72" i="18"/>
  <c r="K72" i="18"/>
  <c r="D72" i="18" s="1"/>
  <c r="I72" i="18"/>
  <c r="M71" i="18"/>
  <c r="L71" i="18"/>
  <c r="K71" i="18"/>
  <c r="D71" i="18" s="1"/>
  <c r="I71" i="18"/>
  <c r="M70" i="18"/>
  <c r="L70" i="18"/>
  <c r="K70" i="18"/>
  <c r="D70" i="18" s="1"/>
  <c r="I70" i="18"/>
  <c r="P70" i="18" s="1"/>
  <c r="T70" i="18" s="1"/>
  <c r="M69" i="18"/>
  <c r="L69" i="18"/>
  <c r="K69" i="18"/>
  <c r="D69" i="18" s="1"/>
  <c r="I69" i="18"/>
  <c r="M68" i="18"/>
  <c r="L68" i="18"/>
  <c r="K68" i="18"/>
  <c r="D68" i="18" s="1"/>
  <c r="I68" i="18"/>
  <c r="M67" i="18"/>
  <c r="L67" i="18"/>
  <c r="K67" i="18"/>
  <c r="D67" i="18" s="1"/>
  <c r="I67" i="18"/>
  <c r="P67" i="18" s="1"/>
  <c r="M66" i="18"/>
  <c r="L66" i="18"/>
  <c r="K66" i="18"/>
  <c r="D66" i="18" s="1"/>
  <c r="I66" i="18"/>
  <c r="M65" i="18"/>
  <c r="L65" i="18"/>
  <c r="K65" i="18"/>
  <c r="D65" i="18" s="1"/>
  <c r="I65" i="18"/>
  <c r="M64" i="18"/>
  <c r="L64" i="18"/>
  <c r="K64" i="18"/>
  <c r="D64" i="18" s="1"/>
  <c r="I64" i="18"/>
  <c r="P64" i="18" s="1"/>
  <c r="T64" i="18" s="1"/>
  <c r="M63" i="18"/>
  <c r="L63" i="18"/>
  <c r="K63" i="18"/>
  <c r="D63" i="18" s="1"/>
  <c r="I63" i="18"/>
  <c r="M62" i="18"/>
  <c r="L62" i="18"/>
  <c r="K62" i="18"/>
  <c r="D62" i="18" s="1"/>
  <c r="I62" i="18"/>
  <c r="M61" i="18"/>
  <c r="L61" i="18"/>
  <c r="K61" i="18"/>
  <c r="D61" i="18" s="1"/>
  <c r="I61" i="18"/>
  <c r="P61" i="18" s="1"/>
  <c r="M60" i="18"/>
  <c r="L60" i="18"/>
  <c r="K60" i="18"/>
  <c r="D60" i="18" s="1"/>
  <c r="I60" i="18"/>
  <c r="M59" i="18"/>
  <c r="L59" i="18"/>
  <c r="K59" i="18"/>
  <c r="D59" i="18" s="1"/>
  <c r="I59" i="18"/>
  <c r="M58" i="18"/>
  <c r="L58" i="18"/>
  <c r="K58" i="18"/>
  <c r="D58" i="18" s="1"/>
  <c r="I58" i="18"/>
  <c r="P58" i="18" s="1"/>
  <c r="T58" i="18" s="1"/>
  <c r="M57" i="18"/>
  <c r="L57" i="18"/>
  <c r="K57" i="18"/>
  <c r="D57" i="18" s="1"/>
  <c r="I57" i="18"/>
  <c r="M56" i="18"/>
  <c r="L56" i="18"/>
  <c r="K56" i="18"/>
  <c r="D56" i="18" s="1"/>
  <c r="I56" i="18"/>
  <c r="M55" i="18"/>
  <c r="L55" i="18"/>
  <c r="K55" i="18"/>
  <c r="D55" i="18" s="1"/>
  <c r="I55" i="18"/>
  <c r="P55" i="18" s="1"/>
  <c r="M54" i="18"/>
  <c r="L54" i="18"/>
  <c r="K54" i="18"/>
  <c r="D54" i="18" s="1"/>
  <c r="I54" i="18"/>
  <c r="M53" i="18"/>
  <c r="L53" i="18"/>
  <c r="K53" i="18"/>
  <c r="D53" i="18" s="1"/>
  <c r="I53" i="18"/>
  <c r="M52" i="18"/>
  <c r="L52" i="18"/>
  <c r="K52" i="18"/>
  <c r="D52" i="18" s="1"/>
  <c r="I52" i="18"/>
  <c r="P52" i="18" s="1"/>
  <c r="T52" i="18" s="1"/>
  <c r="M51" i="18"/>
  <c r="L51" i="18"/>
  <c r="K51" i="18"/>
  <c r="D51" i="18" s="1"/>
  <c r="I51" i="18"/>
  <c r="M50" i="18"/>
  <c r="L50" i="18"/>
  <c r="K50" i="18"/>
  <c r="D50" i="18" s="1"/>
  <c r="I50" i="18"/>
  <c r="M49" i="18"/>
  <c r="L49" i="18"/>
  <c r="K49" i="18"/>
  <c r="D49" i="18" s="1"/>
  <c r="I49" i="18"/>
  <c r="P49" i="18" s="1"/>
  <c r="M48" i="18"/>
  <c r="L48" i="18"/>
  <c r="K48" i="18"/>
  <c r="D48" i="18" s="1"/>
  <c r="I48" i="18"/>
  <c r="M47" i="18"/>
  <c r="L47" i="18"/>
  <c r="K47" i="18"/>
  <c r="D47" i="18" s="1"/>
  <c r="I47" i="18"/>
  <c r="M46" i="18"/>
  <c r="L46" i="18"/>
  <c r="K46" i="18"/>
  <c r="D46" i="18" s="1"/>
  <c r="I46" i="18"/>
  <c r="P46" i="18" s="1"/>
  <c r="T46" i="18" s="1"/>
  <c r="M45" i="18"/>
  <c r="L45" i="18"/>
  <c r="K45" i="18"/>
  <c r="D45" i="18" s="1"/>
  <c r="I45" i="18"/>
  <c r="M44" i="18"/>
  <c r="L44" i="18"/>
  <c r="K44" i="18"/>
  <c r="D44" i="18" s="1"/>
  <c r="I44" i="18"/>
  <c r="M43" i="18"/>
  <c r="L43" i="18"/>
  <c r="K43" i="18"/>
  <c r="D43" i="18" s="1"/>
  <c r="I43" i="18"/>
  <c r="P43" i="18" s="1"/>
  <c r="M42" i="18"/>
  <c r="L42" i="18"/>
  <c r="K42" i="18"/>
  <c r="D42" i="18" s="1"/>
  <c r="I42" i="18"/>
  <c r="M41" i="18"/>
  <c r="L41" i="18"/>
  <c r="K41" i="18"/>
  <c r="D41" i="18" s="1"/>
  <c r="I41" i="18"/>
  <c r="M40" i="18"/>
  <c r="L40" i="18"/>
  <c r="K40" i="18"/>
  <c r="D40" i="18" s="1"/>
  <c r="I40" i="18"/>
  <c r="P40" i="18" s="1"/>
  <c r="T40" i="18" s="1"/>
  <c r="M39" i="18"/>
  <c r="L39" i="18"/>
  <c r="K39" i="18"/>
  <c r="D39" i="18" s="1"/>
  <c r="I39" i="18"/>
  <c r="M38" i="18"/>
  <c r="L38" i="18"/>
  <c r="K38" i="18"/>
  <c r="D38" i="18" s="1"/>
  <c r="I38" i="18"/>
  <c r="M37" i="18"/>
  <c r="L37" i="18"/>
  <c r="K37" i="18"/>
  <c r="D37" i="18" s="1"/>
  <c r="I37" i="18"/>
  <c r="P37" i="18" s="1"/>
  <c r="M36" i="18"/>
  <c r="L36" i="18"/>
  <c r="K36" i="18"/>
  <c r="D36" i="18" s="1"/>
  <c r="I36" i="18"/>
  <c r="M35" i="18"/>
  <c r="L35" i="18"/>
  <c r="K35" i="18"/>
  <c r="D35" i="18" s="1"/>
  <c r="I35" i="18"/>
  <c r="M34" i="18"/>
  <c r="L34" i="18"/>
  <c r="K34" i="18"/>
  <c r="D34" i="18" s="1"/>
  <c r="I34" i="18"/>
  <c r="P34" i="18" s="1"/>
  <c r="T34" i="18" s="1"/>
  <c r="M33" i="18"/>
  <c r="L33" i="18"/>
  <c r="K33" i="18"/>
  <c r="D33" i="18" s="1"/>
  <c r="I33" i="18"/>
  <c r="M32" i="18"/>
  <c r="L32" i="18"/>
  <c r="K32" i="18"/>
  <c r="D32" i="18" s="1"/>
  <c r="I32" i="18"/>
  <c r="M31" i="18"/>
  <c r="L31" i="18"/>
  <c r="K31" i="18"/>
  <c r="D31" i="18" s="1"/>
  <c r="I31" i="18"/>
  <c r="P31" i="18" s="1"/>
  <c r="M30" i="18"/>
  <c r="L30" i="18"/>
  <c r="K30" i="18"/>
  <c r="D30" i="18" s="1"/>
  <c r="I30" i="18"/>
  <c r="M29" i="18"/>
  <c r="L29" i="18"/>
  <c r="K29" i="18"/>
  <c r="D29" i="18" s="1"/>
  <c r="I29" i="18"/>
  <c r="M28" i="18"/>
  <c r="L28" i="18"/>
  <c r="K28" i="18"/>
  <c r="D28" i="18" s="1"/>
  <c r="I28" i="18"/>
  <c r="P28" i="18" s="1"/>
  <c r="T28" i="18" s="1"/>
  <c r="M27" i="18"/>
  <c r="L27" i="18"/>
  <c r="K27" i="18"/>
  <c r="D27" i="18" s="1"/>
  <c r="I27" i="18"/>
  <c r="M26" i="18"/>
  <c r="L26" i="18"/>
  <c r="K26" i="18"/>
  <c r="D26" i="18" s="1"/>
  <c r="I26" i="18"/>
  <c r="M25" i="18"/>
  <c r="L25" i="18"/>
  <c r="K25" i="18"/>
  <c r="D25" i="18" s="1"/>
  <c r="I25" i="18"/>
  <c r="P25" i="18" s="1"/>
  <c r="M24" i="18"/>
  <c r="L24" i="18"/>
  <c r="K24" i="18"/>
  <c r="D24" i="18" s="1"/>
  <c r="I24" i="18"/>
  <c r="M23" i="18"/>
  <c r="L23" i="18"/>
  <c r="K23" i="18"/>
  <c r="D23" i="18" s="1"/>
  <c r="I23" i="18"/>
  <c r="M22" i="18"/>
  <c r="L22" i="18"/>
  <c r="K22" i="18"/>
  <c r="D22" i="18" s="1"/>
  <c r="I22" i="18"/>
  <c r="P22" i="18" s="1"/>
  <c r="T22" i="18" s="1"/>
  <c r="M21" i="18"/>
  <c r="L21" i="18"/>
  <c r="K21" i="18"/>
  <c r="D21" i="18" s="1"/>
  <c r="I21" i="18"/>
  <c r="M20" i="18"/>
  <c r="L20" i="18"/>
  <c r="K20" i="18"/>
  <c r="D20" i="18" s="1"/>
  <c r="I20" i="18"/>
  <c r="M19" i="18"/>
  <c r="L19" i="18"/>
  <c r="K19" i="18"/>
  <c r="D19" i="18" s="1"/>
  <c r="I19" i="18"/>
  <c r="P19" i="18" s="1"/>
  <c r="M18" i="18"/>
  <c r="L18" i="18"/>
  <c r="K18" i="18"/>
  <c r="D18" i="18" s="1"/>
  <c r="I18" i="18"/>
  <c r="M17" i="18"/>
  <c r="L17" i="18"/>
  <c r="K17" i="18"/>
  <c r="D17" i="18" s="1"/>
  <c r="I17" i="18"/>
  <c r="M16" i="18"/>
  <c r="L16" i="18"/>
  <c r="K16" i="18"/>
  <c r="D16" i="18" s="1"/>
  <c r="I16" i="18"/>
  <c r="P16" i="18" s="1"/>
  <c r="T16" i="18" s="1"/>
  <c r="M15" i="18"/>
  <c r="L15" i="18"/>
  <c r="K15" i="18"/>
  <c r="D15" i="18" s="1"/>
  <c r="I15" i="18"/>
  <c r="M14" i="18"/>
  <c r="L14" i="18"/>
  <c r="K14" i="18"/>
  <c r="D14" i="18" s="1"/>
  <c r="I14" i="18"/>
  <c r="M13" i="18"/>
  <c r="L13" i="18"/>
  <c r="K13" i="18"/>
  <c r="D13" i="18" s="1"/>
  <c r="I13" i="18"/>
  <c r="P13" i="18" s="1"/>
  <c r="M12" i="18"/>
  <c r="L12" i="18"/>
  <c r="K12" i="18"/>
  <c r="D12" i="18" s="1"/>
  <c r="I12" i="18"/>
  <c r="M11" i="18"/>
  <c r="L11" i="18"/>
  <c r="K11" i="18"/>
  <c r="D11" i="18" s="1"/>
  <c r="I11" i="18"/>
  <c r="M10" i="18"/>
  <c r="L10" i="18"/>
  <c r="K10" i="18"/>
  <c r="D10" i="18" s="1"/>
  <c r="I10" i="18"/>
  <c r="P10" i="18" s="1"/>
  <c r="M9" i="18"/>
  <c r="L9" i="18"/>
  <c r="K9" i="18"/>
  <c r="D9" i="18" s="1"/>
  <c r="I9" i="18"/>
  <c r="M8" i="18"/>
  <c r="L8" i="18"/>
  <c r="K8" i="18"/>
  <c r="D8" i="18" s="1"/>
  <c r="I8" i="18"/>
  <c r="M7" i="18"/>
  <c r="L7" i="18"/>
  <c r="K7" i="18"/>
  <c r="D7" i="18" s="1"/>
  <c r="I7" i="18"/>
  <c r="P7" i="18" s="1"/>
  <c r="M6" i="18"/>
  <c r="L6" i="18"/>
  <c r="K6" i="18"/>
  <c r="D6" i="18" s="1"/>
  <c r="I6" i="18"/>
  <c r="M5" i="18"/>
  <c r="L5" i="18"/>
  <c r="K5" i="18"/>
  <c r="D5" i="18" s="1"/>
  <c r="I5" i="18"/>
  <c r="M4" i="18"/>
  <c r="L4" i="18"/>
  <c r="K4" i="18"/>
  <c r="D4" i="18" s="1"/>
  <c r="I4" i="18"/>
  <c r="P4" i="18" s="1"/>
  <c r="N726" i="1"/>
  <c r="L4" i="1"/>
  <c r="M4" i="1"/>
  <c r="H272" i="1"/>
  <c r="H235" i="1"/>
  <c r="I473" i="1"/>
  <c r="P473" i="1" s="1"/>
  <c r="Q473" i="1" s="1"/>
  <c r="K473" i="1"/>
  <c r="D473" i="1" s="1"/>
  <c r="L473" i="1"/>
  <c r="M473" i="1"/>
  <c r="H685" i="1"/>
  <c r="H683" i="1"/>
  <c r="H675" i="1"/>
  <c r="H695" i="1"/>
  <c r="H703" i="1"/>
  <c r="H711" i="1"/>
  <c r="I454" i="1"/>
  <c r="P454" i="1" s="1"/>
  <c r="Q454" i="1" s="1"/>
  <c r="K454" i="1"/>
  <c r="D454" i="1" s="1"/>
  <c r="L454" i="1"/>
  <c r="M454" i="1"/>
  <c r="I608" i="1"/>
  <c r="K608" i="1"/>
  <c r="D608" i="1" s="1"/>
  <c r="L608" i="1"/>
  <c r="M608" i="1"/>
  <c r="H694" i="1"/>
  <c r="H681" i="1"/>
  <c r="H713" i="1"/>
  <c r="H705" i="1"/>
  <c r="H684" i="1"/>
  <c r="H669" i="1"/>
  <c r="H686" i="1"/>
  <c r="G742" i="1"/>
  <c r="G737" i="1"/>
  <c r="G731" i="1"/>
  <c r="T719" i="19" l="1"/>
  <c r="T575" i="19"/>
  <c r="T555" i="19"/>
  <c r="T583" i="19"/>
  <c r="T553" i="19"/>
  <c r="T648" i="19"/>
  <c r="T559" i="19"/>
  <c r="T652" i="19"/>
  <c r="T561" i="19"/>
  <c r="T700" i="19"/>
  <c r="T635" i="19"/>
  <c r="T613" i="19"/>
  <c r="T679" i="19"/>
  <c r="T630" i="19"/>
  <c r="T425" i="19"/>
  <c r="T542" i="19"/>
  <c r="T624" i="19"/>
  <c r="T663" i="19"/>
  <c r="T731" i="19"/>
  <c r="T605" i="19"/>
  <c r="T603" i="19"/>
  <c r="T632" i="19"/>
  <c r="T625" i="19"/>
  <c r="T730" i="19"/>
  <c r="T228" i="19"/>
  <c r="T545" i="19"/>
  <c r="T567" i="19"/>
  <c r="T588" i="19"/>
  <c r="T706" i="19"/>
  <c r="T659" i="19"/>
  <c r="T569" i="19"/>
  <c r="T608" i="19"/>
  <c r="T617" i="19"/>
  <c r="T641" i="19"/>
  <c r="T712" i="19"/>
  <c r="T650" i="19"/>
  <c r="T581" i="19"/>
  <c r="P604" i="19"/>
  <c r="T604" i="19" s="1"/>
  <c r="P637" i="19"/>
  <c r="T637" i="19" s="1"/>
  <c r="P657" i="19"/>
  <c r="T657" i="19" s="1"/>
  <c r="P557" i="19"/>
  <c r="T557" i="19" s="1"/>
  <c r="P672" i="19"/>
  <c r="T672" i="19" s="1"/>
  <c r="T715" i="19"/>
  <c r="T573" i="19"/>
  <c r="T601" i="19"/>
  <c r="T547" i="19"/>
  <c r="T539" i="19"/>
  <c r="P579" i="19"/>
  <c r="T579" i="19" s="1"/>
  <c r="P550" i="19"/>
  <c r="T550" i="19" s="1"/>
  <c r="T586" i="19"/>
  <c r="P222" i="19"/>
  <c r="O741" i="19"/>
  <c r="P427" i="19"/>
  <c r="T427" i="19" s="1"/>
  <c r="P571" i="19"/>
  <c r="T571" i="19" s="1"/>
  <c r="T695" i="19"/>
  <c r="P646" i="19"/>
  <c r="T646" i="19" s="1"/>
  <c r="P611" i="19"/>
  <c r="T611" i="19" s="1"/>
  <c r="P677" i="19"/>
  <c r="T677" i="19" s="1"/>
  <c r="T593" i="19"/>
  <c r="T667" i="19"/>
  <c r="P709" i="19"/>
  <c r="T709" i="19" s="1"/>
  <c r="P693" i="19"/>
  <c r="T693" i="19" s="1"/>
  <c r="P668" i="19"/>
  <c r="T668" i="19" s="1"/>
  <c r="T710" i="19"/>
  <c r="T729" i="19"/>
  <c r="T614" i="19"/>
  <c r="T612" i="19"/>
  <c r="T541" i="19"/>
  <c r="T699" i="19"/>
  <c r="T577" i="19"/>
  <c r="T675" i="19"/>
  <c r="T565" i="19"/>
  <c r="T654" i="19"/>
  <c r="T599" i="19"/>
  <c r="T558" i="19"/>
  <c r="T697" i="19"/>
  <c r="T708" i="19"/>
  <c r="T563" i="19"/>
  <c r="T660" i="19"/>
  <c r="T728" i="19"/>
  <c r="T609" i="19"/>
  <c r="T620" i="19"/>
  <c r="T607" i="19"/>
  <c r="T530" i="19"/>
  <c r="T633" i="19"/>
  <c r="T570" i="19"/>
  <c r="T642" i="19"/>
  <c r="T610" i="19"/>
  <c r="T549" i="19"/>
  <c r="T395" i="19"/>
  <c r="T670" i="19"/>
  <c r="T540" i="19"/>
  <c r="T347" i="19"/>
  <c r="T639" i="19"/>
  <c r="T704" i="19"/>
  <c r="T698" i="19"/>
  <c r="T664" i="19"/>
  <c r="T629" i="19"/>
  <c r="T580" i="19"/>
  <c r="T552" i="19"/>
  <c r="T564" i="19"/>
  <c r="T623" i="19"/>
  <c r="T566" i="19"/>
  <c r="T705" i="19"/>
  <c r="T661" i="19"/>
  <c r="T628" i="19"/>
  <c r="T656" i="19"/>
  <c r="T673" i="19"/>
  <c r="T720" i="19"/>
  <c r="T658" i="19"/>
  <c r="T543" i="19"/>
  <c r="T724" i="19"/>
  <c r="T682" i="19"/>
  <c r="T692" i="19"/>
  <c r="T631" i="19"/>
  <c r="T554" i="19"/>
  <c r="T618" i="19"/>
  <c r="T568" i="19"/>
  <c r="T606" i="19"/>
  <c r="T685" i="19"/>
  <c r="T615" i="19"/>
  <c r="T616" i="19"/>
  <c r="T662" i="19"/>
  <c r="T714" i="19"/>
  <c r="T687" i="19"/>
  <c r="T621" i="19"/>
  <c r="T237" i="19"/>
  <c r="T665" i="19"/>
  <c r="T725" i="19"/>
  <c r="T680" i="19"/>
  <c r="T690" i="19"/>
  <c r="T666" i="19"/>
  <c r="T676" i="19"/>
  <c r="T562" i="19"/>
  <c r="T548" i="19"/>
  <c r="T334" i="19"/>
  <c r="T703" i="19"/>
  <c r="T669" i="19"/>
  <c r="T716" i="19"/>
  <c r="T644" i="19"/>
  <c r="T584" i="19"/>
  <c r="T546" i="19"/>
  <c r="T638" i="19"/>
  <c r="T683" i="19"/>
  <c r="T653" i="19"/>
  <c r="T722" i="19"/>
  <c r="T671" i="19"/>
  <c r="T718" i="19"/>
  <c r="T694" i="19"/>
  <c r="T707" i="19"/>
  <c r="T723" i="19"/>
  <c r="T594" i="19"/>
  <c r="T691" i="19"/>
  <c r="T713" i="19"/>
  <c r="T627" i="19"/>
  <c r="T578" i="19"/>
  <c r="T576" i="19"/>
  <c r="T556" i="19"/>
  <c r="T626" i="19"/>
  <c r="T112" i="19"/>
  <c r="T681" i="19"/>
  <c r="T544" i="19"/>
  <c r="T655" i="19"/>
  <c r="T572" i="19"/>
  <c r="T688" i="19"/>
  <c r="T592" i="19"/>
  <c r="T689" i="19"/>
  <c r="T717" i="19"/>
  <c r="T643" i="19"/>
  <c r="T574" i="19"/>
  <c r="T636" i="19"/>
  <c r="T619" i="19"/>
  <c r="T686" i="19"/>
  <c r="T640" i="19"/>
  <c r="T702" i="19"/>
  <c r="T651" i="19"/>
  <c r="T726" i="19"/>
  <c r="T647" i="19"/>
  <c r="T678" i="19"/>
  <c r="T711" i="19"/>
  <c r="T551" i="19"/>
  <c r="T649" i="19"/>
  <c r="T634" i="19"/>
  <c r="T622" i="19"/>
  <c r="T684" i="19"/>
  <c r="T696" i="19"/>
  <c r="O677" i="18"/>
  <c r="O680" i="18"/>
  <c r="O683" i="18"/>
  <c r="O686" i="18"/>
  <c r="O689" i="18"/>
  <c r="O692" i="18"/>
  <c r="O695" i="18"/>
  <c r="O704" i="18"/>
  <c r="O707" i="18"/>
  <c r="O710" i="18"/>
  <c r="O713" i="18"/>
  <c r="P713" i="18" s="1"/>
  <c r="T713" i="18" s="1"/>
  <c r="O716" i="18"/>
  <c r="O719" i="18"/>
  <c r="O722" i="18"/>
  <c r="O725" i="18"/>
  <c r="O728" i="18"/>
  <c r="O731" i="18"/>
  <c r="O679" i="18"/>
  <c r="O682" i="18"/>
  <c r="O688" i="18"/>
  <c r="O691" i="18"/>
  <c r="O694" i="18"/>
  <c r="O697" i="18"/>
  <c r="O705" i="18"/>
  <c r="O708" i="18"/>
  <c r="O711" i="18"/>
  <c r="O714" i="18"/>
  <c r="O717" i="18"/>
  <c r="O720" i="18"/>
  <c r="O723" i="18"/>
  <c r="P723" i="18" s="1"/>
  <c r="O726" i="18"/>
  <c r="O729" i="18"/>
  <c r="O698" i="18"/>
  <c r="O701" i="18"/>
  <c r="U624" i="18"/>
  <c r="U627" i="18"/>
  <c r="U637" i="18"/>
  <c r="O685" i="18"/>
  <c r="O700" i="18"/>
  <c r="P700" i="18" s="1"/>
  <c r="T700" i="18" s="1"/>
  <c r="O678" i="18"/>
  <c r="O681" i="18"/>
  <c r="O684" i="18"/>
  <c r="O703" i="18"/>
  <c r="O706" i="18"/>
  <c r="O709" i="18"/>
  <c r="O712" i="18"/>
  <c r="O715" i="18"/>
  <c r="O718" i="18"/>
  <c r="O721" i="18"/>
  <c r="P721" i="18" s="1"/>
  <c r="T721" i="18" s="1"/>
  <c r="O724" i="18"/>
  <c r="O727" i="18"/>
  <c r="O730" i="18"/>
  <c r="O624" i="18"/>
  <c r="P624" i="18" s="1"/>
  <c r="T624" i="18" s="1"/>
  <c r="O687" i="18"/>
  <c r="O690" i="18"/>
  <c r="O693" i="18"/>
  <c r="O696" i="18"/>
  <c r="O699" i="18"/>
  <c r="O702" i="18"/>
  <c r="U326" i="18"/>
  <c r="U449" i="18"/>
  <c r="U602" i="18"/>
  <c r="U402" i="18"/>
  <c r="U280" i="18"/>
  <c r="U484" i="18"/>
  <c r="U487" i="18"/>
  <c r="O569" i="18"/>
  <c r="U215" i="18"/>
  <c r="U218" i="18"/>
  <c r="U236" i="18"/>
  <c r="O655" i="18"/>
  <c r="P655" i="18" s="1"/>
  <c r="T655" i="18" s="1"/>
  <c r="O622" i="18"/>
  <c r="P622" i="18" s="1"/>
  <c r="U43" i="18"/>
  <c r="U223" i="18"/>
  <c r="U229" i="18"/>
  <c r="U246" i="18"/>
  <c r="O661" i="18"/>
  <c r="P661" i="18" s="1"/>
  <c r="O631" i="18"/>
  <c r="P631" i="18" s="1"/>
  <c r="O657" i="18"/>
  <c r="P657" i="18" s="1"/>
  <c r="U115" i="18"/>
  <c r="U118" i="18"/>
  <c r="U205" i="18"/>
  <c r="U214" i="18"/>
  <c r="U303" i="18"/>
  <c r="U306" i="18"/>
  <c r="U631" i="18"/>
  <c r="U641" i="18"/>
  <c r="U657" i="18"/>
  <c r="O659" i="18"/>
  <c r="T453" i="18"/>
  <c r="T10" i="18"/>
  <c r="T120" i="18"/>
  <c r="T111" i="18"/>
  <c r="T7" i="18"/>
  <c r="T336" i="18"/>
  <c r="T391" i="18"/>
  <c r="T397" i="18"/>
  <c r="T13" i="18"/>
  <c r="T19" i="18"/>
  <c r="T25" i="18"/>
  <c r="T116" i="18"/>
  <c r="U125" i="18"/>
  <c r="U312" i="18"/>
  <c r="U315" i="18"/>
  <c r="U318" i="18"/>
  <c r="U340" i="18"/>
  <c r="T403" i="18"/>
  <c r="T409" i="18"/>
  <c r="T456" i="18"/>
  <c r="U483" i="18"/>
  <c r="U611" i="18"/>
  <c r="U623" i="18"/>
  <c r="U630" i="18"/>
  <c r="U690" i="18"/>
  <c r="U693" i="18"/>
  <c r="U721" i="18"/>
  <c r="U731" i="18"/>
  <c r="T513" i="18"/>
  <c r="T342" i="18"/>
  <c r="T345" i="18"/>
  <c r="T156" i="18"/>
  <c r="T248" i="18"/>
  <c r="U256" i="18"/>
  <c r="U296" i="18"/>
  <c r="T326" i="18"/>
  <c r="T344" i="18"/>
  <c r="U376" i="18"/>
  <c r="U379" i="18"/>
  <c r="T439" i="18"/>
  <c r="U486" i="18"/>
  <c r="U489" i="18"/>
  <c r="U522" i="18"/>
  <c r="U525" i="18"/>
  <c r="U534" i="18"/>
  <c r="U537" i="18"/>
  <c r="U555" i="18"/>
  <c r="U558" i="18"/>
  <c r="O581" i="18"/>
  <c r="P581" i="18" s="1"/>
  <c r="T581" i="18" s="1"/>
  <c r="U607" i="18"/>
  <c r="U677" i="18"/>
  <c r="U730" i="18"/>
  <c r="T31" i="18"/>
  <c r="T308" i="18"/>
  <c r="T43" i="18"/>
  <c r="T49" i="18"/>
  <c r="T61" i="18"/>
  <c r="T73" i="18"/>
  <c r="T129" i="18"/>
  <c r="T153" i="18"/>
  <c r="T91" i="18"/>
  <c r="T97" i="18"/>
  <c r="T103" i="18"/>
  <c r="T171" i="18"/>
  <c r="T174" i="18"/>
  <c r="T177" i="18"/>
  <c r="T254" i="18"/>
  <c r="T260" i="18"/>
  <c r="U311" i="18"/>
  <c r="U327" i="18"/>
  <c r="U330" i="18"/>
  <c r="T404" i="18"/>
  <c r="T421" i="18"/>
  <c r="T85" i="18"/>
  <c r="T314" i="18"/>
  <c r="T37" i="18"/>
  <c r="T55" i="18"/>
  <c r="T67" i="18"/>
  <c r="T79" i="18"/>
  <c r="T138" i="18"/>
  <c r="T134" i="18"/>
  <c r="T146" i="18"/>
  <c r="T152" i="18"/>
  <c r="T164" i="18"/>
  <c r="T170" i="18"/>
  <c r="T231" i="18"/>
  <c r="T234" i="18"/>
  <c r="T266" i="18"/>
  <c r="U323" i="18"/>
  <c r="U372" i="18"/>
  <c r="T435" i="18"/>
  <c r="T438" i="18"/>
  <c r="T444" i="18"/>
  <c r="O611" i="18"/>
  <c r="O630" i="18"/>
  <c r="P630" i="18" s="1"/>
  <c r="T630" i="18" s="1"/>
  <c r="T267" i="18"/>
  <c r="U498" i="18"/>
  <c r="U510" i="18"/>
  <c r="U513" i="18"/>
  <c r="U516" i="18"/>
  <c r="U519" i="18"/>
  <c r="O607" i="18"/>
  <c r="P607" i="18" s="1"/>
  <c r="T607" i="18" s="1"/>
  <c r="U710" i="18"/>
  <c r="U717" i="18"/>
  <c r="U18" i="18"/>
  <c r="U124" i="18"/>
  <c r="T147" i="18"/>
  <c r="U289" i="18"/>
  <c r="U314" i="18"/>
  <c r="T346" i="18"/>
  <c r="U353" i="18"/>
  <c r="U363" i="18"/>
  <c r="T416" i="18"/>
  <c r="U459" i="18"/>
  <c r="U462" i="18"/>
  <c r="U468" i="18"/>
  <c r="T519" i="18"/>
  <c r="O603" i="18"/>
  <c r="P603" i="18" s="1"/>
  <c r="T603" i="18" s="1"/>
  <c r="U668" i="18"/>
  <c r="O670" i="18"/>
  <c r="P670" i="18" s="1"/>
  <c r="T670" i="18" s="1"/>
  <c r="U713" i="18"/>
  <c r="U723" i="18"/>
  <c r="U119" i="18"/>
  <c r="U136" i="18"/>
  <c r="U142" i="18"/>
  <c r="T255" i="18"/>
  <c r="T471" i="18"/>
  <c r="O668" i="18"/>
  <c r="U493" i="18"/>
  <c r="U4" i="18"/>
  <c r="U7" i="18"/>
  <c r="U129" i="18"/>
  <c r="U132" i="18"/>
  <c r="U375" i="18"/>
  <c r="U378" i="18"/>
  <c r="T447" i="18"/>
  <c r="U536" i="18"/>
  <c r="U606" i="18"/>
  <c r="O615" i="18"/>
  <c r="P615" i="18" s="1"/>
  <c r="T615" i="18" s="1"/>
  <c r="U729" i="18"/>
  <c r="U163" i="18"/>
  <c r="U61" i="18"/>
  <c r="U90" i="18"/>
  <c r="U93" i="18"/>
  <c r="U96" i="18"/>
  <c r="U99" i="18"/>
  <c r="U102" i="18"/>
  <c r="U131" i="18"/>
  <c r="U169" i="18"/>
  <c r="U200" i="18"/>
  <c r="U217" i="18"/>
  <c r="U225" i="18"/>
  <c r="U228" i="18"/>
  <c r="U241" i="18"/>
  <c r="U245" i="18"/>
  <c r="U292" i="18"/>
  <c r="U317" i="18"/>
  <c r="U329" i="18"/>
  <c r="U433" i="18"/>
  <c r="U478" i="18"/>
  <c r="U545" i="18"/>
  <c r="U551" i="18"/>
  <c r="U564" i="18"/>
  <c r="U598" i="18"/>
  <c r="U622" i="18"/>
  <c r="U663" i="18"/>
  <c r="U666" i="18"/>
  <c r="U712" i="18"/>
  <c r="U719" i="18"/>
  <c r="U728" i="18"/>
  <c r="U36" i="18"/>
  <c r="U6" i="18"/>
  <c r="U9" i="18"/>
  <c r="U16" i="18"/>
  <c r="U123" i="18"/>
  <c r="U130" i="18"/>
  <c r="U134" i="18"/>
  <c r="U137" i="18"/>
  <c r="U141" i="18"/>
  <c r="U206" i="18"/>
  <c r="T249" i="18"/>
  <c r="U269" i="18"/>
  <c r="U321" i="18"/>
  <c r="U332" i="18"/>
  <c r="T339" i="18"/>
  <c r="U343" i="18"/>
  <c r="U355" i="18"/>
  <c r="U366" i="18"/>
  <c r="U369" i="18"/>
  <c r="U374" i="18"/>
  <c r="U391" i="18"/>
  <c r="T419" i="18"/>
  <c r="U451" i="18"/>
  <c r="T474" i="18"/>
  <c r="U492" i="18"/>
  <c r="U523" i="18"/>
  <c r="U560" i="18"/>
  <c r="U563" i="18"/>
  <c r="U670" i="18"/>
  <c r="U692" i="18"/>
  <c r="U707" i="18"/>
  <c r="U715" i="18"/>
  <c r="U727" i="18"/>
  <c r="U25" i="18"/>
  <c r="U54" i="18"/>
  <c r="U100" i="18"/>
  <c r="U103" i="18"/>
  <c r="U107" i="18"/>
  <c r="U110" i="18"/>
  <c r="U121" i="18"/>
  <c r="U122" i="18"/>
  <c r="P161" i="18"/>
  <c r="U191" i="18"/>
  <c r="U212" i="18"/>
  <c r="U230" i="18"/>
  <c r="U233" i="18"/>
  <c r="U240" i="18"/>
  <c r="U261" i="18"/>
  <c r="U283" i="18"/>
  <c r="U287" i="18"/>
  <c r="U324" i="18"/>
  <c r="T338" i="18"/>
  <c r="U384" i="18"/>
  <c r="U418" i="18"/>
  <c r="U455" i="18"/>
  <c r="T477" i="18"/>
  <c r="U495" i="18"/>
  <c r="U538" i="18"/>
  <c r="U541" i="18"/>
  <c r="U544" i="18"/>
  <c r="U559" i="18"/>
  <c r="O586" i="18"/>
  <c r="U603" i="18"/>
  <c r="U615" i="18"/>
  <c r="U621" i="18"/>
  <c r="U642" i="18"/>
  <c r="U645" i="18"/>
  <c r="U649" i="18"/>
  <c r="U655" i="18"/>
  <c r="U659" i="18"/>
  <c r="U682" i="18"/>
  <c r="U701" i="18"/>
  <c r="U725" i="18"/>
  <c r="U726" i="18"/>
  <c r="U120" i="18"/>
  <c r="T190" i="18"/>
  <c r="U197" i="18"/>
  <c r="U202" i="18"/>
  <c r="O228" i="18"/>
  <c r="U278" i="18"/>
  <c r="T283" i="18"/>
  <c r="U520" i="18"/>
  <c r="O554" i="18"/>
  <c r="O564" i="18"/>
  <c r="O609" i="18"/>
  <c r="P609" i="18" s="1"/>
  <c r="T609" i="18" s="1"/>
  <c r="O666" i="18"/>
  <c r="P666" i="18" s="1"/>
  <c r="T666" i="18" s="1"/>
  <c r="U674" i="18"/>
  <c r="U426" i="18"/>
  <c r="U370" i="18"/>
  <c r="U382" i="18"/>
  <c r="P280" i="18"/>
  <c r="P332" i="18"/>
  <c r="P432" i="18"/>
  <c r="D553" i="18"/>
  <c r="U553" i="18"/>
  <c r="D644" i="18"/>
  <c r="U644" i="18"/>
  <c r="P538" i="18"/>
  <c r="P582" i="18"/>
  <c r="U12" i="18"/>
  <c r="U19" i="18"/>
  <c r="U30" i="18"/>
  <c r="U37" i="18"/>
  <c r="U48" i="18"/>
  <c r="U55" i="18"/>
  <c r="U66" i="18"/>
  <c r="U73" i="18"/>
  <c r="U84" i="18"/>
  <c r="U91" i="18"/>
  <c r="U114" i="18"/>
  <c r="U128" i="18"/>
  <c r="U144" i="18"/>
  <c r="P155" i="18"/>
  <c r="P167" i="18"/>
  <c r="T176" i="18"/>
  <c r="U187" i="18"/>
  <c r="U188" i="18"/>
  <c r="U194" i="18"/>
  <c r="U199" i="18"/>
  <c r="U208" i="18"/>
  <c r="P214" i="18"/>
  <c r="U270" i="18"/>
  <c r="P289" i="18"/>
  <c r="U295" i="18"/>
  <c r="U302" i="18"/>
  <c r="U361" i="18"/>
  <c r="T415" i="18"/>
  <c r="U422" i="18"/>
  <c r="U445" i="18"/>
  <c r="U526" i="18"/>
  <c r="O552" i="18"/>
  <c r="O643" i="18"/>
  <c r="P643" i="18" s="1"/>
  <c r="T643" i="18" s="1"/>
  <c r="P258" i="18"/>
  <c r="U15" i="18"/>
  <c r="U22" i="18"/>
  <c r="U33" i="18"/>
  <c r="U40" i="18"/>
  <c r="U51" i="18"/>
  <c r="U58" i="18"/>
  <c r="U69" i="18"/>
  <c r="U76" i="18"/>
  <c r="U87" i="18"/>
  <c r="U94" i="18"/>
  <c r="U97" i="18"/>
  <c r="U106" i="18"/>
  <c r="U109" i="18"/>
  <c r="U113" i="18"/>
  <c r="U117" i="18"/>
  <c r="U133" i="18"/>
  <c r="U138" i="18"/>
  <c r="T150" i="18"/>
  <c r="U159" i="18"/>
  <c r="T162" i="18"/>
  <c r="U174" i="18"/>
  <c r="U182" i="18"/>
  <c r="T187" i="18"/>
  <c r="T193" i="18"/>
  <c r="P217" i="18"/>
  <c r="U301" i="18"/>
  <c r="T320" i="18"/>
  <c r="U381" i="18"/>
  <c r="P394" i="18"/>
  <c r="U456" i="18"/>
  <c r="D660" i="18"/>
  <c r="U660" i="18"/>
  <c r="D695" i="18"/>
  <c r="U695" i="18"/>
  <c r="U112" i="18"/>
  <c r="U116" i="18"/>
  <c r="U126" i="18"/>
  <c r="T168" i="18"/>
  <c r="P173" i="18"/>
  <c r="U181" i="18"/>
  <c r="U185" i="18"/>
  <c r="U196" i="18"/>
  <c r="U203" i="18"/>
  <c r="U244" i="18"/>
  <c r="P264" i="18"/>
  <c r="U274" i="18"/>
  <c r="U277" i="18"/>
  <c r="U300" i="18"/>
  <c r="U309" i="18"/>
  <c r="D426" i="18"/>
  <c r="D431" i="18"/>
  <c r="U431" i="18"/>
  <c r="T441" i="18"/>
  <c r="D599" i="18"/>
  <c r="U599" i="18"/>
  <c r="U105" i="18"/>
  <c r="U111" i="18"/>
  <c r="U177" i="18"/>
  <c r="U179" i="18"/>
  <c r="U265" i="18"/>
  <c r="O347" i="18"/>
  <c r="D347" i="18"/>
  <c r="P424" i="18"/>
  <c r="T429" i="18"/>
  <c r="P436" i="18"/>
  <c r="U450" i="18"/>
  <c r="P522" i="18"/>
  <c r="P598" i="18"/>
  <c r="O635" i="18"/>
  <c r="P635" i="18" s="1"/>
  <c r="T635" i="18" s="1"/>
  <c r="D662" i="18"/>
  <c r="U662" i="18"/>
  <c r="U221" i="18"/>
  <c r="U243" i="18"/>
  <c r="U247" i="18"/>
  <c r="U252" i="18"/>
  <c r="U333" i="18"/>
  <c r="U337" i="18"/>
  <c r="U364" i="18"/>
  <c r="U373" i="18"/>
  <c r="U401" i="18"/>
  <c r="U420" i="18"/>
  <c r="U480" i="18"/>
  <c r="O548" i="18"/>
  <c r="U554" i="18"/>
  <c r="O560" i="18"/>
  <c r="P560" i="18" s="1"/>
  <c r="T560" i="18" s="1"/>
  <c r="U579" i="18"/>
  <c r="O588" i="18"/>
  <c r="P588" i="18" s="1"/>
  <c r="U600" i="18"/>
  <c r="O605" i="18"/>
  <c r="U620" i="18"/>
  <c r="U646" i="18"/>
  <c r="U676" i="18"/>
  <c r="U685" i="18"/>
  <c r="U704" i="18"/>
  <c r="U708" i="18"/>
  <c r="U211" i="18"/>
  <c r="U220" i="18"/>
  <c r="T232" i="18"/>
  <c r="U251" i="18"/>
  <c r="T274" i="18"/>
  <c r="U286" i="18"/>
  <c r="T292" i="18"/>
  <c r="U305" i="18"/>
  <c r="U320" i="18"/>
  <c r="U367" i="18"/>
  <c r="U377" i="18"/>
  <c r="U405" i="18"/>
  <c r="U429" i="18"/>
  <c r="U469" i="18"/>
  <c r="T480" i="18"/>
  <c r="T489" i="18"/>
  <c r="U490" i="18"/>
  <c r="U499" i="18"/>
  <c r="U502" i="18"/>
  <c r="U505" i="18"/>
  <c r="U511" i="18"/>
  <c r="U517" i="18"/>
  <c r="U535" i="18"/>
  <c r="U539" i="18"/>
  <c r="U546" i="18"/>
  <c r="U552" i="18"/>
  <c r="U565" i="18"/>
  <c r="U583" i="18"/>
  <c r="U595" i="18"/>
  <c r="U640" i="18"/>
  <c r="U643" i="18"/>
  <c r="U661" i="18"/>
  <c r="U675" i="18"/>
  <c r="U684" i="18"/>
  <c r="U691" i="18"/>
  <c r="O613" i="18"/>
  <c r="P613" i="18" s="1"/>
  <c r="T613" i="18" s="1"/>
  <c r="O617" i="18"/>
  <c r="O641" i="18"/>
  <c r="T242" i="18"/>
  <c r="U260" i="18"/>
  <c r="U299" i="18"/>
  <c r="U308" i="18"/>
  <c r="U350" i="18"/>
  <c r="U358" i="18"/>
  <c r="U362" i="18"/>
  <c r="U380" i="18"/>
  <c r="U385" i="18"/>
  <c r="U496" i="18"/>
  <c r="O540" i="18"/>
  <c r="P540" i="18" s="1"/>
  <c r="T540" i="18" s="1"/>
  <c r="O573" i="18"/>
  <c r="O579" i="18"/>
  <c r="O628" i="18"/>
  <c r="U697" i="18"/>
  <c r="U72" i="18"/>
  <c r="P74" i="18"/>
  <c r="U79" i="18"/>
  <c r="P38" i="18"/>
  <c r="P56" i="18"/>
  <c r="U10" i="18"/>
  <c r="U21" i="18"/>
  <c r="P23" i="18"/>
  <c r="U28" i="18"/>
  <c r="U39" i="18"/>
  <c r="P41" i="18"/>
  <c r="U46" i="18"/>
  <c r="U57" i="18"/>
  <c r="P59" i="18"/>
  <c r="U64" i="18"/>
  <c r="U75" i="18"/>
  <c r="P77" i="18"/>
  <c r="U82" i="18"/>
  <c r="P35" i="18"/>
  <c r="P53" i="18"/>
  <c r="P20" i="18"/>
  <c r="P8" i="18"/>
  <c r="U13" i="18"/>
  <c r="U24" i="18"/>
  <c r="P26" i="18"/>
  <c r="U31" i="18"/>
  <c r="U42" i="18"/>
  <c r="P44" i="18"/>
  <c r="U49" i="18"/>
  <c r="U60" i="18"/>
  <c r="P62" i="18"/>
  <c r="U67" i="18"/>
  <c r="U78" i="18"/>
  <c r="P80" i="18"/>
  <c r="U85" i="18"/>
  <c r="P11" i="18"/>
  <c r="U27" i="18"/>
  <c r="P29" i="18"/>
  <c r="U34" i="18"/>
  <c r="U45" i="18"/>
  <c r="P47" i="18"/>
  <c r="U52" i="18"/>
  <c r="U63" i="18"/>
  <c r="P65" i="18"/>
  <c r="U70" i="18"/>
  <c r="U81" i="18"/>
  <c r="P83" i="18"/>
  <c r="U88" i="18"/>
  <c r="P17" i="18"/>
  <c r="P71" i="18"/>
  <c r="P89" i="18"/>
  <c r="P14" i="18"/>
  <c r="P32" i="18"/>
  <c r="P50" i="18"/>
  <c r="P68" i="18"/>
  <c r="P86" i="18"/>
  <c r="D356" i="18"/>
  <c r="U356" i="18"/>
  <c r="P131" i="18"/>
  <c r="D184" i="18"/>
  <c r="U184" i="18"/>
  <c r="P261" i="18"/>
  <c r="P335" i="18"/>
  <c r="P418" i="18"/>
  <c r="P459" i="18"/>
  <c r="P211" i="18"/>
  <c r="P286" i="18"/>
  <c r="U108" i="18"/>
  <c r="T122" i="18"/>
  <c r="U140" i="18"/>
  <c r="P144" i="18"/>
  <c r="U190" i="18"/>
  <c r="P204" i="18"/>
  <c r="U8" i="18"/>
  <c r="U11" i="18"/>
  <c r="U14" i="18"/>
  <c r="U17" i="18"/>
  <c r="U20" i="18"/>
  <c r="U23" i="18"/>
  <c r="U26" i="18"/>
  <c r="U29" i="18"/>
  <c r="U32" i="18"/>
  <c r="U35" i="18"/>
  <c r="U38" i="18"/>
  <c r="U41" i="18"/>
  <c r="U44" i="18"/>
  <c r="U47" i="18"/>
  <c r="U50" i="18"/>
  <c r="U53" i="18"/>
  <c r="U56" i="18"/>
  <c r="U59" i="18"/>
  <c r="U62" i="18"/>
  <c r="U65" i="18"/>
  <c r="U68" i="18"/>
  <c r="U71" i="18"/>
  <c r="U74" i="18"/>
  <c r="U77" i="18"/>
  <c r="U80" i="18"/>
  <c r="U83" i="18"/>
  <c r="U86" i="18"/>
  <c r="U89" i="18"/>
  <c r="U92" i="18"/>
  <c r="U95" i="18"/>
  <c r="U98" i="18"/>
  <c r="U101" i="18"/>
  <c r="U104" i="18"/>
  <c r="T113" i="18"/>
  <c r="T126" i="18"/>
  <c r="U139" i="18"/>
  <c r="T158" i="18"/>
  <c r="T165" i="18"/>
  <c r="P208" i="18"/>
  <c r="P235" i="18"/>
  <c r="P270" i="18"/>
  <c r="U351" i="18"/>
  <c r="U5" i="18"/>
  <c r="P92" i="18"/>
  <c r="P95" i="18"/>
  <c r="P98" i="18"/>
  <c r="D100" i="18"/>
  <c r="P101" i="18"/>
  <c r="D103" i="18"/>
  <c r="P104" i="18"/>
  <c r="T117" i="18"/>
  <c r="P5" i="18"/>
  <c r="T108" i="18"/>
  <c r="U127" i="18"/>
  <c r="T140" i="18"/>
  <c r="U143" i="18"/>
  <c r="P180" i="18"/>
  <c r="U193" i="18"/>
  <c r="P252" i="18"/>
  <c r="U352" i="18"/>
  <c r="D352" i="18"/>
  <c r="T135" i="18"/>
  <c r="P149" i="18"/>
  <c r="U150" i="18"/>
  <c r="T159" i="18"/>
  <c r="T225" i="18"/>
  <c r="U226" i="18"/>
  <c r="T229" i="18"/>
  <c r="P240" i="18"/>
  <c r="P243" i="18"/>
  <c r="P246" i="18"/>
  <c r="U254" i="18"/>
  <c r="U255" i="18"/>
  <c r="U263" i="18"/>
  <c r="U264" i="18"/>
  <c r="U275" i="18"/>
  <c r="T277" i="18"/>
  <c r="U293" i="18"/>
  <c r="T295" i="18"/>
  <c r="T317" i="18"/>
  <c r="T323" i="18"/>
  <c r="T329" i="18"/>
  <c r="O334" i="18"/>
  <c r="U339" i="18"/>
  <c r="U344" i="18"/>
  <c r="U346" i="18"/>
  <c r="U347" i="18"/>
  <c r="U357" i="18"/>
  <c r="U368" i="18"/>
  <c r="T370" i="18"/>
  <c r="O571" i="18"/>
  <c r="P591" i="18"/>
  <c r="U145" i="18"/>
  <c r="U147" i="18"/>
  <c r="U156" i="18"/>
  <c r="U173" i="18"/>
  <c r="U186" i="18"/>
  <c r="U189" i="18"/>
  <c r="T201" i="18"/>
  <c r="U253" i="18"/>
  <c r="U262" i="18"/>
  <c r="U271" i="18"/>
  <c r="U272" i="18"/>
  <c r="U290" i="18"/>
  <c r="P422" i="18"/>
  <c r="T450" i="18"/>
  <c r="T198" i="18"/>
  <c r="D388" i="18"/>
  <c r="U388" i="18"/>
  <c r="D395" i="18"/>
  <c r="O395" i="18"/>
  <c r="P462" i="18"/>
  <c r="U135" i="18"/>
  <c r="U161" i="18"/>
  <c r="U167" i="18"/>
  <c r="U170" i="18"/>
  <c r="U171" i="18"/>
  <c r="T195" i="18"/>
  <c r="U209" i="18"/>
  <c r="T219" i="18"/>
  <c r="U234" i="18"/>
  <c r="U237" i="18"/>
  <c r="U250" i="18"/>
  <c r="U259" i="18"/>
  <c r="U268" i="18"/>
  <c r="U284" i="18"/>
  <c r="U336" i="18"/>
  <c r="U349" i="18"/>
  <c r="T382" i="18"/>
  <c r="U394" i="18"/>
  <c r="D394" i="18"/>
  <c r="T413" i="18"/>
  <c r="T448" i="18"/>
  <c r="T454" i="18"/>
  <c r="U153" i="18"/>
  <c r="U158" i="18"/>
  <c r="U160" i="18"/>
  <c r="U162" i="18"/>
  <c r="U164" i="18"/>
  <c r="U165" i="18"/>
  <c r="U166" i="18"/>
  <c r="U168" i="18"/>
  <c r="D179" i="18"/>
  <c r="T183" i="18"/>
  <c r="U231" i="18"/>
  <c r="U232" i="18"/>
  <c r="U248" i="18"/>
  <c r="U249" i="18"/>
  <c r="U257" i="18"/>
  <c r="U258" i="18"/>
  <c r="U266" i="18"/>
  <c r="U267" i="18"/>
  <c r="U281" i="18"/>
  <c r="U307" i="18"/>
  <c r="U310" i="18"/>
  <c r="U313" i="18"/>
  <c r="U316" i="18"/>
  <c r="U319" i="18"/>
  <c r="U322" i="18"/>
  <c r="U325" i="18"/>
  <c r="U328" i="18"/>
  <c r="U331" i="18"/>
  <c r="U360" i="18"/>
  <c r="U365" i="18"/>
  <c r="T400" i="18"/>
  <c r="T430" i="18"/>
  <c r="U359" i="18"/>
  <c r="D370" i="18"/>
  <c r="U371" i="18"/>
  <c r="D382" i="18"/>
  <c r="U383" i="18"/>
  <c r="U396" i="18"/>
  <c r="U397" i="18"/>
  <c r="T399" i="18"/>
  <c r="P401" i="18"/>
  <c r="U403" i="18"/>
  <c r="U404" i="18"/>
  <c r="U409" i="18"/>
  <c r="T411" i="18"/>
  <c r="U424" i="18"/>
  <c r="P433" i="18"/>
  <c r="U441" i="18"/>
  <c r="P445" i="18"/>
  <c r="D450" i="18"/>
  <c r="P451" i="18"/>
  <c r="U466" i="18"/>
  <c r="U471" i="18"/>
  <c r="U472" i="18"/>
  <c r="U477" i="18"/>
  <c r="P500" i="18"/>
  <c r="P527" i="18"/>
  <c r="O530" i="18"/>
  <c r="U549" i="18"/>
  <c r="O577" i="18"/>
  <c r="O610" i="18"/>
  <c r="O614" i="18"/>
  <c r="O623" i="18"/>
  <c r="U632" i="18"/>
  <c r="O653" i="18"/>
  <c r="U688" i="18"/>
  <c r="T367" i="18"/>
  <c r="T373" i="18"/>
  <c r="T379" i="18"/>
  <c r="U389" i="18"/>
  <c r="U395" i="18"/>
  <c r="T396" i="18"/>
  <c r="T398" i="18"/>
  <c r="T402" i="18"/>
  <c r="U408" i="18"/>
  <c r="T410" i="18"/>
  <c r="U421" i="18"/>
  <c r="U423" i="18"/>
  <c r="U425" i="18"/>
  <c r="T426" i="18"/>
  <c r="U427" i="18"/>
  <c r="U438" i="18"/>
  <c r="U439" i="18"/>
  <c r="U440" i="18"/>
  <c r="U442" i="18"/>
  <c r="U465" i="18"/>
  <c r="T467" i="18"/>
  <c r="U481" i="18"/>
  <c r="T485" i="18"/>
  <c r="P491" i="18"/>
  <c r="U501" i="18"/>
  <c r="U504" i="18"/>
  <c r="U507" i="18"/>
  <c r="U528" i="18"/>
  <c r="O550" i="18"/>
  <c r="P550" i="18" s="1"/>
  <c r="T550" i="18" s="1"/>
  <c r="O566" i="18"/>
  <c r="P590" i="18"/>
  <c r="O593" i="18"/>
  <c r="U610" i="18"/>
  <c r="D610" i="18"/>
  <c r="U614" i="18"/>
  <c r="D614" i="18"/>
  <c r="U618" i="18"/>
  <c r="D618" i="18"/>
  <c r="O649" i="18"/>
  <c r="O672" i="18"/>
  <c r="U698" i="18"/>
  <c r="D698" i="18"/>
  <c r="P498" i="18"/>
  <c r="P524" i="18"/>
  <c r="P532" i="18"/>
  <c r="D584" i="18"/>
  <c r="U584" i="18"/>
  <c r="U587" i="18"/>
  <c r="D587" i="18"/>
  <c r="D686" i="18"/>
  <c r="U686" i="18"/>
  <c r="U411" i="18"/>
  <c r="U415" i="18"/>
  <c r="U417" i="18"/>
  <c r="U419" i="18"/>
  <c r="U436" i="18"/>
  <c r="U437" i="18"/>
  <c r="U447" i="18"/>
  <c r="U457" i="18"/>
  <c r="U460" i="18"/>
  <c r="U463" i="18"/>
  <c r="U474" i="18"/>
  <c r="U475" i="18"/>
  <c r="U529" i="18"/>
  <c r="D529" i="18"/>
  <c r="O546" i="18"/>
  <c r="U576" i="18"/>
  <c r="D576" i="18"/>
  <c r="U386" i="18"/>
  <c r="U392" i="18"/>
  <c r="U412" i="18"/>
  <c r="U413" i="18"/>
  <c r="U414" i="18"/>
  <c r="U416" i="18"/>
  <c r="U430" i="18"/>
  <c r="U432" i="18"/>
  <c r="U448" i="18"/>
  <c r="U454" i="18"/>
  <c r="T464" i="18"/>
  <c r="P495" i="18"/>
  <c r="O542" i="18"/>
  <c r="U547" i="18"/>
  <c r="O575" i="18"/>
  <c r="D589" i="18"/>
  <c r="U589" i="18"/>
  <c r="D592" i="18"/>
  <c r="U592" i="18"/>
  <c r="O651" i="18"/>
  <c r="T482" i="18"/>
  <c r="U514" i="18"/>
  <c r="T516" i="18"/>
  <c r="U533" i="18"/>
  <c r="T535" i="18"/>
  <c r="U550" i="18"/>
  <c r="U562" i="18"/>
  <c r="U572" i="18"/>
  <c r="U575" i="18"/>
  <c r="U577" i="18"/>
  <c r="U586" i="18"/>
  <c r="P595" i="18"/>
  <c r="U608" i="18"/>
  <c r="U612" i="18"/>
  <c r="U616" i="18"/>
  <c r="U626" i="18"/>
  <c r="U628" i="18"/>
  <c r="U639" i="18"/>
  <c r="O647" i="18"/>
  <c r="U653" i="18"/>
  <c r="U672" i="18"/>
  <c r="U680" i="18"/>
  <c r="U689" i="18"/>
  <c r="U696" i="18"/>
  <c r="U709" i="18"/>
  <c r="U711" i="18"/>
  <c r="T507" i="18"/>
  <c r="U508" i="18"/>
  <c r="U531" i="18"/>
  <c r="U532" i="18"/>
  <c r="U542" i="18"/>
  <c r="U548" i="18"/>
  <c r="U556" i="18"/>
  <c r="O558" i="18"/>
  <c r="O563" i="18"/>
  <c r="U566" i="18"/>
  <c r="U571" i="18"/>
  <c r="U573" i="18"/>
  <c r="U585" i="18"/>
  <c r="P587" i="18"/>
  <c r="U590" i="18"/>
  <c r="U591" i="18"/>
  <c r="U593" i="18"/>
  <c r="T600" i="18"/>
  <c r="U604" i="18"/>
  <c r="U633" i="18"/>
  <c r="U638" i="18"/>
  <c r="U647" i="18"/>
  <c r="U651" i="18"/>
  <c r="U664" i="18"/>
  <c r="U678" i="18"/>
  <c r="U679" i="18"/>
  <c r="U687" i="18"/>
  <c r="U706" i="18"/>
  <c r="T509" i="18"/>
  <c r="U540" i="18"/>
  <c r="O551" i="18"/>
  <c r="O627" i="18"/>
  <c r="U702" i="18"/>
  <c r="T503" i="18"/>
  <c r="O562" i="18"/>
  <c r="U700" i="18"/>
  <c r="D707" i="18"/>
  <c r="U714" i="18"/>
  <c r="U716" i="18"/>
  <c r="U718" i="18"/>
  <c r="U720" i="18"/>
  <c r="U722" i="18"/>
  <c r="U724" i="18"/>
  <c r="P148" i="18"/>
  <c r="U155" i="18"/>
  <c r="U157" i="18"/>
  <c r="U172" i="18"/>
  <c r="U178" i="18"/>
  <c r="P199" i="18"/>
  <c r="P200" i="18"/>
  <c r="U201" i="18"/>
  <c r="D201" i="18"/>
  <c r="U235" i="18"/>
  <c r="D235" i="18"/>
  <c r="P318" i="18"/>
  <c r="P324" i="18"/>
  <c r="P330" i="18"/>
  <c r="P375" i="18"/>
  <c r="P381" i="18"/>
  <c r="D387" i="18"/>
  <c r="U387" i="18"/>
  <c r="D443" i="18"/>
  <c r="U443" i="18"/>
  <c r="U446" i="18"/>
  <c r="O544" i="18"/>
  <c r="O556" i="18"/>
  <c r="U582" i="18"/>
  <c r="D582" i="18"/>
  <c r="U588" i="18"/>
  <c r="U597" i="18"/>
  <c r="D597" i="18"/>
  <c r="U219" i="18"/>
  <c r="D219" i="18"/>
  <c r="P389" i="18"/>
  <c r="D434" i="18"/>
  <c r="U434" i="18"/>
  <c r="D652" i="18"/>
  <c r="U652" i="18"/>
  <c r="P151" i="18"/>
  <c r="O237" i="18"/>
  <c r="P331" i="18"/>
  <c r="U570" i="18"/>
  <c r="D570" i="18"/>
  <c r="T112" i="18"/>
  <c r="T121" i="18"/>
  <c r="T130" i="18"/>
  <c r="T139" i="18"/>
  <c r="P145" i="18"/>
  <c r="U152" i="18"/>
  <c r="U154" i="18"/>
  <c r="U176" i="18"/>
  <c r="P184" i="18"/>
  <c r="T185" i="18"/>
  <c r="T186" i="18"/>
  <c r="P197" i="18"/>
  <c r="U198" i="18"/>
  <c r="D198" i="18"/>
  <c r="U222" i="18"/>
  <c r="P241" i="18"/>
  <c r="P244" i="18"/>
  <c r="P368" i="18"/>
  <c r="P374" i="18"/>
  <c r="P380" i="18"/>
  <c r="T385" i="18"/>
  <c r="P386" i="18"/>
  <c r="P392" i="18"/>
  <c r="P437" i="18"/>
  <c r="P501" i="18"/>
  <c r="P502" i="18"/>
  <c r="U506" i="18"/>
  <c r="D506" i="18"/>
  <c r="P508" i="18"/>
  <c r="P528" i="18"/>
  <c r="O559" i="18"/>
  <c r="P203" i="18"/>
  <c r="D452" i="18"/>
  <c r="U452" i="18"/>
  <c r="P337" i="18"/>
  <c r="P387" i="18"/>
  <c r="P6" i="18"/>
  <c r="P9" i="18"/>
  <c r="P12" i="18"/>
  <c r="P15" i="18"/>
  <c r="P18" i="18"/>
  <c r="P21" i="18"/>
  <c r="P24" i="18"/>
  <c r="P27" i="18"/>
  <c r="P30" i="18"/>
  <c r="P33" i="18"/>
  <c r="P36" i="18"/>
  <c r="P39" i="18"/>
  <c r="P42" i="18"/>
  <c r="P45" i="18"/>
  <c r="P48" i="18"/>
  <c r="P51" i="18"/>
  <c r="P54" i="18"/>
  <c r="P57" i="18"/>
  <c r="P60" i="18"/>
  <c r="P63" i="18"/>
  <c r="P66" i="18"/>
  <c r="P69" i="18"/>
  <c r="P72" i="18"/>
  <c r="P75" i="18"/>
  <c r="P78" i="18"/>
  <c r="P81" i="18"/>
  <c r="P84" i="18"/>
  <c r="P87" i="18"/>
  <c r="P90" i="18"/>
  <c r="P93" i="18"/>
  <c r="P96" i="18"/>
  <c r="P99" i="18"/>
  <c r="P102" i="18"/>
  <c r="P105" i="18"/>
  <c r="P110" i="18"/>
  <c r="P114" i="18"/>
  <c r="P119" i="18"/>
  <c r="P123" i="18"/>
  <c r="P128" i="18"/>
  <c r="P132" i="18"/>
  <c r="P137" i="18"/>
  <c r="P141" i="18"/>
  <c r="U149" i="18"/>
  <c r="U151" i="18"/>
  <c r="P160" i="18"/>
  <c r="P163" i="18"/>
  <c r="P181" i="18"/>
  <c r="P182" i="18"/>
  <c r="U195" i="18"/>
  <c r="D195" i="18"/>
  <c r="D304" i="18"/>
  <c r="U304" i="18"/>
  <c r="U453" i="18"/>
  <c r="D453" i="18"/>
  <c r="P455" i="18"/>
  <c r="P486" i="18"/>
  <c r="P492" i="18"/>
  <c r="P154" i="18"/>
  <c r="U204" i="18"/>
  <c r="D204" i="18"/>
  <c r="D238" i="18"/>
  <c r="U238" i="18"/>
  <c r="D699" i="18"/>
  <c r="U699" i="18"/>
  <c r="T4" i="18"/>
  <c r="P325" i="18"/>
  <c r="O427" i="18"/>
  <c r="P106" i="18"/>
  <c r="T109" i="18"/>
  <c r="P115" i="18"/>
  <c r="T118" i="18"/>
  <c r="P124" i="18"/>
  <c r="T127" i="18"/>
  <c r="P133" i="18"/>
  <c r="T136" i="18"/>
  <c r="P142" i="18"/>
  <c r="U146" i="18"/>
  <c r="U148" i="18"/>
  <c r="P157" i="18"/>
  <c r="U175" i="18"/>
  <c r="P179" i="18"/>
  <c r="P205" i="18"/>
  <c r="T206" i="18"/>
  <c r="T207" i="18"/>
  <c r="P221" i="18"/>
  <c r="O222" i="18"/>
  <c r="T223" i="18"/>
  <c r="T224" i="18"/>
  <c r="P238" i="18"/>
  <c r="D354" i="18"/>
  <c r="U354" i="18"/>
  <c r="P428" i="18"/>
  <c r="U497" i="18"/>
  <c r="D497" i="18"/>
  <c r="P499" i="18"/>
  <c r="P166" i="18"/>
  <c r="U180" i="18"/>
  <c r="T188" i="18"/>
  <c r="T189" i="18"/>
  <c r="T196" i="18"/>
  <c r="U207" i="18"/>
  <c r="D207" i="18"/>
  <c r="T209" i="18"/>
  <c r="T210" i="18"/>
  <c r="T212" i="18"/>
  <c r="T213" i="18"/>
  <c r="T220" i="18"/>
  <c r="U224" i="18"/>
  <c r="D224" i="18"/>
  <c r="T226" i="18"/>
  <c r="T227" i="18"/>
  <c r="P230" i="18"/>
  <c r="P233" i="18"/>
  <c r="T236" i="18"/>
  <c r="U239" i="18"/>
  <c r="P247" i="18"/>
  <c r="P250" i="18"/>
  <c r="P253" i="18"/>
  <c r="P256" i="18"/>
  <c r="P259" i="18"/>
  <c r="P262" i="18"/>
  <c r="P265" i="18"/>
  <c r="P268" i="18"/>
  <c r="P271" i="18"/>
  <c r="P299" i="18"/>
  <c r="P307" i="18"/>
  <c r="U342" i="18"/>
  <c r="P349" i="18"/>
  <c r="P357" i="18"/>
  <c r="T388" i="18"/>
  <c r="U399" i="18"/>
  <c r="D399" i="18"/>
  <c r="U407" i="18"/>
  <c r="D411" i="18"/>
  <c r="U428" i="18"/>
  <c r="U482" i="18"/>
  <c r="D482" i="18"/>
  <c r="U521" i="18"/>
  <c r="D521" i="18"/>
  <c r="P523" i="18"/>
  <c r="O539" i="18"/>
  <c r="U580" i="18"/>
  <c r="D580" i="18"/>
  <c r="P169" i="18"/>
  <c r="U183" i="18"/>
  <c r="T191" i="18"/>
  <c r="T192" i="18"/>
  <c r="U210" i="18"/>
  <c r="D210" i="18"/>
  <c r="U213" i="18"/>
  <c r="D213" i="18"/>
  <c r="T215" i="18"/>
  <c r="T216" i="18"/>
  <c r="U227" i="18"/>
  <c r="D227" i="18"/>
  <c r="U242" i="18"/>
  <c r="T272" i="18"/>
  <c r="T273" i="18"/>
  <c r="T275" i="18"/>
  <c r="T276" i="18"/>
  <c r="T278" i="18"/>
  <c r="T279" i="18"/>
  <c r="T281" i="18"/>
  <c r="T282" i="18"/>
  <c r="T284" i="18"/>
  <c r="T285" i="18"/>
  <c r="T287" i="18"/>
  <c r="T288" i="18"/>
  <c r="T290" i="18"/>
  <c r="T291" i="18"/>
  <c r="T293" i="18"/>
  <c r="T294" i="18"/>
  <c r="T296" i="18"/>
  <c r="D298" i="18"/>
  <c r="U298" i="18"/>
  <c r="T302" i="18"/>
  <c r="P306" i="18"/>
  <c r="T311" i="18"/>
  <c r="P313" i="18"/>
  <c r="U335" i="18"/>
  <c r="P343" i="18"/>
  <c r="D348" i="18"/>
  <c r="U348" i="18"/>
  <c r="T352" i="18"/>
  <c r="P356" i="18"/>
  <c r="T361" i="18"/>
  <c r="P363" i="18"/>
  <c r="P393" i="18"/>
  <c r="U400" i="18"/>
  <c r="P408" i="18"/>
  <c r="P449" i="18"/>
  <c r="P465" i="18"/>
  <c r="P466" i="18"/>
  <c r="U470" i="18"/>
  <c r="D470" i="18"/>
  <c r="T472" i="18"/>
  <c r="P510" i="18"/>
  <c r="U518" i="18"/>
  <c r="D518" i="18"/>
  <c r="U543" i="18"/>
  <c r="U581" i="18"/>
  <c r="P589" i="18"/>
  <c r="O592" i="18"/>
  <c r="D594" i="18"/>
  <c r="U594" i="18"/>
  <c r="D634" i="18"/>
  <c r="U634" i="18"/>
  <c r="P172" i="18"/>
  <c r="P175" i="18"/>
  <c r="P178" i="18"/>
  <c r="U192" i="18"/>
  <c r="D192" i="18"/>
  <c r="T194" i="18"/>
  <c r="U216" i="18"/>
  <c r="D216" i="18"/>
  <c r="T218" i="18"/>
  <c r="U273" i="18"/>
  <c r="D273" i="18"/>
  <c r="U276" i="18"/>
  <c r="D276" i="18"/>
  <c r="U279" i="18"/>
  <c r="D279" i="18"/>
  <c r="U282" i="18"/>
  <c r="D282" i="18"/>
  <c r="U285" i="18"/>
  <c r="D285" i="18"/>
  <c r="U288" i="18"/>
  <c r="D288" i="18"/>
  <c r="U291" i="18"/>
  <c r="D291" i="18"/>
  <c r="U294" i="18"/>
  <c r="D294" i="18"/>
  <c r="U297" i="18"/>
  <c r="D297" i="18"/>
  <c r="P305" i="18"/>
  <c r="P312" i="18"/>
  <c r="P319" i="18"/>
  <c r="P355" i="18"/>
  <c r="P362" i="18"/>
  <c r="P369" i="18"/>
  <c r="T390" i="18"/>
  <c r="D393" i="18"/>
  <c r="U393" i="18"/>
  <c r="P431" i="18"/>
  <c r="P446" i="18"/>
  <c r="P504" i="18"/>
  <c r="P533" i="18"/>
  <c r="U574" i="18"/>
  <c r="D574" i="18"/>
  <c r="U629" i="18"/>
  <c r="O629" i="18"/>
  <c r="D629" i="18"/>
  <c r="O633" i="18"/>
  <c r="T300" i="18"/>
  <c r="T301" i="18"/>
  <c r="T340" i="18"/>
  <c r="U341" i="18"/>
  <c r="T350" i="18"/>
  <c r="T351" i="18"/>
  <c r="U390" i="18"/>
  <c r="U398" i="18"/>
  <c r="T405" i="18"/>
  <c r="U406" i="18"/>
  <c r="P434" i="18"/>
  <c r="U444" i="18"/>
  <c r="P452" i="18"/>
  <c r="D456" i="18"/>
  <c r="P468" i="18"/>
  <c r="T473" i="18"/>
  <c r="P483" i="18"/>
  <c r="P484" i="18"/>
  <c r="U488" i="18"/>
  <c r="D488" i="18"/>
  <c r="T490" i="18"/>
  <c r="U500" i="18"/>
  <c r="D500" i="18"/>
  <c r="U515" i="18"/>
  <c r="D515" i="18"/>
  <c r="U530" i="18"/>
  <c r="P536" i="18"/>
  <c r="O547" i="18"/>
  <c r="U557" i="18"/>
  <c r="U561" i="18"/>
  <c r="U568" i="18"/>
  <c r="D568" i="18"/>
  <c r="O594" i="18"/>
  <c r="D596" i="18"/>
  <c r="U596" i="18"/>
  <c r="U613" i="18"/>
  <c r="U617" i="18"/>
  <c r="U619" i="18"/>
  <c r="O676" i="18"/>
  <c r="D667" i="18"/>
  <c r="U667" i="18"/>
  <c r="D669" i="18"/>
  <c r="U669" i="18"/>
  <c r="T309" i="18"/>
  <c r="T310" i="18"/>
  <c r="T315" i="18"/>
  <c r="T316" i="18"/>
  <c r="T321" i="18"/>
  <c r="T322" i="18"/>
  <c r="T327" i="18"/>
  <c r="T328" i="18"/>
  <c r="T333" i="18"/>
  <c r="U334" i="18"/>
  <c r="T359" i="18"/>
  <c r="T360" i="18"/>
  <c r="T365" i="18"/>
  <c r="T366" i="18"/>
  <c r="T371" i="18"/>
  <c r="T372" i="18"/>
  <c r="T377" i="18"/>
  <c r="T378" i="18"/>
  <c r="T383" i="18"/>
  <c r="T384" i="18"/>
  <c r="P414" i="18"/>
  <c r="P417" i="18"/>
  <c r="P420" i="18"/>
  <c r="P423" i="18"/>
  <c r="P440" i="18"/>
  <c r="U464" i="18"/>
  <c r="D464" i="18"/>
  <c r="U479" i="18"/>
  <c r="D479" i="18"/>
  <c r="P481" i="18"/>
  <c r="P525" i="18"/>
  <c r="P526" i="18"/>
  <c r="O545" i="18"/>
  <c r="U569" i="18"/>
  <c r="P569" i="18"/>
  <c r="O606" i="18"/>
  <c r="O620" i="18"/>
  <c r="U635" i="18"/>
  <c r="O639" i="18"/>
  <c r="D665" i="18"/>
  <c r="U665" i="18"/>
  <c r="D681" i="18"/>
  <c r="U681" i="18"/>
  <c r="D683" i="18"/>
  <c r="U683" i="18"/>
  <c r="T297" i="18"/>
  <c r="T298" i="18"/>
  <c r="T303" i="18"/>
  <c r="T304" i="18"/>
  <c r="U338" i="18"/>
  <c r="U345" i="18"/>
  <c r="T348" i="18"/>
  <c r="T353" i="18"/>
  <c r="T354" i="18"/>
  <c r="U410" i="18"/>
  <c r="U435" i="18"/>
  <c r="P443" i="18"/>
  <c r="U461" i="18"/>
  <c r="D461" i="18"/>
  <c r="P463" i="18"/>
  <c r="U524" i="18"/>
  <c r="D524" i="18"/>
  <c r="O557" i="18"/>
  <c r="O583" i="18"/>
  <c r="P602" i="18"/>
  <c r="O425" i="18"/>
  <c r="U467" i="18"/>
  <c r="D467" i="18"/>
  <c r="T469" i="18"/>
  <c r="T470" i="18"/>
  <c r="U485" i="18"/>
  <c r="D485" i="18"/>
  <c r="T487" i="18"/>
  <c r="T488" i="18"/>
  <c r="U503" i="18"/>
  <c r="D503" i="18"/>
  <c r="T505" i="18"/>
  <c r="T506" i="18"/>
  <c r="U527" i="18"/>
  <c r="D527" i="18"/>
  <c r="T529" i="18"/>
  <c r="O549" i="18"/>
  <c r="O561" i="18"/>
  <c r="U567" i="18"/>
  <c r="D601" i="18"/>
  <c r="O601" i="18"/>
  <c r="O618" i="18"/>
  <c r="U625" i="18"/>
  <c r="O634" i="18"/>
  <c r="D654" i="18"/>
  <c r="U654" i="18"/>
  <c r="O664" i="18"/>
  <c r="T457" i="18"/>
  <c r="T458" i="18"/>
  <c r="U473" i="18"/>
  <c r="D473" i="18"/>
  <c r="T475" i="18"/>
  <c r="T476" i="18"/>
  <c r="U491" i="18"/>
  <c r="D491" i="18"/>
  <c r="T493" i="18"/>
  <c r="T494" i="18"/>
  <c r="U509" i="18"/>
  <c r="D509" i="18"/>
  <c r="T511" i="18"/>
  <c r="T512" i="18"/>
  <c r="O541" i="18"/>
  <c r="O553" i="18"/>
  <c r="O565" i="18"/>
  <c r="U601" i="18"/>
  <c r="U605" i="18"/>
  <c r="U636" i="18"/>
  <c r="D636" i="18"/>
  <c r="O660" i="18"/>
  <c r="D701" i="18"/>
  <c r="D703" i="18"/>
  <c r="U703" i="18"/>
  <c r="U458" i="18"/>
  <c r="D458" i="18"/>
  <c r="T460" i="18"/>
  <c r="T461" i="18"/>
  <c r="U476" i="18"/>
  <c r="D476" i="18"/>
  <c r="T478" i="18"/>
  <c r="T479" i="18"/>
  <c r="U494" i="18"/>
  <c r="D494" i="18"/>
  <c r="T496" i="18"/>
  <c r="T497" i="18"/>
  <c r="U512" i="18"/>
  <c r="D512" i="18"/>
  <c r="T514" i="18"/>
  <c r="T515" i="18"/>
  <c r="T517" i="18"/>
  <c r="T518" i="18"/>
  <c r="T520" i="18"/>
  <c r="T521" i="18"/>
  <c r="O543" i="18"/>
  <c r="O555" i="18"/>
  <c r="O567" i="18"/>
  <c r="U578" i="18"/>
  <c r="D578" i="18"/>
  <c r="O584" i="18"/>
  <c r="U609" i="18"/>
  <c r="O621" i="18"/>
  <c r="O626" i="18"/>
  <c r="D648" i="18"/>
  <c r="U648" i="18"/>
  <c r="D671" i="18"/>
  <c r="U671" i="18"/>
  <c r="O568" i="18"/>
  <c r="O572" i="18"/>
  <c r="O576" i="18"/>
  <c r="O580" i="18"/>
  <c r="P596" i="18"/>
  <c r="O632" i="18"/>
  <c r="D650" i="18"/>
  <c r="U650" i="18"/>
  <c r="U658" i="18"/>
  <c r="O662" i="18"/>
  <c r="U673" i="18"/>
  <c r="D697" i="18"/>
  <c r="O599" i="18"/>
  <c r="O604" i="18"/>
  <c r="O608" i="18"/>
  <c r="O612" i="18"/>
  <c r="O616" i="18"/>
  <c r="O658" i="18"/>
  <c r="O673" i="18"/>
  <c r="O675" i="18"/>
  <c r="P719" i="18"/>
  <c r="T719" i="18" s="1"/>
  <c r="O570" i="18"/>
  <c r="O574" i="18"/>
  <c r="O578" i="18"/>
  <c r="O619" i="18"/>
  <c r="O625" i="18"/>
  <c r="O636" i="18"/>
  <c r="D656" i="18"/>
  <c r="U656" i="18"/>
  <c r="O669" i="18"/>
  <c r="O671" i="18"/>
  <c r="O637" i="18"/>
  <c r="O638" i="18"/>
  <c r="O640" i="18"/>
  <c r="O642" i="18"/>
  <c r="O644" i="18"/>
  <c r="D712" i="18"/>
  <c r="O646" i="18"/>
  <c r="O663" i="18"/>
  <c r="U694" i="18"/>
  <c r="U705" i="18"/>
  <c r="O648" i="18"/>
  <c r="O650" i="18"/>
  <c r="O652" i="18"/>
  <c r="O654" i="18"/>
  <c r="O656" i="18"/>
  <c r="O665" i="18"/>
  <c r="O667" i="18"/>
  <c r="H737" i="1"/>
  <c r="H742" i="1"/>
  <c r="H731" i="1"/>
  <c r="R473" i="1"/>
  <c r="R454" i="1"/>
  <c r="R608" i="1"/>
  <c r="O608" i="1"/>
  <c r="P608" i="1" s="1"/>
  <c r="Q608" i="1" s="1"/>
  <c r="I596" i="1"/>
  <c r="P596" i="1" s="1"/>
  <c r="I597" i="1"/>
  <c r="P597" i="1" s="1"/>
  <c r="I602" i="1"/>
  <c r="P602" i="1" s="1"/>
  <c r="I5" i="1"/>
  <c r="P5" i="1" s="1"/>
  <c r="I7" i="1"/>
  <c r="P7" i="1" s="1"/>
  <c r="I8" i="1"/>
  <c r="P8" i="1" s="1"/>
  <c r="I10" i="1"/>
  <c r="P10" i="1" s="1"/>
  <c r="I28" i="1"/>
  <c r="P28" i="1" s="1"/>
  <c r="I29" i="1"/>
  <c r="P29" i="1" s="1"/>
  <c r="I33" i="1"/>
  <c r="P33" i="1" s="1"/>
  <c r="I34" i="1"/>
  <c r="P34" i="1" s="1"/>
  <c r="I36" i="1"/>
  <c r="P36" i="1" s="1"/>
  <c r="I37" i="1"/>
  <c r="P37" i="1" s="1"/>
  <c r="I39" i="1"/>
  <c r="P39" i="1" s="1"/>
  <c r="I41" i="1"/>
  <c r="P41" i="1" s="1"/>
  <c r="I43" i="1"/>
  <c r="P43" i="1" s="1"/>
  <c r="I45" i="1"/>
  <c r="P45" i="1" s="1"/>
  <c r="I46" i="1"/>
  <c r="P46" i="1" s="1"/>
  <c r="I47" i="1"/>
  <c r="P47" i="1" s="1"/>
  <c r="I49" i="1"/>
  <c r="P49" i="1" s="1"/>
  <c r="I50" i="1"/>
  <c r="P50" i="1" s="1"/>
  <c r="I51" i="1"/>
  <c r="P51" i="1" s="1"/>
  <c r="I52" i="1"/>
  <c r="P52" i="1" s="1"/>
  <c r="I54" i="1"/>
  <c r="P54" i="1" s="1"/>
  <c r="I62" i="1"/>
  <c r="P62" i="1" s="1"/>
  <c r="I65" i="1"/>
  <c r="P65" i="1" s="1"/>
  <c r="I66" i="1"/>
  <c r="P66" i="1" s="1"/>
  <c r="I78" i="1"/>
  <c r="P78" i="1" s="1"/>
  <c r="I83" i="1"/>
  <c r="P83" i="1" s="1"/>
  <c r="I84" i="1"/>
  <c r="P84" i="1" s="1"/>
  <c r="I85" i="1"/>
  <c r="P85" i="1" s="1"/>
  <c r="I86" i="1"/>
  <c r="P86" i="1" s="1"/>
  <c r="I87" i="1"/>
  <c r="P87" i="1" s="1"/>
  <c r="I88" i="1"/>
  <c r="P88" i="1" s="1"/>
  <c r="I107" i="1"/>
  <c r="P107" i="1" s="1"/>
  <c r="I108" i="1"/>
  <c r="P108" i="1" s="1"/>
  <c r="I122" i="1"/>
  <c r="P122" i="1" s="1"/>
  <c r="I123" i="1"/>
  <c r="P123" i="1" s="1"/>
  <c r="I133" i="1"/>
  <c r="P133" i="1" s="1"/>
  <c r="I134" i="1"/>
  <c r="P134" i="1" s="1"/>
  <c r="I135" i="1"/>
  <c r="P135" i="1" s="1"/>
  <c r="I136" i="1"/>
  <c r="P136" i="1" s="1"/>
  <c r="I159" i="1"/>
  <c r="P159" i="1" s="1"/>
  <c r="I161" i="1"/>
  <c r="P161" i="1" s="1"/>
  <c r="I166" i="1"/>
  <c r="P166" i="1" s="1"/>
  <c r="I167" i="1"/>
  <c r="P167" i="1" s="1"/>
  <c r="I168" i="1"/>
  <c r="P168" i="1" s="1"/>
  <c r="I171" i="1"/>
  <c r="P171" i="1" s="1"/>
  <c r="I180" i="1"/>
  <c r="P180" i="1" s="1"/>
  <c r="I181" i="1"/>
  <c r="P181" i="1" s="1"/>
  <c r="I189" i="1"/>
  <c r="P189" i="1" s="1"/>
  <c r="I190" i="1"/>
  <c r="P190" i="1" s="1"/>
  <c r="I191" i="1"/>
  <c r="P191" i="1" s="1"/>
  <c r="I203" i="1"/>
  <c r="P203" i="1" s="1"/>
  <c r="I204" i="1"/>
  <c r="P204" i="1" s="1"/>
  <c r="I205" i="1"/>
  <c r="P205" i="1" s="1"/>
  <c r="I206" i="1"/>
  <c r="P206" i="1" s="1"/>
  <c r="I210" i="1"/>
  <c r="P210" i="1" s="1"/>
  <c r="I215" i="1"/>
  <c r="P215" i="1" s="1"/>
  <c r="I216" i="1"/>
  <c r="P216" i="1" s="1"/>
  <c r="I217" i="1"/>
  <c r="P217" i="1" s="1"/>
  <c r="I219" i="1"/>
  <c r="P219" i="1" s="1"/>
  <c r="I220" i="1"/>
  <c r="P220" i="1" s="1"/>
  <c r="I221" i="1"/>
  <c r="P221" i="1" s="1"/>
  <c r="I223" i="1"/>
  <c r="P223" i="1" s="1"/>
  <c r="I229" i="1"/>
  <c r="P229" i="1" s="1"/>
  <c r="I230" i="1"/>
  <c r="P230" i="1" s="1"/>
  <c r="I231" i="1"/>
  <c r="P231" i="1" s="1"/>
  <c r="I232" i="1"/>
  <c r="P232" i="1" s="1"/>
  <c r="I233" i="1"/>
  <c r="P233" i="1" s="1"/>
  <c r="I244" i="1"/>
  <c r="P244" i="1" s="1"/>
  <c r="I245" i="1"/>
  <c r="P245" i="1" s="1"/>
  <c r="I257" i="1"/>
  <c r="P257" i="1" s="1"/>
  <c r="I258" i="1"/>
  <c r="P258" i="1" s="1"/>
  <c r="I269" i="1"/>
  <c r="P269" i="1" s="1"/>
  <c r="I270" i="1"/>
  <c r="P270" i="1" s="1"/>
  <c r="I275" i="1"/>
  <c r="P275" i="1" s="1"/>
  <c r="I280" i="1"/>
  <c r="P280" i="1" s="1"/>
  <c r="I281" i="1"/>
  <c r="P281" i="1" s="1"/>
  <c r="I282" i="1"/>
  <c r="P282" i="1" s="1"/>
  <c r="I286" i="1"/>
  <c r="P286" i="1" s="1"/>
  <c r="I293" i="1"/>
  <c r="P293" i="1" s="1"/>
  <c r="I294" i="1"/>
  <c r="P294" i="1" s="1"/>
  <c r="I300" i="1"/>
  <c r="P300" i="1" s="1"/>
  <c r="I301" i="1"/>
  <c r="P301" i="1" s="1"/>
  <c r="I303" i="1"/>
  <c r="P303" i="1" s="1"/>
  <c r="I305" i="1"/>
  <c r="P305" i="1" s="1"/>
  <c r="I307" i="1"/>
  <c r="P307" i="1" s="1"/>
  <c r="I308" i="1"/>
  <c r="P308" i="1" s="1"/>
  <c r="I309" i="1"/>
  <c r="P309" i="1" s="1"/>
  <c r="I311" i="1"/>
  <c r="P311" i="1" s="1"/>
  <c r="I314" i="1"/>
  <c r="P314" i="1" s="1"/>
  <c r="I315" i="1"/>
  <c r="P315" i="1" s="1"/>
  <c r="I319" i="1"/>
  <c r="P319" i="1" s="1"/>
  <c r="I324" i="1"/>
  <c r="P324" i="1" s="1"/>
  <c r="I325" i="1"/>
  <c r="P325" i="1" s="1"/>
  <c r="I328" i="1"/>
  <c r="P328" i="1" s="1"/>
  <c r="I329" i="1"/>
  <c r="P329" i="1" s="1"/>
  <c r="I330" i="1"/>
  <c r="P330" i="1" s="1"/>
  <c r="I331" i="1"/>
  <c r="P331" i="1" s="1"/>
  <c r="I335" i="1"/>
  <c r="P335" i="1" s="1"/>
  <c r="I348" i="1"/>
  <c r="P348" i="1" s="1"/>
  <c r="I356" i="1"/>
  <c r="P356" i="1" s="1"/>
  <c r="I357" i="1"/>
  <c r="P357" i="1" s="1"/>
  <c r="I361" i="1"/>
  <c r="P361" i="1" s="1"/>
  <c r="I365" i="1"/>
  <c r="P365" i="1" s="1"/>
  <c r="I366" i="1"/>
  <c r="P366" i="1" s="1"/>
  <c r="I373" i="1"/>
  <c r="P373" i="1" s="1"/>
  <c r="I378" i="1"/>
  <c r="P378" i="1" s="1"/>
  <c r="I379" i="1"/>
  <c r="P379" i="1" s="1"/>
  <c r="I389" i="1"/>
  <c r="P389" i="1" s="1"/>
  <c r="I390" i="1"/>
  <c r="P390" i="1" s="1"/>
  <c r="I397" i="1"/>
  <c r="P397" i="1" s="1"/>
  <c r="I401" i="1"/>
  <c r="P401" i="1" s="1"/>
  <c r="I402" i="1"/>
  <c r="P402" i="1" s="1"/>
  <c r="I407" i="1"/>
  <c r="P407" i="1" s="1"/>
  <c r="I409" i="1"/>
  <c r="P409" i="1" s="1"/>
  <c r="I411" i="1"/>
  <c r="P411" i="1" s="1"/>
  <c r="I412" i="1"/>
  <c r="P412" i="1" s="1"/>
  <c r="I419" i="1"/>
  <c r="P419" i="1" s="1"/>
  <c r="I420" i="1"/>
  <c r="P420" i="1" s="1"/>
  <c r="I424" i="1"/>
  <c r="P424" i="1" s="1"/>
  <c r="I426" i="1"/>
  <c r="P426" i="1" s="1"/>
  <c r="I428" i="1"/>
  <c r="P428" i="1" s="1"/>
  <c r="I429" i="1"/>
  <c r="P429" i="1" s="1"/>
  <c r="I430" i="1"/>
  <c r="P430" i="1" s="1"/>
  <c r="I431" i="1"/>
  <c r="P431" i="1" s="1"/>
  <c r="I432" i="1"/>
  <c r="P432" i="1" s="1"/>
  <c r="I436" i="1"/>
  <c r="P436" i="1" s="1"/>
  <c r="I437" i="1"/>
  <c r="P437" i="1" s="1"/>
  <c r="I438" i="1"/>
  <c r="P438" i="1" s="1"/>
  <c r="I439" i="1"/>
  <c r="P439" i="1" s="1"/>
  <c r="I440" i="1"/>
  <c r="P440" i="1" s="1"/>
  <c r="I445" i="1"/>
  <c r="P445" i="1" s="1"/>
  <c r="I448" i="1"/>
  <c r="P448" i="1" s="1"/>
  <c r="I455" i="1"/>
  <c r="P455" i="1" s="1"/>
  <c r="I457" i="1"/>
  <c r="P457" i="1" s="1"/>
  <c r="I458" i="1"/>
  <c r="P458" i="1" s="1"/>
  <c r="I459" i="1"/>
  <c r="P459" i="1" s="1"/>
  <c r="I460" i="1"/>
  <c r="P460" i="1" s="1"/>
  <c r="I462" i="1"/>
  <c r="P462" i="1" s="1"/>
  <c r="I463" i="1"/>
  <c r="P463" i="1" s="1"/>
  <c r="I464" i="1"/>
  <c r="P464" i="1" s="1"/>
  <c r="I465" i="1"/>
  <c r="P465" i="1" s="1"/>
  <c r="I466" i="1"/>
  <c r="P466" i="1" s="1"/>
  <c r="I467" i="1"/>
  <c r="P467" i="1" s="1"/>
  <c r="I483" i="1"/>
  <c r="P483" i="1" s="1"/>
  <c r="I484" i="1"/>
  <c r="P484" i="1" s="1"/>
  <c r="I500" i="1"/>
  <c r="P500" i="1" s="1"/>
  <c r="I501" i="1"/>
  <c r="P501" i="1" s="1"/>
  <c r="I503" i="1"/>
  <c r="P503" i="1" s="1"/>
  <c r="I504" i="1"/>
  <c r="P504" i="1" s="1"/>
  <c r="I505" i="1"/>
  <c r="P505" i="1" s="1"/>
  <c r="I528" i="1"/>
  <c r="P528" i="1" s="1"/>
  <c r="I529" i="1"/>
  <c r="P529" i="1" s="1"/>
  <c r="I531" i="1"/>
  <c r="P531" i="1" s="1"/>
  <c r="I533" i="1"/>
  <c r="P533" i="1" s="1"/>
  <c r="I536" i="1"/>
  <c r="P536" i="1" s="1"/>
  <c r="I539" i="1"/>
  <c r="I543" i="1"/>
  <c r="I544" i="1"/>
  <c r="I545" i="1"/>
  <c r="I546" i="1"/>
  <c r="I548" i="1"/>
  <c r="I549" i="1"/>
  <c r="I557" i="1"/>
  <c r="I583" i="1"/>
  <c r="I584" i="1"/>
  <c r="I586" i="1"/>
  <c r="I594" i="1"/>
  <c r="I599" i="1"/>
  <c r="I601" i="1"/>
  <c r="I603" i="1"/>
  <c r="I609" i="1"/>
  <c r="I610" i="1"/>
  <c r="I611" i="1"/>
  <c r="I612" i="1"/>
  <c r="I614" i="1"/>
  <c r="I616" i="1"/>
  <c r="I617" i="1"/>
  <c r="I620" i="1"/>
  <c r="I622" i="1"/>
  <c r="I623" i="1"/>
  <c r="I624" i="1"/>
  <c r="I625" i="1"/>
  <c r="I627" i="1"/>
  <c r="I644" i="1"/>
  <c r="I659" i="1"/>
  <c r="I660" i="1"/>
  <c r="I662" i="1"/>
  <c r="I666" i="1"/>
  <c r="I670" i="1"/>
  <c r="I672" i="1"/>
  <c r="I679" i="1"/>
  <c r="I680" i="1"/>
  <c r="I683" i="1"/>
  <c r="I682" i="1"/>
  <c r="I688" i="1"/>
  <c r="I689" i="1"/>
  <c r="I690" i="1"/>
  <c r="I697" i="1"/>
  <c r="I700" i="1"/>
  <c r="I701" i="1"/>
  <c r="I704" i="1"/>
  <c r="I707" i="1"/>
  <c r="I709" i="1"/>
  <c r="I715" i="1"/>
  <c r="I718" i="1"/>
  <c r="I722" i="1"/>
  <c r="I6" i="1"/>
  <c r="P6" i="1" s="1"/>
  <c r="I9" i="1"/>
  <c r="P9" i="1" s="1"/>
  <c r="I11" i="1"/>
  <c r="P11" i="1" s="1"/>
  <c r="I12" i="1"/>
  <c r="P12" i="1" s="1"/>
  <c r="I13" i="1"/>
  <c r="P13" i="1" s="1"/>
  <c r="I14" i="1"/>
  <c r="P14" i="1" s="1"/>
  <c r="I15" i="1"/>
  <c r="P15" i="1" s="1"/>
  <c r="I16" i="1"/>
  <c r="P16" i="1" s="1"/>
  <c r="I17" i="1"/>
  <c r="P17" i="1" s="1"/>
  <c r="I18" i="1"/>
  <c r="P18" i="1" s="1"/>
  <c r="I19" i="1"/>
  <c r="P19" i="1" s="1"/>
  <c r="I20" i="1"/>
  <c r="P20" i="1" s="1"/>
  <c r="I21" i="1"/>
  <c r="P21" i="1" s="1"/>
  <c r="I22" i="1"/>
  <c r="P22" i="1" s="1"/>
  <c r="I23" i="1"/>
  <c r="P23" i="1" s="1"/>
  <c r="I24" i="1"/>
  <c r="P24" i="1" s="1"/>
  <c r="I25" i="1"/>
  <c r="P25" i="1" s="1"/>
  <c r="I26" i="1"/>
  <c r="P26" i="1" s="1"/>
  <c r="I27" i="1"/>
  <c r="P27" i="1" s="1"/>
  <c r="I30" i="1"/>
  <c r="P30" i="1" s="1"/>
  <c r="I31" i="1"/>
  <c r="P31" i="1" s="1"/>
  <c r="I32" i="1"/>
  <c r="P32" i="1" s="1"/>
  <c r="I35" i="1"/>
  <c r="P35" i="1" s="1"/>
  <c r="I38" i="1"/>
  <c r="P38" i="1" s="1"/>
  <c r="I40" i="1"/>
  <c r="P40" i="1" s="1"/>
  <c r="I42" i="1"/>
  <c r="P42" i="1" s="1"/>
  <c r="I44" i="1"/>
  <c r="P44" i="1" s="1"/>
  <c r="I55" i="1"/>
  <c r="P55" i="1" s="1"/>
  <c r="I56" i="1"/>
  <c r="P56" i="1" s="1"/>
  <c r="I57" i="1"/>
  <c r="P57" i="1" s="1"/>
  <c r="I58" i="1"/>
  <c r="P58" i="1" s="1"/>
  <c r="I59" i="1"/>
  <c r="P59" i="1" s="1"/>
  <c r="I60" i="1"/>
  <c r="P60" i="1" s="1"/>
  <c r="I63" i="1"/>
  <c r="P63" i="1" s="1"/>
  <c r="I64" i="1"/>
  <c r="P64" i="1" s="1"/>
  <c r="I67" i="1"/>
  <c r="P67" i="1" s="1"/>
  <c r="I68" i="1"/>
  <c r="P68" i="1" s="1"/>
  <c r="I69" i="1"/>
  <c r="P69" i="1" s="1"/>
  <c r="I70" i="1"/>
  <c r="P70" i="1" s="1"/>
  <c r="I71" i="1"/>
  <c r="P71" i="1" s="1"/>
  <c r="I72" i="1"/>
  <c r="P72" i="1" s="1"/>
  <c r="I73" i="1"/>
  <c r="P73" i="1" s="1"/>
  <c r="I74" i="1"/>
  <c r="P74" i="1" s="1"/>
  <c r="I75" i="1"/>
  <c r="P75" i="1" s="1"/>
  <c r="I76" i="1"/>
  <c r="P76" i="1" s="1"/>
  <c r="I77" i="1"/>
  <c r="P77" i="1" s="1"/>
  <c r="I79" i="1"/>
  <c r="P79" i="1" s="1"/>
  <c r="I80" i="1"/>
  <c r="P80" i="1" s="1"/>
  <c r="I82" i="1"/>
  <c r="P82" i="1" s="1"/>
  <c r="I89" i="1"/>
  <c r="P89" i="1" s="1"/>
  <c r="I90" i="1"/>
  <c r="P90" i="1" s="1"/>
  <c r="I91" i="1"/>
  <c r="P91" i="1" s="1"/>
  <c r="I92" i="1"/>
  <c r="P92" i="1" s="1"/>
  <c r="I93" i="1"/>
  <c r="P93" i="1" s="1"/>
  <c r="I94" i="1"/>
  <c r="P94" i="1" s="1"/>
  <c r="I95" i="1"/>
  <c r="P95" i="1" s="1"/>
  <c r="I96" i="1"/>
  <c r="P96" i="1" s="1"/>
  <c r="I97" i="1"/>
  <c r="P97" i="1" s="1"/>
  <c r="I98" i="1"/>
  <c r="P98" i="1" s="1"/>
  <c r="I99" i="1"/>
  <c r="P99" i="1" s="1"/>
  <c r="I100" i="1"/>
  <c r="P100" i="1" s="1"/>
  <c r="I101" i="1"/>
  <c r="P101" i="1" s="1"/>
  <c r="I102" i="1"/>
  <c r="P102" i="1" s="1"/>
  <c r="I103" i="1"/>
  <c r="P103" i="1" s="1"/>
  <c r="I104" i="1"/>
  <c r="P104" i="1" s="1"/>
  <c r="I105" i="1"/>
  <c r="P105" i="1" s="1"/>
  <c r="I106" i="1"/>
  <c r="P106" i="1" s="1"/>
  <c r="I109" i="1"/>
  <c r="P109" i="1" s="1"/>
  <c r="I110" i="1"/>
  <c r="P110" i="1" s="1"/>
  <c r="I111" i="1"/>
  <c r="P111" i="1" s="1"/>
  <c r="I112" i="1"/>
  <c r="P112" i="1" s="1"/>
  <c r="I113" i="1"/>
  <c r="P113" i="1" s="1"/>
  <c r="I114" i="1"/>
  <c r="P114" i="1" s="1"/>
  <c r="I115" i="1"/>
  <c r="P115" i="1" s="1"/>
  <c r="I116" i="1"/>
  <c r="P116" i="1" s="1"/>
  <c r="I117" i="1"/>
  <c r="P117" i="1" s="1"/>
  <c r="I118" i="1"/>
  <c r="P118" i="1" s="1"/>
  <c r="I119" i="1"/>
  <c r="P119" i="1" s="1"/>
  <c r="I120" i="1"/>
  <c r="P120" i="1" s="1"/>
  <c r="I121" i="1"/>
  <c r="P121" i="1" s="1"/>
  <c r="I124" i="1"/>
  <c r="P124" i="1" s="1"/>
  <c r="I125" i="1"/>
  <c r="P125" i="1" s="1"/>
  <c r="I126" i="1"/>
  <c r="P126" i="1" s="1"/>
  <c r="I127" i="1"/>
  <c r="P127" i="1" s="1"/>
  <c r="I128" i="1"/>
  <c r="P128" i="1" s="1"/>
  <c r="I129" i="1"/>
  <c r="P129" i="1" s="1"/>
  <c r="I130" i="1"/>
  <c r="P130" i="1" s="1"/>
  <c r="I131" i="1"/>
  <c r="P131" i="1" s="1"/>
  <c r="I132" i="1"/>
  <c r="P132" i="1" s="1"/>
  <c r="I137" i="1"/>
  <c r="P137" i="1" s="1"/>
  <c r="I138" i="1"/>
  <c r="P138" i="1" s="1"/>
  <c r="I139" i="1"/>
  <c r="P139" i="1" s="1"/>
  <c r="I140" i="1"/>
  <c r="P140" i="1" s="1"/>
  <c r="I141" i="1"/>
  <c r="P141" i="1" s="1"/>
  <c r="I142" i="1"/>
  <c r="P142" i="1" s="1"/>
  <c r="I143" i="1"/>
  <c r="P143" i="1" s="1"/>
  <c r="I144" i="1"/>
  <c r="P144" i="1" s="1"/>
  <c r="I145" i="1"/>
  <c r="P145" i="1" s="1"/>
  <c r="I146" i="1"/>
  <c r="P146" i="1" s="1"/>
  <c r="I148" i="1"/>
  <c r="P148" i="1" s="1"/>
  <c r="I149" i="1"/>
  <c r="P149" i="1" s="1"/>
  <c r="I150" i="1"/>
  <c r="P150" i="1" s="1"/>
  <c r="I151" i="1"/>
  <c r="P151" i="1" s="1"/>
  <c r="I152" i="1"/>
  <c r="P152" i="1" s="1"/>
  <c r="I153" i="1"/>
  <c r="P153" i="1" s="1"/>
  <c r="I154" i="1"/>
  <c r="P154" i="1" s="1"/>
  <c r="I155" i="1"/>
  <c r="P155" i="1" s="1"/>
  <c r="I156" i="1"/>
  <c r="P156" i="1" s="1"/>
  <c r="I157" i="1"/>
  <c r="P157" i="1" s="1"/>
  <c r="I158" i="1"/>
  <c r="P158" i="1" s="1"/>
  <c r="I160" i="1"/>
  <c r="P160" i="1" s="1"/>
  <c r="I162" i="1"/>
  <c r="P162" i="1" s="1"/>
  <c r="I163" i="1"/>
  <c r="P163" i="1" s="1"/>
  <c r="I164" i="1"/>
  <c r="P164" i="1" s="1"/>
  <c r="I165" i="1"/>
  <c r="P165" i="1" s="1"/>
  <c r="I169" i="1"/>
  <c r="P169" i="1" s="1"/>
  <c r="I174" i="1"/>
  <c r="P174" i="1" s="1"/>
  <c r="I175" i="1"/>
  <c r="P175" i="1" s="1"/>
  <c r="I176" i="1"/>
  <c r="P176" i="1" s="1"/>
  <c r="I178" i="1"/>
  <c r="P178" i="1" s="1"/>
  <c r="I182" i="1"/>
  <c r="P182" i="1" s="1"/>
  <c r="I183" i="1"/>
  <c r="P183" i="1" s="1"/>
  <c r="I184" i="1"/>
  <c r="P184" i="1" s="1"/>
  <c r="I185" i="1"/>
  <c r="P185" i="1" s="1"/>
  <c r="I186" i="1"/>
  <c r="P186" i="1" s="1"/>
  <c r="I187" i="1"/>
  <c r="P187" i="1" s="1"/>
  <c r="I192" i="1"/>
  <c r="P192" i="1" s="1"/>
  <c r="I193" i="1"/>
  <c r="P193" i="1" s="1"/>
  <c r="I194" i="1"/>
  <c r="P194" i="1" s="1"/>
  <c r="I195" i="1"/>
  <c r="P195" i="1" s="1"/>
  <c r="I196" i="1"/>
  <c r="P196" i="1" s="1"/>
  <c r="I197" i="1"/>
  <c r="P197" i="1" s="1"/>
  <c r="I198" i="1"/>
  <c r="P198" i="1" s="1"/>
  <c r="I199" i="1"/>
  <c r="P199" i="1" s="1"/>
  <c r="I200" i="1"/>
  <c r="P200" i="1" s="1"/>
  <c r="I207" i="1"/>
  <c r="P207" i="1" s="1"/>
  <c r="I208" i="1"/>
  <c r="P208" i="1" s="1"/>
  <c r="I209" i="1"/>
  <c r="P209" i="1" s="1"/>
  <c r="I211" i="1"/>
  <c r="P211" i="1" s="1"/>
  <c r="I212" i="1"/>
  <c r="P212" i="1" s="1"/>
  <c r="I218" i="1"/>
  <c r="P218" i="1" s="1"/>
  <c r="I224" i="1"/>
  <c r="P224" i="1" s="1"/>
  <c r="I225" i="1"/>
  <c r="P225" i="1" s="1"/>
  <c r="I226" i="1"/>
  <c r="P226" i="1" s="1"/>
  <c r="I238" i="1"/>
  <c r="P238" i="1" s="1"/>
  <c r="I239" i="1"/>
  <c r="P239" i="1" s="1"/>
  <c r="I240" i="1"/>
  <c r="P240" i="1" s="1"/>
  <c r="I241" i="1"/>
  <c r="P241" i="1" s="1"/>
  <c r="I242" i="1"/>
  <c r="P242" i="1" s="1"/>
  <c r="I243" i="1"/>
  <c r="P243" i="1" s="1"/>
  <c r="I246" i="1"/>
  <c r="P246" i="1" s="1"/>
  <c r="I247" i="1"/>
  <c r="P247" i="1" s="1"/>
  <c r="I248" i="1"/>
  <c r="P248" i="1" s="1"/>
  <c r="I249" i="1"/>
  <c r="P249" i="1" s="1"/>
  <c r="I250" i="1"/>
  <c r="P250" i="1" s="1"/>
  <c r="I251" i="1"/>
  <c r="P251" i="1" s="1"/>
  <c r="I252" i="1"/>
  <c r="P252" i="1" s="1"/>
  <c r="I253" i="1"/>
  <c r="P253" i="1" s="1"/>
  <c r="I254" i="1"/>
  <c r="P254" i="1" s="1"/>
  <c r="I255" i="1"/>
  <c r="P255" i="1" s="1"/>
  <c r="I256" i="1"/>
  <c r="P256" i="1" s="1"/>
  <c r="I259" i="1"/>
  <c r="P259" i="1" s="1"/>
  <c r="I260" i="1"/>
  <c r="P260" i="1" s="1"/>
  <c r="I261" i="1"/>
  <c r="P261" i="1" s="1"/>
  <c r="I262" i="1"/>
  <c r="P262" i="1" s="1"/>
  <c r="I263" i="1"/>
  <c r="P263" i="1" s="1"/>
  <c r="I265" i="1"/>
  <c r="P265" i="1" s="1"/>
  <c r="I266" i="1"/>
  <c r="P266" i="1" s="1"/>
  <c r="I267" i="1"/>
  <c r="P267" i="1" s="1"/>
  <c r="I268" i="1"/>
  <c r="P268" i="1" s="1"/>
  <c r="I271" i="1"/>
  <c r="P271" i="1" s="1"/>
  <c r="I272" i="1"/>
  <c r="P272" i="1" s="1"/>
  <c r="I273" i="1"/>
  <c r="P273" i="1" s="1"/>
  <c r="I276" i="1"/>
  <c r="P276" i="1" s="1"/>
  <c r="I277" i="1"/>
  <c r="P277" i="1" s="1"/>
  <c r="I278" i="1"/>
  <c r="P278" i="1" s="1"/>
  <c r="I279" i="1"/>
  <c r="P279" i="1" s="1"/>
  <c r="I283" i="1"/>
  <c r="P283" i="1" s="1"/>
  <c r="I285" i="1"/>
  <c r="P285" i="1" s="1"/>
  <c r="I288" i="1"/>
  <c r="P288" i="1" s="1"/>
  <c r="I289" i="1"/>
  <c r="P289" i="1" s="1"/>
  <c r="I290" i="1"/>
  <c r="P290" i="1" s="1"/>
  <c r="I291" i="1"/>
  <c r="P291" i="1" s="1"/>
  <c r="I292" i="1"/>
  <c r="P292" i="1" s="1"/>
  <c r="I295" i="1"/>
  <c r="P295" i="1" s="1"/>
  <c r="I296" i="1"/>
  <c r="P296" i="1" s="1"/>
  <c r="I297" i="1"/>
  <c r="P297" i="1" s="1"/>
  <c r="I299" i="1"/>
  <c r="P299" i="1" s="1"/>
  <c r="I306" i="1"/>
  <c r="P306" i="1" s="1"/>
  <c r="I310" i="1"/>
  <c r="P310" i="1" s="1"/>
  <c r="I313" i="1"/>
  <c r="P313" i="1" s="1"/>
  <c r="I316" i="1"/>
  <c r="P316" i="1" s="1"/>
  <c r="I318" i="1"/>
  <c r="P318" i="1" s="1"/>
  <c r="I320" i="1"/>
  <c r="P320" i="1" s="1"/>
  <c r="I326" i="1"/>
  <c r="P326" i="1" s="1"/>
  <c r="I327" i="1"/>
  <c r="P327" i="1" s="1"/>
  <c r="I332" i="1"/>
  <c r="P332" i="1" s="1"/>
  <c r="I333" i="1"/>
  <c r="P333" i="1" s="1"/>
  <c r="I336" i="1"/>
  <c r="P336" i="1" s="1"/>
  <c r="I337" i="1"/>
  <c r="P337" i="1" s="1"/>
  <c r="I338" i="1"/>
  <c r="P338" i="1" s="1"/>
  <c r="I339" i="1"/>
  <c r="P339" i="1" s="1"/>
  <c r="I340" i="1"/>
  <c r="P340" i="1" s="1"/>
  <c r="I341" i="1"/>
  <c r="P341" i="1" s="1"/>
  <c r="I342" i="1"/>
  <c r="P342" i="1" s="1"/>
  <c r="I343" i="1"/>
  <c r="P343" i="1" s="1"/>
  <c r="I344" i="1"/>
  <c r="P344" i="1" s="1"/>
  <c r="I345" i="1"/>
  <c r="P345" i="1" s="1"/>
  <c r="I346" i="1"/>
  <c r="P346" i="1" s="1"/>
  <c r="I349" i="1"/>
  <c r="P349" i="1" s="1"/>
  <c r="I350" i="1"/>
  <c r="P350" i="1" s="1"/>
  <c r="I351" i="1"/>
  <c r="P351" i="1" s="1"/>
  <c r="I352" i="1"/>
  <c r="P352" i="1" s="1"/>
  <c r="I353" i="1"/>
  <c r="P353" i="1" s="1"/>
  <c r="I354" i="1"/>
  <c r="P354" i="1" s="1"/>
  <c r="I358" i="1"/>
  <c r="P358" i="1" s="1"/>
  <c r="I359" i="1"/>
  <c r="P359" i="1" s="1"/>
  <c r="I360" i="1"/>
  <c r="P360" i="1" s="1"/>
  <c r="I362" i="1"/>
  <c r="P362" i="1" s="1"/>
  <c r="I363" i="1"/>
  <c r="P363" i="1" s="1"/>
  <c r="I364" i="1"/>
  <c r="P364" i="1" s="1"/>
  <c r="I369" i="1"/>
  <c r="P369" i="1" s="1"/>
  <c r="I370" i="1"/>
  <c r="P370" i="1" s="1"/>
  <c r="I371" i="1"/>
  <c r="P371" i="1" s="1"/>
  <c r="I372" i="1"/>
  <c r="P372" i="1" s="1"/>
  <c r="I374" i="1"/>
  <c r="P374" i="1" s="1"/>
  <c r="I375" i="1"/>
  <c r="P375" i="1" s="1"/>
  <c r="I376" i="1"/>
  <c r="P376" i="1" s="1"/>
  <c r="I377" i="1"/>
  <c r="P377" i="1" s="1"/>
  <c r="I384" i="1"/>
  <c r="P384" i="1" s="1"/>
  <c r="I385" i="1"/>
  <c r="P385" i="1" s="1"/>
  <c r="I386" i="1"/>
  <c r="P386" i="1" s="1"/>
  <c r="I387" i="1"/>
  <c r="P387" i="1" s="1"/>
  <c r="I388" i="1"/>
  <c r="P388" i="1" s="1"/>
  <c r="I391" i="1"/>
  <c r="P391" i="1" s="1"/>
  <c r="I394" i="1"/>
  <c r="P394" i="1" s="1"/>
  <c r="I396" i="1"/>
  <c r="P396" i="1" s="1"/>
  <c r="I398" i="1"/>
  <c r="P398" i="1" s="1"/>
  <c r="I399" i="1"/>
  <c r="P399" i="1" s="1"/>
  <c r="I400" i="1"/>
  <c r="P400" i="1" s="1"/>
  <c r="I404" i="1"/>
  <c r="P404" i="1" s="1"/>
  <c r="I405" i="1"/>
  <c r="P405" i="1" s="1"/>
  <c r="I406" i="1"/>
  <c r="P406" i="1" s="1"/>
  <c r="I408" i="1"/>
  <c r="P408" i="1" s="1"/>
  <c r="I413" i="1"/>
  <c r="P413" i="1" s="1"/>
  <c r="I414" i="1"/>
  <c r="P414" i="1" s="1"/>
  <c r="I415" i="1"/>
  <c r="P415" i="1" s="1"/>
  <c r="I435" i="1"/>
  <c r="P435" i="1" s="1"/>
  <c r="I441" i="1"/>
  <c r="P441" i="1" s="1"/>
  <c r="I442" i="1"/>
  <c r="P442" i="1" s="1"/>
  <c r="I443" i="1"/>
  <c r="P443" i="1" s="1"/>
  <c r="I444" i="1"/>
  <c r="P444" i="1" s="1"/>
  <c r="I446" i="1"/>
  <c r="P446" i="1" s="1"/>
  <c r="I451" i="1"/>
  <c r="P451" i="1" s="1"/>
  <c r="I452" i="1"/>
  <c r="P452" i="1" s="1"/>
  <c r="I453" i="1"/>
  <c r="P453" i="1" s="1"/>
  <c r="I468" i="1"/>
  <c r="P468" i="1" s="1"/>
  <c r="I469" i="1"/>
  <c r="P469" i="1" s="1"/>
  <c r="I470" i="1"/>
  <c r="P470" i="1" s="1"/>
  <c r="I471" i="1"/>
  <c r="P471" i="1" s="1"/>
  <c r="I472" i="1"/>
  <c r="P472" i="1" s="1"/>
  <c r="I474" i="1"/>
  <c r="P474" i="1" s="1"/>
  <c r="I475" i="1"/>
  <c r="P475" i="1" s="1"/>
  <c r="I476" i="1"/>
  <c r="P476" i="1" s="1"/>
  <c r="I477" i="1"/>
  <c r="P477" i="1" s="1"/>
  <c r="I478" i="1"/>
  <c r="P478" i="1" s="1"/>
  <c r="I479" i="1"/>
  <c r="P479" i="1" s="1"/>
  <c r="I480" i="1"/>
  <c r="P480" i="1" s="1"/>
  <c r="I481" i="1"/>
  <c r="P481" i="1" s="1"/>
  <c r="I482" i="1"/>
  <c r="P482" i="1" s="1"/>
  <c r="I485" i="1"/>
  <c r="P485" i="1" s="1"/>
  <c r="I486" i="1"/>
  <c r="P486" i="1" s="1"/>
  <c r="I487" i="1"/>
  <c r="P487" i="1" s="1"/>
  <c r="I488" i="1"/>
  <c r="P488" i="1" s="1"/>
  <c r="I489" i="1"/>
  <c r="P489" i="1" s="1"/>
  <c r="I490" i="1"/>
  <c r="P490" i="1" s="1"/>
  <c r="I491" i="1"/>
  <c r="P491" i="1" s="1"/>
  <c r="I492" i="1"/>
  <c r="P492" i="1" s="1"/>
  <c r="I493" i="1"/>
  <c r="P493" i="1" s="1"/>
  <c r="I494" i="1"/>
  <c r="P494" i="1" s="1"/>
  <c r="I495" i="1"/>
  <c r="P495" i="1" s="1"/>
  <c r="I496" i="1"/>
  <c r="P496" i="1" s="1"/>
  <c r="I497" i="1"/>
  <c r="P497" i="1" s="1"/>
  <c r="I498" i="1"/>
  <c r="P498" i="1" s="1"/>
  <c r="I499" i="1"/>
  <c r="P499" i="1" s="1"/>
  <c r="I507" i="1"/>
  <c r="P507" i="1" s="1"/>
  <c r="I508" i="1"/>
  <c r="P508" i="1" s="1"/>
  <c r="I509" i="1"/>
  <c r="P509" i="1" s="1"/>
  <c r="I510" i="1"/>
  <c r="P510" i="1" s="1"/>
  <c r="I511" i="1"/>
  <c r="P511" i="1" s="1"/>
  <c r="I512" i="1"/>
  <c r="P512" i="1" s="1"/>
  <c r="I513" i="1"/>
  <c r="P513" i="1" s="1"/>
  <c r="I514" i="1"/>
  <c r="P514" i="1" s="1"/>
  <c r="I515" i="1"/>
  <c r="P515" i="1" s="1"/>
  <c r="I516" i="1"/>
  <c r="P516" i="1" s="1"/>
  <c r="I517" i="1"/>
  <c r="P517" i="1" s="1"/>
  <c r="I518" i="1"/>
  <c r="P518" i="1" s="1"/>
  <c r="I519" i="1"/>
  <c r="P519" i="1" s="1"/>
  <c r="I521" i="1"/>
  <c r="P521" i="1" s="1"/>
  <c r="I522" i="1"/>
  <c r="P522" i="1" s="1"/>
  <c r="I523" i="1"/>
  <c r="P523" i="1" s="1"/>
  <c r="I524" i="1"/>
  <c r="P524" i="1" s="1"/>
  <c r="I525" i="1"/>
  <c r="P525" i="1" s="1"/>
  <c r="I527" i="1"/>
  <c r="P527" i="1" s="1"/>
  <c r="I540" i="1"/>
  <c r="I541" i="1"/>
  <c r="I542" i="1"/>
  <c r="I547" i="1"/>
  <c r="I550" i="1"/>
  <c r="I551" i="1"/>
  <c r="I552" i="1"/>
  <c r="I553" i="1"/>
  <c r="I554" i="1"/>
  <c r="I555" i="1"/>
  <c r="I556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8" i="1"/>
  <c r="I592" i="1"/>
  <c r="I593" i="1"/>
  <c r="I605" i="1"/>
  <c r="I628" i="1"/>
  <c r="I631" i="1"/>
  <c r="I637" i="1"/>
  <c r="I647" i="1"/>
  <c r="I649" i="1"/>
  <c r="I650" i="1"/>
  <c r="I651" i="1"/>
  <c r="I652" i="1"/>
  <c r="I653" i="1"/>
  <c r="I654" i="1"/>
  <c r="I655" i="1"/>
  <c r="I671" i="1"/>
  <c r="I673" i="1"/>
  <c r="I675" i="1"/>
  <c r="I676" i="1"/>
  <c r="I695" i="1"/>
  <c r="I696" i="1"/>
  <c r="I703" i="1"/>
  <c r="I711" i="1"/>
  <c r="I712" i="1"/>
  <c r="I720" i="1"/>
  <c r="I170" i="1"/>
  <c r="P170" i="1" s="1"/>
  <c r="I172" i="1"/>
  <c r="P172" i="1" s="1"/>
  <c r="I173" i="1"/>
  <c r="P173" i="1" s="1"/>
  <c r="I201" i="1"/>
  <c r="P201" i="1" s="1"/>
  <c r="I213" i="1"/>
  <c r="P213" i="1" s="1"/>
  <c r="I214" i="1"/>
  <c r="P214" i="1" s="1"/>
  <c r="I227" i="1"/>
  <c r="P227" i="1" s="1"/>
  <c r="I234" i="1"/>
  <c r="P234" i="1" s="1"/>
  <c r="I235" i="1"/>
  <c r="P235" i="1" s="1"/>
  <c r="I236" i="1"/>
  <c r="P236" i="1" s="1"/>
  <c r="I264" i="1"/>
  <c r="P264" i="1" s="1"/>
  <c r="I274" i="1"/>
  <c r="P274" i="1" s="1"/>
  <c r="I284" i="1"/>
  <c r="P284" i="1" s="1"/>
  <c r="I287" i="1"/>
  <c r="P287" i="1" s="1"/>
  <c r="I298" i="1"/>
  <c r="P298" i="1" s="1"/>
  <c r="I302" i="1"/>
  <c r="P302" i="1" s="1"/>
  <c r="I304" i="1"/>
  <c r="P304" i="1" s="1"/>
  <c r="I312" i="1"/>
  <c r="P312" i="1" s="1"/>
  <c r="I317" i="1"/>
  <c r="P317" i="1" s="1"/>
  <c r="I321" i="1"/>
  <c r="P321" i="1" s="1"/>
  <c r="I322" i="1"/>
  <c r="P322" i="1" s="1"/>
  <c r="I323" i="1"/>
  <c r="P323" i="1" s="1"/>
  <c r="I355" i="1"/>
  <c r="P355" i="1" s="1"/>
  <c r="I367" i="1"/>
  <c r="P367" i="1" s="1"/>
  <c r="I368" i="1"/>
  <c r="P368" i="1" s="1"/>
  <c r="I380" i="1"/>
  <c r="P380" i="1" s="1"/>
  <c r="I381" i="1"/>
  <c r="P381" i="1" s="1"/>
  <c r="I382" i="1"/>
  <c r="P382" i="1" s="1"/>
  <c r="I383" i="1"/>
  <c r="P383" i="1" s="1"/>
  <c r="I392" i="1"/>
  <c r="P392" i="1" s="1"/>
  <c r="I393" i="1"/>
  <c r="P393" i="1" s="1"/>
  <c r="I403" i="1"/>
  <c r="P403" i="1" s="1"/>
  <c r="I410" i="1"/>
  <c r="P410" i="1" s="1"/>
  <c r="I416" i="1"/>
  <c r="P416" i="1" s="1"/>
  <c r="I417" i="1"/>
  <c r="P417" i="1" s="1"/>
  <c r="I418" i="1"/>
  <c r="P418" i="1" s="1"/>
  <c r="I421" i="1"/>
  <c r="P421" i="1" s="1"/>
  <c r="I422" i="1"/>
  <c r="P422" i="1" s="1"/>
  <c r="I423" i="1"/>
  <c r="P423" i="1" s="1"/>
  <c r="I433" i="1"/>
  <c r="P433" i="1" s="1"/>
  <c r="I434" i="1"/>
  <c r="P434" i="1" s="1"/>
  <c r="I447" i="1"/>
  <c r="P447" i="1" s="1"/>
  <c r="I449" i="1"/>
  <c r="P449" i="1" s="1"/>
  <c r="I450" i="1"/>
  <c r="P450" i="1" s="1"/>
  <c r="I456" i="1"/>
  <c r="P456" i="1" s="1"/>
  <c r="I461" i="1"/>
  <c r="P461" i="1" s="1"/>
  <c r="I502" i="1"/>
  <c r="P502" i="1" s="1"/>
  <c r="I506" i="1"/>
  <c r="P506" i="1" s="1"/>
  <c r="I520" i="1"/>
  <c r="P520" i="1" s="1"/>
  <c r="I526" i="1"/>
  <c r="P526" i="1" s="1"/>
  <c r="I532" i="1"/>
  <c r="P532" i="1" s="1"/>
  <c r="I534" i="1"/>
  <c r="P534" i="1" s="1"/>
  <c r="I535" i="1"/>
  <c r="P535" i="1" s="1"/>
  <c r="I537" i="1"/>
  <c r="P537" i="1" s="1"/>
  <c r="I538" i="1"/>
  <c r="P538" i="1" s="1"/>
  <c r="I582" i="1"/>
  <c r="P582" i="1" s="1"/>
  <c r="I585" i="1"/>
  <c r="P585" i="1" s="1"/>
  <c r="I587" i="1"/>
  <c r="P587" i="1" s="1"/>
  <c r="I589" i="1"/>
  <c r="P589" i="1" s="1"/>
  <c r="I590" i="1"/>
  <c r="P590" i="1" s="1"/>
  <c r="I591" i="1"/>
  <c r="P591" i="1" s="1"/>
  <c r="I600" i="1"/>
  <c r="P600" i="1" s="1"/>
  <c r="I604" i="1"/>
  <c r="I606" i="1"/>
  <c r="I607" i="1"/>
  <c r="I613" i="1"/>
  <c r="I621" i="1"/>
  <c r="I635" i="1"/>
  <c r="I642" i="1"/>
  <c r="I661" i="1"/>
  <c r="I667" i="1"/>
  <c r="I668" i="1"/>
  <c r="I669" i="1"/>
  <c r="I684" i="1"/>
  <c r="I686" i="1"/>
  <c r="I698" i="1"/>
  <c r="I705" i="1"/>
  <c r="I713" i="1"/>
  <c r="I645" i="1"/>
  <c r="I674" i="1"/>
  <c r="I4" i="1"/>
  <c r="I598" i="1"/>
  <c r="P598" i="1" s="1"/>
  <c r="I630" i="1"/>
  <c r="I632" i="1"/>
  <c r="I636" i="1"/>
  <c r="I641" i="1"/>
  <c r="I643" i="1"/>
  <c r="I657" i="1"/>
  <c r="I685" i="1"/>
  <c r="I699" i="1"/>
  <c r="I702" i="1"/>
  <c r="I656" i="1"/>
  <c r="I665" i="1"/>
  <c r="I677" i="1"/>
  <c r="I678" i="1"/>
  <c r="I687" i="1"/>
  <c r="I691" i="1"/>
  <c r="I692" i="1"/>
  <c r="I693" i="1"/>
  <c r="I694" i="1"/>
  <c r="I706" i="1"/>
  <c r="I708" i="1"/>
  <c r="I710" i="1"/>
  <c r="I714" i="1"/>
  <c r="I716" i="1"/>
  <c r="I717" i="1"/>
  <c r="I719" i="1"/>
  <c r="I721" i="1"/>
  <c r="I723" i="1"/>
  <c r="I724" i="1"/>
  <c r="I48" i="1"/>
  <c r="P48" i="1" s="1"/>
  <c r="I53" i="1"/>
  <c r="P53" i="1" s="1"/>
  <c r="I61" i="1"/>
  <c r="P61" i="1" s="1"/>
  <c r="I81" i="1"/>
  <c r="P81" i="1" s="1"/>
  <c r="I147" i="1"/>
  <c r="P147" i="1" s="1"/>
  <c r="I177" i="1"/>
  <c r="P177" i="1" s="1"/>
  <c r="I188" i="1"/>
  <c r="P188" i="1" s="1"/>
  <c r="I202" i="1"/>
  <c r="I228" i="1"/>
  <c r="I237" i="1"/>
  <c r="I334" i="1"/>
  <c r="I347" i="1"/>
  <c r="I395" i="1"/>
  <c r="I425" i="1"/>
  <c r="I427" i="1"/>
  <c r="I530" i="1"/>
  <c r="I615" i="1"/>
  <c r="I681" i="1"/>
  <c r="H222" i="1"/>
  <c r="I222" i="1" s="1"/>
  <c r="H179" i="1"/>
  <c r="I179" i="1" s="1"/>
  <c r="P179" i="1" s="1"/>
  <c r="H634" i="1"/>
  <c r="I634" i="1" s="1"/>
  <c r="H646" i="1"/>
  <c r="I646" i="1" s="1"/>
  <c r="H640" i="1"/>
  <c r="I640" i="1" s="1"/>
  <c r="H638" i="1"/>
  <c r="I638" i="1" s="1"/>
  <c r="H633" i="1"/>
  <c r="I633" i="1" s="1"/>
  <c r="H629" i="1"/>
  <c r="I629" i="1" s="1"/>
  <c r="H626" i="1"/>
  <c r="I626" i="1" s="1"/>
  <c r="H664" i="1"/>
  <c r="I664" i="1" s="1"/>
  <c r="H663" i="1"/>
  <c r="I663" i="1" s="1"/>
  <c r="H725" i="1"/>
  <c r="I725" i="1" s="1"/>
  <c r="H658" i="1"/>
  <c r="I658" i="1" s="1"/>
  <c r="H648" i="1"/>
  <c r="I648" i="1" s="1"/>
  <c r="H639" i="1"/>
  <c r="I639" i="1" s="1"/>
  <c r="H619" i="1"/>
  <c r="I619" i="1" s="1"/>
  <c r="H618" i="1"/>
  <c r="I618" i="1" s="1"/>
  <c r="I595" i="1"/>
  <c r="P595" i="1" s="1"/>
  <c r="M595" i="1"/>
  <c r="L596" i="1"/>
  <c r="L597" i="1"/>
  <c r="L602" i="1"/>
  <c r="L5" i="1"/>
  <c r="L7" i="1"/>
  <c r="L8" i="1"/>
  <c r="L10" i="1"/>
  <c r="L28" i="1"/>
  <c r="L29" i="1"/>
  <c r="L33" i="1"/>
  <c r="L34" i="1"/>
  <c r="L36" i="1"/>
  <c r="L37" i="1"/>
  <c r="L39" i="1"/>
  <c r="L41" i="1"/>
  <c r="L43" i="1"/>
  <c r="L45" i="1"/>
  <c r="L46" i="1"/>
  <c r="L47" i="1"/>
  <c r="L49" i="1"/>
  <c r="L50" i="1"/>
  <c r="L51" i="1"/>
  <c r="L52" i="1"/>
  <c r="L54" i="1"/>
  <c r="L62" i="1"/>
  <c r="L65" i="1"/>
  <c r="L66" i="1"/>
  <c r="L78" i="1"/>
  <c r="L83" i="1"/>
  <c r="L84" i="1"/>
  <c r="L85" i="1"/>
  <c r="L86" i="1"/>
  <c r="L87" i="1"/>
  <c r="L88" i="1"/>
  <c r="L107" i="1"/>
  <c r="L108" i="1"/>
  <c r="L122" i="1"/>
  <c r="L123" i="1"/>
  <c r="L133" i="1"/>
  <c r="L134" i="1"/>
  <c r="L135" i="1"/>
  <c r="L136" i="1"/>
  <c r="L159" i="1"/>
  <c r="L161" i="1"/>
  <c r="L166" i="1"/>
  <c r="L167" i="1"/>
  <c r="L168" i="1"/>
  <c r="L171" i="1"/>
  <c r="L180" i="1"/>
  <c r="L181" i="1"/>
  <c r="L189" i="1"/>
  <c r="L190" i="1"/>
  <c r="L191" i="1"/>
  <c r="L203" i="1"/>
  <c r="L204" i="1"/>
  <c r="L205" i="1"/>
  <c r="L206" i="1"/>
  <c r="L210" i="1"/>
  <c r="L215" i="1"/>
  <c r="L216" i="1"/>
  <c r="L217" i="1"/>
  <c r="L219" i="1"/>
  <c r="L220" i="1"/>
  <c r="L221" i="1"/>
  <c r="L223" i="1"/>
  <c r="L229" i="1"/>
  <c r="L230" i="1"/>
  <c r="L231" i="1"/>
  <c r="L232" i="1"/>
  <c r="L233" i="1"/>
  <c r="L244" i="1"/>
  <c r="L245" i="1"/>
  <c r="L257" i="1"/>
  <c r="L258" i="1"/>
  <c r="L269" i="1"/>
  <c r="L270" i="1"/>
  <c r="L275" i="1"/>
  <c r="L280" i="1"/>
  <c r="L281" i="1"/>
  <c r="L282" i="1"/>
  <c r="L286" i="1"/>
  <c r="L293" i="1"/>
  <c r="L294" i="1"/>
  <c r="L300" i="1"/>
  <c r="L301" i="1"/>
  <c r="L303" i="1"/>
  <c r="L305" i="1"/>
  <c r="L307" i="1"/>
  <c r="L308" i="1"/>
  <c r="L309" i="1"/>
  <c r="L311" i="1"/>
  <c r="L314" i="1"/>
  <c r="L315" i="1"/>
  <c r="L319" i="1"/>
  <c r="L324" i="1"/>
  <c r="L325" i="1"/>
  <c r="L328" i="1"/>
  <c r="L329" i="1"/>
  <c r="L330" i="1"/>
  <c r="L331" i="1"/>
  <c r="L335" i="1"/>
  <c r="L348" i="1"/>
  <c r="L356" i="1"/>
  <c r="L357" i="1"/>
  <c r="L361" i="1"/>
  <c r="L365" i="1"/>
  <c r="L366" i="1"/>
  <c r="L373" i="1"/>
  <c r="L378" i="1"/>
  <c r="L379" i="1"/>
  <c r="L389" i="1"/>
  <c r="L390" i="1"/>
  <c r="L397" i="1"/>
  <c r="L401" i="1"/>
  <c r="L402" i="1"/>
  <c r="L407" i="1"/>
  <c r="L409" i="1"/>
  <c r="L411" i="1"/>
  <c r="L412" i="1"/>
  <c r="L419" i="1"/>
  <c r="L420" i="1"/>
  <c r="L424" i="1"/>
  <c r="L426" i="1"/>
  <c r="L428" i="1"/>
  <c r="L429" i="1"/>
  <c r="L430" i="1"/>
  <c r="L431" i="1"/>
  <c r="L432" i="1"/>
  <c r="L436" i="1"/>
  <c r="L437" i="1"/>
  <c r="L438" i="1"/>
  <c r="L439" i="1"/>
  <c r="L440" i="1"/>
  <c r="L445" i="1"/>
  <c r="L448" i="1"/>
  <c r="L455" i="1"/>
  <c r="L457" i="1"/>
  <c r="L458" i="1"/>
  <c r="L459" i="1"/>
  <c r="L460" i="1"/>
  <c r="L462" i="1"/>
  <c r="L463" i="1"/>
  <c r="L464" i="1"/>
  <c r="L465" i="1"/>
  <c r="L466" i="1"/>
  <c r="L467" i="1"/>
  <c r="L483" i="1"/>
  <c r="L484" i="1"/>
  <c r="L500" i="1"/>
  <c r="L501" i="1"/>
  <c r="L503" i="1"/>
  <c r="L504" i="1"/>
  <c r="L505" i="1"/>
  <c r="L528" i="1"/>
  <c r="L529" i="1"/>
  <c r="L531" i="1"/>
  <c r="L533" i="1"/>
  <c r="L536" i="1"/>
  <c r="L539" i="1"/>
  <c r="L543" i="1"/>
  <c r="L544" i="1"/>
  <c r="L545" i="1"/>
  <c r="L546" i="1"/>
  <c r="L548" i="1"/>
  <c r="L549" i="1"/>
  <c r="L557" i="1"/>
  <c r="L583" i="1"/>
  <c r="L584" i="1"/>
  <c r="L586" i="1"/>
  <c r="L594" i="1"/>
  <c r="L599" i="1"/>
  <c r="L601" i="1"/>
  <c r="L603" i="1"/>
  <c r="L609" i="1"/>
  <c r="L610" i="1"/>
  <c r="L611" i="1"/>
  <c r="L612" i="1"/>
  <c r="L614" i="1"/>
  <c r="L616" i="1"/>
  <c r="L617" i="1"/>
  <c r="L618" i="1"/>
  <c r="L619" i="1"/>
  <c r="L620" i="1"/>
  <c r="L622" i="1"/>
  <c r="L623" i="1"/>
  <c r="L624" i="1"/>
  <c r="L625" i="1"/>
  <c r="L627" i="1"/>
  <c r="L639" i="1"/>
  <c r="L644" i="1"/>
  <c r="L648" i="1"/>
  <c r="L658" i="1"/>
  <c r="L659" i="1"/>
  <c r="L660" i="1"/>
  <c r="L662" i="1"/>
  <c r="L666" i="1"/>
  <c r="L670" i="1"/>
  <c r="L672" i="1"/>
  <c r="L679" i="1"/>
  <c r="L680" i="1"/>
  <c r="L683" i="1"/>
  <c r="L682" i="1"/>
  <c r="L688" i="1"/>
  <c r="L689" i="1"/>
  <c r="L690" i="1"/>
  <c r="L697" i="1"/>
  <c r="L700" i="1"/>
  <c r="L701" i="1"/>
  <c r="L704" i="1"/>
  <c r="L707" i="1"/>
  <c r="L709" i="1"/>
  <c r="L715" i="1"/>
  <c r="L718" i="1"/>
  <c r="L722" i="1"/>
  <c r="L725" i="1"/>
  <c r="L6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30" i="1"/>
  <c r="L31" i="1"/>
  <c r="L32" i="1"/>
  <c r="L35" i="1"/>
  <c r="L38" i="1"/>
  <c r="L40" i="1"/>
  <c r="L42" i="1"/>
  <c r="L44" i="1"/>
  <c r="L55" i="1"/>
  <c r="L56" i="1"/>
  <c r="L57" i="1"/>
  <c r="L58" i="1"/>
  <c r="L59" i="1"/>
  <c r="L60" i="1"/>
  <c r="L63" i="1"/>
  <c r="L64" i="1"/>
  <c r="L67" i="1"/>
  <c r="L68" i="1"/>
  <c r="L69" i="1"/>
  <c r="L70" i="1"/>
  <c r="L71" i="1"/>
  <c r="L72" i="1"/>
  <c r="L73" i="1"/>
  <c r="L74" i="1"/>
  <c r="L75" i="1"/>
  <c r="L76" i="1"/>
  <c r="L77" i="1"/>
  <c r="L79" i="1"/>
  <c r="L80" i="1"/>
  <c r="L82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4" i="1"/>
  <c r="L125" i="1"/>
  <c r="L126" i="1"/>
  <c r="L127" i="1"/>
  <c r="L128" i="1"/>
  <c r="L129" i="1"/>
  <c r="L130" i="1"/>
  <c r="L131" i="1"/>
  <c r="L132" i="1"/>
  <c r="L137" i="1"/>
  <c r="L138" i="1"/>
  <c r="L139" i="1"/>
  <c r="L140" i="1"/>
  <c r="L141" i="1"/>
  <c r="L142" i="1"/>
  <c r="L143" i="1"/>
  <c r="L144" i="1"/>
  <c r="L145" i="1"/>
  <c r="L146" i="1"/>
  <c r="L148" i="1"/>
  <c r="L149" i="1"/>
  <c r="L150" i="1"/>
  <c r="L151" i="1"/>
  <c r="L152" i="1"/>
  <c r="L153" i="1"/>
  <c r="L154" i="1"/>
  <c r="L155" i="1"/>
  <c r="L156" i="1"/>
  <c r="L157" i="1"/>
  <c r="L158" i="1"/>
  <c r="L160" i="1"/>
  <c r="L162" i="1"/>
  <c r="L163" i="1"/>
  <c r="L164" i="1"/>
  <c r="L165" i="1"/>
  <c r="L169" i="1"/>
  <c r="L174" i="1"/>
  <c r="L175" i="1"/>
  <c r="L176" i="1"/>
  <c r="L178" i="1"/>
  <c r="L182" i="1"/>
  <c r="L183" i="1"/>
  <c r="L184" i="1"/>
  <c r="L185" i="1"/>
  <c r="L186" i="1"/>
  <c r="L187" i="1"/>
  <c r="L192" i="1"/>
  <c r="L193" i="1"/>
  <c r="L194" i="1"/>
  <c r="L195" i="1"/>
  <c r="L196" i="1"/>
  <c r="L197" i="1"/>
  <c r="L198" i="1"/>
  <c r="L199" i="1"/>
  <c r="L200" i="1"/>
  <c r="L207" i="1"/>
  <c r="L208" i="1"/>
  <c r="L209" i="1"/>
  <c r="L211" i="1"/>
  <c r="L212" i="1"/>
  <c r="L218" i="1"/>
  <c r="L224" i="1"/>
  <c r="L225" i="1"/>
  <c r="L226" i="1"/>
  <c r="L238" i="1"/>
  <c r="L239" i="1"/>
  <c r="L240" i="1"/>
  <c r="L241" i="1"/>
  <c r="L242" i="1"/>
  <c r="L243" i="1"/>
  <c r="L246" i="1"/>
  <c r="L247" i="1"/>
  <c r="L248" i="1"/>
  <c r="L249" i="1"/>
  <c r="L250" i="1"/>
  <c r="L251" i="1"/>
  <c r="L252" i="1"/>
  <c r="L253" i="1"/>
  <c r="L254" i="1"/>
  <c r="L255" i="1"/>
  <c r="L256" i="1"/>
  <c r="L259" i="1"/>
  <c r="L260" i="1"/>
  <c r="L261" i="1"/>
  <c r="L262" i="1"/>
  <c r="L263" i="1"/>
  <c r="L265" i="1"/>
  <c r="L266" i="1"/>
  <c r="L267" i="1"/>
  <c r="L268" i="1"/>
  <c r="L271" i="1"/>
  <c r="L272" i="1"/>
  <c r="L273" i="1"/>
  <c r="L276" i="1"/>
  <c r="L277" i="1"/>
  <c r="L278" i="1"/>
  <c r="L279" i="1"/>
  <c r="L283" i="1"/>
  <c r="L285" i="1"/>
  <c r="L288" i="1"/>
  <c r="L289" i="1"/>
  <c r="L290" i="1"/>
  <c r="L291" i="1"/>
  <c r="L292" i="1"/>
  <c r="L295" i="1"/>
  <c r="L296" i="1"/>
  <c r="L297" i="1"/>
  <c r="L299" i="1"/>
  <c r="L306" i="1"/>
  <c r="L310" i="1"/>
  <c r="L313" i="1"/>
  <c r="L316" i="1"/>
  <c r="L318" i="1"/>
  <c r="L320" i="1"/>
  <c r="L326" i="1"/>
  <c r="L327" i="1"/>
  <c r="L332" i="1"/>
  <c r="L333" i="1"/>
  <c r="L336" i="1"/>
  <c r="L337" i="1"/>
  <c r="L338" i="1"/>
  <c r="L339" i="1"/>
  <c r="L340" i="1"/>
  <c r="L341" i="1"/>
  <c r="L342" i="1"/>
  <c r="L343" i="1"/>
  <c r="L344" i="1"/>
  <c r="L345" i="1"/>
  <c r="L346" i="1"/>
  <c r="L349" i="1"/>
  <c r="L350" i="1"/>
  <c r="L351" i="1"/>
  <c r="L352" i="1"/>
  <c r="L353" i="1"/>
  <c r="L354" i="1"/>
  <c r="L358" i="1"/>
  <c r="L359" i="1"/>
  <c r="L360" i="1"/>
  <c r="L362" i="1"/>
  <c r="L363" i="1"/>
  <c r="L364" i="1"/>
  <c r="L369" i="1"/>
  <c r="L370" i="1"/>
  <c r="L371" i="1"/>
  <c r="L372" i="1"/>
  <c r="L374" i="1"/>
  <c r="L375" i="1"/>
  <c r="L376" i="1"/>
  <c r="L377" i="1"/>
  <c r="L384" i="1"/>
  <c r="L385" i="1"/>
  <c r="L386" i="1"/>
  <c r="L387" i="1"/>
  <c r="L388" i="1"/>
  <c r="L391" i="1"/>
  <c r="L394" i="1"/>
  <c r="L396" i="1"/>
  <c r="L398" i="1"/>
  <c r="L399" i="1"/>
  <c r="L400" i="1"/>
  <c r="L404" i="1"/>
  <c r="L405" i="1"/>
  <c r="L406" i="1"/>
  <c r="L408" i="1"/>
  <c r="L413" i="1"/>
  <c r="L414" i="1"/>
  <c r="L415" i="1"/>
  <c r="L435" i="1"/>
  <c r="L441" i="1"/>
  <c r="L442" i="1"/>
  <c r="L443" i="1"/>
  <c r="L444" i="1"/>
  <c r="L446" i="1"/>
  <c r="L451" i="1"/>
  <c r="L452" i="1"/>
  <c r="L453" i="1"/>
  <c r="L468" i="1"/>
  <c r="L469" i="1"/>
  <c r="L470" i="1"/>
  <c r="L471" i="1"/>
  <c r="L472" i="1"/>
  <c r="L474" i="1"/>
  <c r="L475" i="1"/>
  <c r="L476" i="1"/>
  <c r="L477" i="1"/>
  <c r="L478" i="1"/>
  <c r="L479" i="1"/>
  <c r="L480" i="1"/>
  <c r="L481" i="1"/>
  <c r="L482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1" i="1"/>
  <c r="L522" i="1"/>
  <c r="L523" i="1"/>
  <c r="L524" i="1"/>
  <c r="L525" i="1"/>
  <c r="L527" i="1"/>
  <c r="L540" i="1"/>
  <c r="L541" i="1"/>
  <c r="L542" i="1"/>
  <c r="L547" i="1"/>
  <c r="L550" i="1"/>
  <c r="L551" i="1"/>
  <c r="L552" i="1"/>
  <c r="L553" i="1"/>
  <c r="L554" i="1"/>
  <c r="L555" i="1"/>
  <c r="L556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8" i="1"/>
  <c r="L592" i="1"/>
  <c r="L593" i="1"/>
  <c r="L605" i="1"/>
  <c r="L628" i="1"/>
  <c r="L631" i="1"/>
  <c r="L637" i="1"/>
  <c r="L647" i="1"/>
  <c r="L649" i="1"/>
  <c r="L650" i="1"/>
  <c r="L651" i="1"/>
  <c r="L652" i="1"/>
  <c r="L653" i="1"/>
  <c r="L654" i="1"/>
  <c r="L655" i="1"/>
  <c r="L663" i="1"/>
  <c r="L664" i="1"/>
  <c r="L671" i="1"/>
  <c r="L673" i="1"/>
  <c r="L675" i="1"/>
  <c r="L676" i="1"/>
  <c r="L695" i="1"/>
  <c r="L696" i="1"/>
  <c r="L703" i="1"/>
  <c r="L711" i="1"/>
  <c r="L712" i="1"/>
  <c r="L720" i="1"/>
  <c r="L170" i="1"/>
  <c r="L172" i="1"/>
  <c r="L173" i="1"/>
  <c r="L201" i="1"/>
  <c r="L213" i="1"/>
  <c r="L214" i="1"/>
  <c r="L227" i="1"/>
  <c r="L234" i="1"/>
  <c r="L235" i="1"/>
  <c r="L236" i="1"/>
  <c r="L264" i="1"/>
  <c r="L274" i="1"/>
  <c r="L284" i="1"/>
  <c r="L287" i="1"/>
  <c r="L298" i="1"/>
  <c r="L302" i="1"/>
  <c r="L304" i="1"/>
  <c r="L312" i="1"/>
  <c r="L317" i="1"/>
  <c r="L321" i="1"/>
  <c r="L322" i="1"/>
  <c r="L323" i="1"/>
  <c r="L355" i="1"/>
  <c r="L367" i="1"/>
  <c r="L368" i="1"/>
  <c r="L380" i="1"/>
  <c r="L381" i="1"/>
  <c r="L382" i="1"/>
  <c r="L383" i="1"/>
  <c r="L392" i="1"/>
  <c r="L393" i="1"/>
  <c r="L403" i="1"/>
  <c r="L410" i="1"/>
  <c r="L416" i="1"/>
  <c r="L417" i="1"/>
  <c r="L418" i="1"/>
  <c r="L421" i="1"/>
  <c r="L422" i="1"/>
  <c r="L423" i="1"/>
  <c r="L433" i="1"/>
  <c r="L434" i="1"/>
  <c r="L447" i="1"/>
  <c r="L449" i="1"/>
  <c r="L450" i="1"/>
  <c r="L456" i="1"/>
  <c r="L461" i="1"/>
  <c r="L502" i="1"/>
  <c r="L506" i="1"/>
  <c r="L520" i="1"/>
  <c r="L526" i="1"/>
  <c r="L532" i="1"/>
  <c r="L534" i="1"/>
  <c r="L535" i="1"/>
  <c r="L537" i="1"/>
  <c r="L538" i="1"/>
  <c r="L582" i="1"/>
  <c r="L585" i="1"/>
  <c r="L587" i="1"/>
  <c r="L589" i="1"/>
  <c r="L590" i="1"/>
  <c r="L591" i="1"/>
  <c r="L600" i="1"/>
  <c r="L604" i="1"/>
  <c r="L606" i="1"/>
  <c r="L607" i="1"/>
  <c r="L613" i="1"/>
  <c r="L621" i="1"/>
  <c r="L626" i="1"/>
  <c r="L629" i="1"/>
  <c r="L633" i="1"/>
  <c r="L635" i="1"/>
  <c r="L638" i="1"/>
  <c r="L640" i="1"/>
  <c r="L642" i="1"/>
  <c r="L646" i="1"/>
  <c r="L661" i="1"/>
  <c r="L667" i="1"/>
  <c r="L668" i="1"/>
  <c r="L669" i="1"/>
  <c r="L684" i="1"/>
  <c r="L686" i="1"/>
  <c r="L698" i="1"/>
  <c r="L705" i="1"/>
  <c r="L713" i="1"/>
  <c r="L645" i="1"/>
  <c r="L674" i="1"/>
  <c r="L598" i="1"/>
  <c r="L630" i="1"/>
  <c r="L632" i="1"/>
  <c r="L634" i="1"/>
  <c r="L636" i="1"/>
  <c r="L641" i="1"/>
  <c r="L643" i="1"/>
  <c r="L657" i="1"/>
  <c r="L685" i="1"/>
  <c r="L699" i="1"/>
  <c r="L702" i="1"/>
  <c r="L656" i="1"/>
  <c r="L665" i="1"/>
  <c r="L677" i="1"/>
  <c r="L678" i="1"/>
  <c r="L687" i="1"/>
  <c r="L691" i="1"/>
  <c r="L692" i="1"/>
  <c r="L693" i="1"/>
  <c r="L694" i="1"/>
  <c r="L706" i="1"/>
  <c r="L708" i="1"/>
  <c r="L710" i="1"/>
  <c r="L714" i="1"/>
  <c r="L716" i="1"/>
  <c r="L717" i="1"/>
  <c r="L719" i="1"/>
  <c r="L721" i="1"/>
  <c r="L723" i="1"/>
  <c r="L724" i="1"/>
  <c r="L48" i="1"/>
  <c r="L53" i="1"/>
  <c r="L61" i="1"/>
  <c r="L81" i="1"/>
  <c r="L147" i="1"/>
  <c r="L177" i="1"/>
  <c r="L179" i="1"/>
  <c r="L188" i="1"/>
  <c r="L202" i="1"/>
  <c r="L222" i="1"/>
  <c r="L228" i="1"/>
  <c r="L237" i="1"/>
  <c r="L334" i="1"/>
  <c r="L347" i="1"/>
  <c r="L395" i="1"/>
  <c r="L425" i="1"/>
  <c r="L427" i="1"/>
  <c r="L530" i="1"/>
  <c r="L615" i="1"/>
  <c r="L681" i="1"/>
  <c r="L595" i="1"/>
  <c r="P741" i="19" l="1"/>
  <c r="T222" i="19"/>
  <c r="T560" i="19"/>
  <c r="T495" i="18"/>
  <c r="T622" i="18"/>
  <c r="T53" i="18"/>
  <c r="P659" i="18"/>
  <c r="T422" i="18"/>
  <c r="T588" i="18"/>
  <c r="P682" i="18"/>
  <c r="P696" i="18"/>
  <c r="T258" i="18"/>
  <c r="T657" i="18"/>
  <c r="T569" i="18"/>
  <c r="T253" i="18"/>
  <c r="P704" i="18"/>
  <c r="T704" i="18" s="1"/>
  <c r="P679" i="18"/>
  <c r="P708" i="18"/>
  <c r="T708" i="18" s="1"/>
  <c r="T598" i="18"/>
  <c r="T596" i="18"/>
  <c r="P716" i="18"/>
  <c r="P593" i="18"/>
  <c r="P530" i="18"/>
  <c r="T591" i="18"/>
  <c r="T104" i="18"/>
  <c r="T92" i="18"/>
  <c r="T208" i="18"/>
  <c r="T418" i="18"/>
  <c r="T14" i="18"/>
  <c r="T80" i="18"/>
  <c r="T44" i="18"/>
  <c r="P668" i="18"/>
  <c r="P715" i="18"/>
  <c r="T715" i="18" s="1"/>
  <c r="P725" i="18"/>
  <c r="T725" i="18" s="1"/>
  <c r="T602" i="18"/>
  <c r="P620" i="18"/>
  <c r="T525" i="18"/>
  <c r="T440" i="18"/>
  <c r="P684" i="18"/>
  <c r="T483" i="18"/>
  <c r="T434" i="18"/>
  <c r="T533" i="18"/>
  <c r="T305" i="18"/>
  <c r="T306" i="18"/>
  <c r="P539" i="18"/>
  <c r="T539" i="18" s="1"/>
  <c r="T357" i="18"/>
  <c r="T268" i="18"/>
  <c r="T230" i="18"/>
  <c r="T205" i="18"/>
  <c r="T142" i="18"/>
  <c r="T115" i="18"/>
  <c r="T181" i="18"/>
  <c r="T137" i="18"/>
  <c r="T110" i="18"/>
  <c r="T90" i="18"/>
  <c r="T72" i="18"/>
  <c r="T54" i="18"/>
  <c r="T36" i="18"/>
  <c r="T18" i="18"/>
  <c r="T337" i="18"/>
  <c r="T528" i="18"/>
  <c r="T437" i="18"/>
  <c r="T368" i="18"/>
  <c r="T197" i="18"/>
  <c r="P556" i="18"/>
  <c r="T556" i="18" s="1"/>
  <c r="P685" i="18"/>
  <c r="P627" i="18"/>
  <c r="P728" i="18"/>
  <c r="T728" i="18" s="1"/>
  <c r="P564" i="18"/>
  <c r="T564" i="18" s="1"/>
  <c r="P717" i="18"/>
  <c r="T717" i="18" s="1"/>
  <c r="T631" i="18"/>
  <c r="P654" i="18"/>
  <c r="P675" i="18"/>
  <c r="P693" i="18"/>
  <c r="T693" i="18" s="1"/>
  <c r="P574" i="18"/>
  <c r="P711" i="18"/>
  <c r="P665" i="18"/>
  <c r="P712" i="18"/>
  <c r="P731" i="18"/>
  <c r="T731" i="18" s="1"/>
  <c r="P710" i="18"/>
  <c r="T710" i="18" s="1"/>
  <c r="P697" i="18"/>
  <c r="P680" i="18"/>
  <c r="P692" i="18"/>
  <c r="P652" i="18"/>
  <c r="P677" i="18"/>
  <c r="P570" i="18"/>
  <c r="P662" i="18"/>
  <c r="P621" i="18"/>
  <c r="P660" i="18"/>
  <c r="P683" i="18"/>
  <c r="P583" i="18"/>
  <c r="P606" i="18"/>
  <c r="T606" i="18" s="1"/>
  <c r="T481" i="18"/>
  <c r="T423" i="18"/>
  <c r="P676" i="18"/>
  <c r="P547" i="18"/>
  <c r="T547" i="18" s="1"/>
  <c r="P629" i="18"/>
  <c r="T504" i="18"/>
  <c r="T369" i="18"/>
  <c r="T178" i="18"/>
  <c r="T393" i="18"/>
  <c r="T523" i="18"/>
  <c r="T349" i="18"/>
  <c r="T265" i="18"/>
  <c r="T250" i="18"/>
  <c r="T179" i="18"/>
  <c r="P699" i="18"/>
  <c r="T699" i="18" s="1"/>
  <c r="T154" i="18"/>
  <c r="T163" i="18"/>
  <c r="T132" i="18"/>
  <c r="T105" i="18"/>
  <c r="T87" i="18"/>
  <c r="T69" i="18"/>
  <c r="T51" i="18"/>
  <c r="T33" i="18"/>
  <c r="T15" i="18"/>
  <c r="T508" i="18"/>
  <c r="T392" i="18"/>
  <c r="T244" i="18"/>
  <c r="T145" i="18"/>
  <c r="P544" i="18"/>
  <c r="T381" i="18"/>
  <c r="P551" i="18"/>
  <c r="T551" i="18" s="1"/>
  <c r="P563" i="18"/>
  <c r="T563" i="18" s="1"/>
  <c r="P647" i="18"/>
  <c r="P651" i="18"/>
  <c r="P575" i="18"/>
  <c r="T575" i="18" s="1"/>
  <c r="T532" i="18"/>
  <c r="T590" i="18"/>
  <c r="P623" i="18"/>
  <c r="T527" i="18"/>
  <c r="T451" i="18"/>
  <c r="P571" i="18"/>
  <c r="T571" i="18" s="1"/>
  <c r="T335" i="18"/>
  <c r="T89" i="18"/>
  <c r="T8" i="18"/>
  <c r="T77" i="18"/>
  <c r="T41" i="18"/>
  <c r="T56" i="18"/>
  <c r="P709" i="18"/>
  <c r="T709" i="18" s="1"/>
  <c r="T522" i="18"/>
  <c r="P347" i="18"/>
  <c r="T217" i="18"/>
  <c r="T289" i="18"/>
  <c r="T582" i="18"/>
  <c r="P729" i="18"/>
  <c r="P702" i="18"/>
  <c r="P554" i="18"/>
  <c r="T161" i="18"/>
  <c r="P726" i="18"/>
  <c r="P695" i="18"/>
  <c r="P650" i="18"/>
  <c r="P663" i="18"/>
  <c r="P703" i="18"/>
  <c r="P636" i="18"/>
  <c r="T636" i="18" s="1"/>
  <c r="P681" i="18"/>
  <c r="T681" i="18" s="1"/>
  <c r="P618" i="18"/>
  <c r="T618" i="18" s="1"/>
  <c r="P557" i="18"/>
  <c r="T443" i="18"/>
  <c r="P690" i="18"/>
  <c r="T420" i="18"/>
  <c r="P594" i="18"/>
  <c r="T536" i="18"/>
  <c r="T468" i="18"/>
  <c r="T446" i="18"/>
  <c r="T362" i="18"/>
  <c r="T175" i="18"/>
  <c r="P592" i="18"/>
  <c r="T466" i="18"/>
  <c r="T363" i="18"/>
  <c r="T343" i="18"/>
  <c r="T262" i="18"/>
  <c r="T247" i="18"/>
  <c r="T428" i="18"/>
  <c r="P222" i="18"/>
  <c r="T222" i="18" s="1"/>
  <c r="T133" i="18"/>
  <c r="T106" i="18"/>
  <c r="T492" i="18"/>
  <c r="T160" i="18"/>
  <c r="T128" i="18"/>
  <c r="T102" i="18"/>
  <c r="T84" i="18"/>
  <c r="T66" i="18"/>
  <c r="T48" i="18"/>
  <c r="T30" i="18"/>
  <c r="T12" i="18"/>
  <c r="T386" i="18"/>
  <c r="T241" i="18"/>
  <c r="T331" i="18"/>
  <c r="T375" i="18"/>
  <c r="T587" i="18"/>
  <c r="P558" i="18"/>
  <c r="T595" i="18"/>
  <c r="P722" i="18"/>
  <c r="P546" i="18"/>
  <c r="T524" i="18"/>
  <c r="P566" i="18"/>
  <c r="T566" i="18" s="1"/>
  <c r="T491" i="18"/>
  <c r="P698" i="18"/>
  <c r="P614" i="18"/>
  <c r="T614" i="18" s="1"/>
  <c r="T500" i="18"/>
  <c r="T462" i="18"/>
  <c r="P678" i="18"/>
  <c r="T101" i="18"/>
  <c r="P707" i="18"/>
  <c r="T261" i="18"/>
  <c r="T86" i="18"/>
  <c r="T71" i="18"/>
  <c r="T65" i="18"/>
  <c r="T29" i="18"/>
  <c r="T20" i="18"/>
  <c r="T38" i="18"/>
  <c r="P628" i="18"/>
  <c r="T628" i="18" s="1"/>
  <c r="P706" i="18"/>
  <c r="T706" i="18" s="1"/>
  <c r="P727" i="18"/>
  <c r="P611" i="18"/>
  <c r="T611" i="18" s="1"/>
  <c r="P667" i="18"/>
  <c r="P648" i="18"/>
  <c r="P646" i="18"/>
  <c r="P658" i="18"/>
  <c r="T658" i="18" s="1"/>
  <c r="P701" i="18"/>
  <c r="P664" i="18"/>
  <c r="P639" i="18"/>
  <c r="T417" i="18"/>
  <c r="T431" i="18"/>
  <c r="T355" i="18"/>
  <c r="T172" i="18"/>
  <c r="T589" i="18"/>
  <c r="T465" i="18"/>
  <c r="T169" i="18"/>
  <c r="T307" i="18"/>
  <c r="T259" i="18"/>
  <c r="T221" i="18"/>
  <c r="T157" i="18"/>
  <c r="P427" i="18"/>
  <c r="T486" i="18"/>
  <c r="T123" i="18"/>
  <c r="T99" i="18"/>
  <c r="T81" i="18"/>
  <c r="T63" i="18"/>
  <c r="T45" i="18"/>
  <c r="T27" i="18"/>
  <c r="T9" i="18"/>
  <c r="T203" i="18"/>
  <c r="T184" i="18"/>
  <c r="P237" i="18"/>
  <c r="T237" i="18" s="1"/>
  <c r="T389" i="18"/>
  <c r="T330" i="18"/>
  <c r="P562" i="18"/>
  <c r="P718" i="18"/>
  <c r="T718" i="18" s="1"/>
  <c r="P542" i="18"/>
  <c r="T498" i="18"/>
  <c r="P689" i="18"/>
  <c r="T689" i="18" s="1"/>
  <c r="P610" i="18"/>
  <c r="T445" i="18"/>
  <c r="P395" i="18"/>
  <c r="T246" i="18"/>
  <c r="T252" i="18"/>
  <c r="T204" i="18"/>
  <c r="T286" i="18"/>
  <c r="T68" i="18"/>
  <c r="T17" i="18"/>
  <c r="T62" i="18"/>
  <c r="P579" i="18"/>
  <c r="P641" i="18"/>
  <c r="T641" i="18" s="1"/>
  <c r="P605" i="18"/>
  <c r="T605" i="18" s="1"/>
  <c r="P548" i="18"/>
  <c r="T436" i="18"/>
  <c r="T394" i="18"/>
  <c r="T214" i="18"/>
  <c r="T538" i="18"/>
  <c r="T432" i="18"/>
  <c r="P425" i="18"/>
  <c r="P545" i="18"/>
  <c r="T414" i="18"/>
  <c r="T452" i="18"/>
  <c r="T319" i="18"/>
  <c r="T510" i="18"/>
  <c r="T449" i="18"/>
  <c r="T356" i="18"/>
  <c r="T313" i="18"/>
  <c r="T299" i="18"/>
  <c r="T256" i="18"/>
  <c r="T166" i="18"/>
  <c r="T124" i="18"/>
  <c r="T325" i="18"/>
  <c r="T455" i="18"/>
  <c r="T119" i="18"/>
  <c r="T96" i="18"/>
  <c r="T78" i="18"/>
  <c r="T60" i="18"/>
  <c r="T42" i="18"/>
  <c r="T24" i="18"/>
  <c r="T6" i="18"/>
  <c r="P559" i="18"/>
  <c r="T502" i="18"/>
  <c r="T380" i="18"/>
  <c r="T151" i="18"/>
  <c r="T324" i="18"/>
  <c r="T200" i="18"/>
  <c r="T148" i="18"/>
  <c r="P714" i="18"/>
  <c r="T714" i="18" s="1"/>
  <c r="P724" i="18"/>
  <c r="P672" i="18"/>
  <c r="T672" i="18" s="1"/>
  <c r="P577" i="18"/>
  <c r="T577" i="18" s="1"/>
  <c r="T243" i="18"/>
  <c r="T5" i="18"/>
  <c r="T98" i="18"/>
  <c r="T270" i="18"/>
  <c r="T211" i="18"/>
  <c r="T50" i="18"/>
  <c r="T11" i="18"/>
  <c r="T26" i="18"/>
  <c r="T59" i="18"/>
  <c r="T23" i="18"/>
  <c r="T74" i="18"/>
  <c r="P573" i="18"/>
  <c r="T573" i="18" s="1"/>
  <c r="P617" i="18"/>
  <c r="P687" i="18"/>
  <c r="T687" i="18" s="1"/>
  <c r="T167" i="18"/>
  <c r="T332" i="18"/>
  <c r="P730" i="18"/>
  <c r="T730" i="18" s="1"/>
  <c r="P691" i="18"/>
  <c r="T691" i="18" s="1"/>
  <c r="P656" i="18"/>
  <c r="P638" i="18"/>
  <c r="P578" i="18"/>
  <c r="P673" i="18"/>
  <c r="P632" i="18"/>
  <c r="P686" i="18"/>
  <c r="P626" i="18"/>
  <c r="P584" i="18"/>
  <c r="P688" i="18"/>
  <c r="P601" i="18"/>
  <c r="T463" i="18"/>
  <c r="T526" i="18"/>
  <c r="P694" i="18"/>
  <c r="T484" i="18"/>
  <c r="P633" i="18"/>
  <c r="T633" i="18" s="1"/>
  <c r="T312" i="18"/>
  <c r="T408" i="18"/>
  <c r="T271" i="18"/>
  <c r="T233" i="18"/>
  <c r="T499" i="18"/>
  <c r="T238" i="18"/>
  <c r="T182" i="18"/>
  <c r="T141" i="18"/>
  <c r="T114" i="18"/>
  <c r="T93" i="18"/>
  <c r="T75" i="18"/>
  <c r="T57" i="18"/>
  <c r="T39" i="18"/>
  <c r="T21" i="18"/>
  <c r="T387" i="18"/>
  <c r="T501" i="18"/>
  <c r="T374" i="18"/>
  <c r="T318" i="18"/>
  <c r="T199" i="18"/>
  <c r="P705" i="18"/>
  <c r="P720" i="18"/>
  <c r="P649" i="18"/>
  <c r="P653" i="18"/>
  <c r="T653" i="18" s="1"/>
  <c r="T433" i="18"/>
  <c r="T401" i="18"/>
  <c r="T240" i="18"/>
  <c r="T149" i="18"/>
  <c r="T180" i="18"/>
  <c r="T95" i="18"/>
  <c r="T235" i="18"/>
  <c r="T144" i="18"/>
  <c r="T459" i="18"/>
  <c r="T131" i="18"/>
  <c r="T32" i="18"/>
  <c r="T83" i="18"/>
  <c r="T47" i="18"/>
  <c r="T35" i="18"/>
  <c r="T424" i="18"/>
  <c r="T264" i="18"/>
  <c r="T173" i="18"/>
  <c r="P552" i="18"/>
  <c r="T552" i="18" s="1"/>
  <c r="T155" i="18"/>
  <c r="T280" i="18"/>
  <c r="P228" i="18"/>
  <c r="T228" i="18" s="1"/>
  <c r="P586" i="18"/>
  <c r="T586" i="18" s="1"/>
  <c r="T661" i="18"/>
  <c r="T723" i="18"/>
  <c r="T685" i="18"/>
  <c r="T627" i="18"/>
  <c r="T692" i="18"/>
  <c r="P334" i="18"/>
  <c r="T334" i="18" s="1"/>
  <c r="P612" i="18"/>
  <c r="T612" i="18" s="1"/>
  <c r="P572" i="18"/>
  <c r="T572" i="18" s="1"/>
  <c r="P567" i="18"/>
  <c r="T567" i="18" s="1"/>
  <c r="P671" i="18"/>
  <c r="P608" i="18"/>
  <c r="T608" i="18" s="1"/>
  <c r="P568" i="18"/>
  <c r="T568" i="18" s="1"/>
  <c r="P555" i="18"/>
  <c r="T555" i="18" s="1"/>
  <c r="P634" i="18"/>
  <c r="T634" i="18" s="1"/>
  <c r="P561" i="18"/>
  <c r="T561" i="18" s="1"/>
  <c r="P637" i="18"/>
  <c r="T637" i="18" s="1"/>
  <c r="P669" i="18"/>
  <c r="T669" i="18" s="1"/>
  <c r="P625" i="18"/>
  <c r="T625" i="18" s="1"/>
  <c r="P604" i="18"/>
  <c r="T604" i="18" s="1"/>
  <c r="P543" i="18"/>
  <c r="T543" i="18" s="1"/>
  <c r="P644" i="18"/>
  <c r="T644" i="18" s="1"/>
  <c r="P619" i="18"/>
  <c r="T619" i="18" s="1"/>
  <c r="P599" i="18"/>
  <c r="T599" i="18" s="1"/>
  <c r="P565" i="18"/>
  <c r="T565" i="18" s="1"/>
  <c r="P549" i="18"/>
  <c r="T549" i="18" s="1"/>
  <c r="P642" i="18"/>
  <c r="T642" i="18" s="1"/>
  <c r="T679" i="18"/>
  <c r="P580" i="18"/>
  <c r="T580" i="18" s="1"/>
  <c r="P553" i="18"/>
  <c r="T553" i="18" s="1"/>
  <c r="P640" i="18"/>
  <c r="T640" i="18" s="1"/>
  <c r="P616" i="18"/>
  <c r="T616" i="18" s="1"/>
  <c r="P576" i="18"/>
  <c r="T576" i="18" s="1"/>
  <c r="P541" i="18"/>
  <c r="T541" i="18" s="1"/>
  <c r="H744" i="1"/>
  <c r="P4" i="1"/>
  <c r="I726" i="1"/>
  <c r="Q674" i="1"/>
  <c r="Q645" i="1"/>
  <c r="M596" i="1"/>
  <c r="M597" i="1"/>
  <c r="M602" i="1"/>
  <c r="M5" i="1"/>
  <c r="M7" i="1"/>
  <c r="M8" i="1"/>
  <c r="M10" i="1"/>
  <c r="M28" i="1"/>
  <c r="M29" i="1"/>
  <c r="M33" i="1"/>
  <c r="M34" i="1"/>
  <c r="M36" i="1"/>
  <c r="M37" i="1"/>
  <c r="M39" i="1"/>
  <c r="M41" i="1"/>
  <c r="M43" i="1"/>
  <c r="M45" i="1"/>
  <c r="M46" i="1"/>
  <c r="M47" i="1"/>
  <c r="M49" i="1"/>
  <c r="M50" i="1"/>
  <c r="M51" i="1"/>
  <c r="M52" i="1"/>
  <c r="M54" i="1"/>
  <c r="M62" i="1"/>
  <c r="M65" i="1"/>
  <c r="M66" i="1"/>
  <c r="M78" i="1"/>
  <c r="M83" i="1"/>
  <c r="M84" i="1"/>
  <c r="M85" i="1"/>
  <c r="M86" i="1"/>
  <c r="M87" i="1"/>
  <c r="M88" i="1"/>
  <c r="M107" i="1"/>
  <c r="M108" i="1"/>
  <c r="M122" i="1"/>
  <c r="M123" i="1"/>
  <c r="M133" i="1"/>
  <c r="M134" i="1"/>
  <c r="M135" i="1"/>
  <c r="M136" i="1"/>
  <c r="M159" i="1"/>
  <c r="M161" i="1"/>
  <c r="M166" i="1"/>
  <c r="M167" i="1"/>
  <c r="M168" i="1"/>
  <c r="M171" i="1"/>
  <c r="M180" i="1"/>
  <c r="M181" i="1"/>
  <c r="M189" i="1"/>
  <c r="M190" i="1"/>
  <c r="M191" i="1"/>
  <c r="M203" i="1"/>
  <c r="M204" i="1"/>
  <c r="M205" i="1"/>
  <c r="M206" i="1"/>
  <c r="M210" i="1"/>
  <c r="M215" i="1"/>
  <c r="M216" i="1"/>
  <c r="M217" i="1"/>
  <c r="M219" i="1"/>
  <c r="M220" i="1"/>
  <c r="M221" i="1"/>
  <c r="M223" i="1"/>
  <c r="M229" i="1"/>
  <c r="M230" i="1"/>
  <c r="M231" i="1"/>
  <c r="M232" i="1"/>
  <c r="M233" i="1"/>
  <c r="M244" i="1"/>
  <c r="M245" i="1"/>
  <c r="M257" i="1"/>
  <c r="M258" i="1"/>
  <c r="M269" i="1"/>
  <c r="M270" i="1"/>
  <c r="M275" i="1"/>
  <c r="M280" i="1"/>
  <c r="M281" i="1"/>
  <c r="M282" i="1"/>
  <c r="M286" i="1"/>
  <c r="M293" i="1"/>
  <c r="M294" i="1"/>
  <c r="M300" i="1"/>
  <c r="M301" i="1"/>
  <c r="M303" i="1"/>
  <c r="M305" i="1"/>
  <c r="M307" i="1"/>
  <c r="M308" i="1"/>
  <c r="M309" i="1"/>
  <c r="M311" i="1"/>
  <c r="M314" i="1"/>
  <c r="M315" i="1"/>
  <c r="M319" i="1"/>
  <c r="M324" i="1"/>
  <c r="M325" i="1"/>
  <c r="M328" i="1"/>
  <c r="M329" i="1"/>
  <c r="M330" i="1"/>
  <c r="M331" i="1"/>
  <c r="M335" i="1"/>
  <c r="M348" i="1"/>
  <c r="M356" i="1"/>
  <c r="M357" i="1"/>
  <c r="M361" i="1"/>
  <c r="M365" i="1"/>
  <c r="M366" i="1"/>
  <c r="M373" i="1"/>
  <c r="M378" i="1"/>
  <c r="M379" i="1"/>
  <c r="M389" i="1"/>
  <c r="M390" i="1"/>
  <c r="M397" i="1"/>
  <c r="M401" i="1"/>
  <c r="M402" i="1"/>
  <c r="M407" i="1"/>
  <c r="M409" i="1"/>
  <c r="M411" i="1"/>
  <c r="M412" i="1"/>
  <c r="M419" i="1"/>
  <c r="M420" i="1"/>
  <c r="M424" i="1"/>
  <c r="M426" i="1"/>
  <c r="M428" i="1"/>
  <c r="M429" i="1"/>
  <c r="M430" i="1"/>
  <c r="M431" i="1"/>
  <c r="M432" i="1"/>
  <c r="M436" i="1"/>
  <c r="M437" i="1"/>
  <c r="M438" i="1"/>
  <c r="M439" i="1"/>
  <c r="M440" i="1"/>
  <c r="M445" i="1"/>
  <c r="M448" i="1"/>
  <c r="M455" i="1"/>
  <c r="M457" i="1"/>
  <c r="M458" i="1"/>
  <c r="M459" i="1"/>
  <c r="M460" i="1"/>
  <c r="M462" i="1"/>
  <c r="M463" i="1"/>
  <c r="M464" i="1"/>
  <c r="M465" i="1"/>
  <c r="M466" i="1"/>
  <c r="M467" i="1"/>
  <c r="M483" i="1"/>
  <c r="M484" i="1"/>
  <c r="M500" i="1"/>
  <c r="M501" i="1"/>
  <c r="M503" i="1"/>
  <c r="M504" i="1"/>
  <c r="M505" i="1"/>
  <c r="M528" i="1"/>
  <c r="M529" i="1"/>
  <c r="M531" i="1"/>
  <c r="M533" i="1"/>
  <c r="M536" i="1"/>
  <c r="M539" i="1"/>
  <c r="M543" i="1"/>
  <c r="M544" i="1"/>
  <c r="M545" i="1"/>
  <c r="M546" i="1"/>
  <c r="M548" i="1"/>
  <c r="M549" i="1"/>
  <c r="M557" i="1"/>
  <c r="M583" i="1"/>
  <c r="M584" i="1"/>
  <c r="M586" i="1"/>
  <c r="M594" i="1"/>
  <c r="M599" i="1"/>
  <c r="M601" i="1"/>
  <c r="M603" i="1"/>
  <c r="M609" i="1"/>
  <c r="M610" i="1"/>
  <c r="M611" i="1"/>
  <c r="M612" i="1"/>
  <c r="M614" i="1"/>
  <c r="M616" i="1"/>
  <c r="M617" i="1"/>
  <c r="M618" i="1"/>
  <c r="M619" i="1"/>
  <c r="M620" i="1"/>
  <c r="M622" i="1"/>
  <c r="M623" i="1"/>
  <c r="M624" i="1"/>
  <c r="M625" i="1"/>
  <c r="M627" i="1"/>
  <c r="M639" i="1"/>
  <c r="M644" i="1"/>
  <c r="M648" i="1"/>
  <c r="M658" i="1"/>
  <c r="M659" i="1"/>
  <c r="M660" i="1"/>
  <c r="M662" i="1"/>
  <c r="M666" i="1"/>
  <c r="M670" i="1"/>
  <c r="M672" i="1"/>
  <c r="M679" i="1"/>
  <c r="M680" i="1"/>
  <c r="M683" i="1"/>
  <c r="M682" i="1"/>
  <c r="M688" i="1"/>
  <c r="M689" i="1"/>
  <c r="M690" i="1"/>
  <c r="M697" i="1"/>
  <c r="M700" i="1"/>
  <c r="M701" i="1"/>
  <c r="M704" i="1"/>
  <c r="M707" i="1"/>
  <c r="M709" i="1"/>
  <c r="M715" i="1"/>
  <c r="M718" i="1"/>
  <c r="M722" i="1"/>
  <c r="M725" i="1"/>
  <c r="M6" i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30" i="1"/>
  <c r="M31" i="1"/>
  <c r="M32" i="1"/>
  <c r="M35" i="1"/>
  <c r="M38" i="1"/>
  <c r="M40" i="1"/>
  <c r="M42" i="1"/>
  <c r="M44" i="1"/>
  <c r="M55" i="1"/>
  <c r="M56" i="1"/>
  <c r="M57" i="1"/>
  <c r="M58" i="1"/>
  <c r="M59" i="1"/>
  <c r="M60" i="1"/>
  <c r="M63" i="1"/>
  <c r="M64" i="1"/>
  <c r="M67" i="1"/>
  <c r="M68" i="1"/>
  <c r="M69" i="1"/>
  <c r="M70" i="1"/>
  <c r="M71" i="1"/>
  <c r="M72" i="1"/>
  <c r="M73" i="1"/>
  <c r="M74" i="1"/>
  <c r="M75" i="1"/>
  <c r="M76" i="1"/>
  <c r="M77" i="1"/>
  <c r="M79" i="1"/>
  <c r="M80" i="1"/>
  <c r="M82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4" i="1"/>
  <c r="M125" i="1"/>
  <c r="M126" i="1"/>
  <c r="M127" i="1"/>
  <c r="M128" i="1"/>
  <c r="M129" i="1"/>
  <c r="M130" i="1"/>
  <c r="M131" i="1"/>
  <c r="M132" i="1"/>
  <c r="M137" i="1"/>
  <c r="M138" i="1"/>
  <c r="M139" i="1"/>
  <c r="M140" i="1"/>
  <c r="M141" i="1"/>
  <c r="M142" i="1"/>
  <c r="M143" i="1"/>
  <c r="M144" i="1"/>
  <c r="M145" i="1"/>
  <c r="M146" i="1"/>
  <c r="M148" i="1"/>
  <c r="M149" i="1"/>
  <c r="M150" i="1"/>
  <c r="M151" i="1"/>
  <c r="M152" i="1"/>
  <c r="M153" i="1"/>
  <c r="M154" i="1"/>
  <c r="M155" i="1"/>
  <c r="M156" i="1"/>
  <c r="M157" i="1"/>
  <c r="M158" i="1"/>
  <c r="M160" i="1"/>
  <c r="M162" i="1"/>
  <c r="M163" i="1"/>
  <c r="M164" i="1"/>
  <c r="M165" i="1"/>
  <c r="M169" i="1"/>
  <c r="M174" i="1"/>
  <c r="M175" i="1"/>
  <c r="M176" i="1"/>
  <c r="M178" i="1"/>
  <c r="M182" i="1"/>
  <c r="M183" i="1"/>
  <c r="M184" i="1"/>
  <c r="M185" i="1"/>
  <c r="M186" i="1"/>
  <c r="M187" i="1"/>
  <c r="M192" i="1"/>
  <c r="M193" i="1"/>
  <c r="M194" i="1"/>
  <c r="M195" i="1"/>
  <c r="M196" i="1"/>
  <c r="M197" i="1"/>
  <c r="M198" i="1"/>
  <c r="M199" i="1"/>
  <c r="M200" i="1"/>
  <c r="M207" i="1"/>
  <c r="M208" i="1"/>
  <c r="M209" i="1"/>
  <c r="M211" i="1"/>
  <c r="M212" i="1"/>
  <c r="M218" i="1"/>
  <c r="M224" i="1"/>
  <c r="M225" i="1"/>
  <c r="M226" i="1"/>
  <c r="M238" i="1"/>
  <c r="M239" i="1"/>
  <c r="M240" i="1"/>
  <c r="M241" i="1"/>
  <c r="M242" i="1"/>
  <c r="M243" i="1"/>
  <c r="M246" i="1"/>
  <c r="M247" i="1"/>
  <c r="M248" i="1"/>
  <c r="M249" i="1"/>
  <c r="M250" i="1"/>
  <c r="M251" i="1"/>
  <c r="M252" i="1"/>
  <c r="M253" i="1"/>
  <c r="M254" i="1"/>
  <c r="M255" i="1"/>
  <c r="M256" i="1"/>
  <c r="M259" i="1"/>
  <c r="M260" i="1"/>
  <c r="M261" i="1"/>
  <c r="M262" i="1"/>
  <c r="M263" i="1"/>
  <c r="M265" i="1"/>
  <c r="M266" i="1"/>
  <c r="M267" i="1"/>
  <c r="M268" i="1"/>
  <c r="M271" i="1"/>
  <c r="M272" i="1"/>
  <c r="M273" i="1"/>
  <c r="M276" i="1"/>
  <c r="M277" i="1"/>
  <c r="M278" i="1"/>
  <c r="M279" i="1"/>
  <c r="M283" i="1"/>
  <c r="M285" i="1"/>
  <c r="M288" i="1"/>
  <c r="M289" i="1"/>
  <c r="M290" i="1"/>
  <c r="M291" i="1"/>
  <c r="M292" i="1"/>
  <c r="M295" i="1"/>
  <c r="M296" i="1"/>
  <c r="M297" i="1"/>
  <c r="M299" i="1"/>
  <c r="M306" i="1"/>
  <c r="M310" i="1"/>
  <c r="M313" i="1"/>
  <c r="M316" i="1"/>
  <c r="M318" i="1"/>
  <c r="M320" i="1"/>
  <c r="M326" i="1"/>
  <c r="M327" i="1"/>
  <c r="M332" i="1"/>
  <c r="M333" i="1"/>
  <c r="M336" i="1"/>
  <c r="M337" i="1"/>
  <c r="M338" i="1"/>
  <c r="M339" i="1"/>
  <c r="M340" i="1"/>
  <c r="M341" i="1"/>
  <c r="M342" i="1"/>
  <c r="M343" i="1"/>
  <c r="M344" i="1"/>
  <c r="M345" i="1"/>
  <c r="M346" i="1"/>
  <c r="M349" i="1"/>
  <c r="M350" i="1"/>
  <c r="M351" i="1"/>
  <c r="M352" i="1"/>
  <c r="M353" i="1"/>
  <c r="M354" i="1"/>
  <c r="M358" i="1"/>
  <c r="M359" i="1"/>
  <c r="M360" i="1"/>
  <c r="M362" i="1"/>
  <c r="M363" i="1"/>
  <c r="M364" i="1"/>
  <c r="M369" i="1"/>
  <c r="M370" i="1"/>
  <c r="M371" i="1"/>
  <c r="M372" i="1"/>
  <c r="M374" i="1"/>
  <c r="M375" i="1"/>
  <c r="M376" i="1"/>
  <c r="M377" i="1"/>
  <c r="M384" i="1"/>
  <c r="M385" i="1"/>
  <c r="M386" i="1"/>
  <c r="M387" i="1"/>
  <c r="M388" i="1"/>
  <c r="M391" i="1"/>
  <c r="M394" i="1"/>
  <c r="M396" i="1"/>
  <c r="M398" i="1"/>
  <c r="M399" i="1"/>
  <c r="M400" i="1"/>
  <c r="M404" i="1"/>
  <c r="M405" i="1"/>
  <c r="M406" i="1"/>
  <c r="M408" i="1"/>
  <c r="M413" i="1"/>
  <c r="M414" i="1"/>
  <c r="M415" i="1"/>
  <c r="M435" i="1"/>
  <c r="M441" i="1"/>
  <c r="M442" i="1"/>
  <c r="M443" i="1"/>
  <c r="M444" i="1"/>
  <c r="M446" i="1"/>
  <c r="M451" i="1"/>
  <c r="M452" i="1"/>
  <c r="M453" i="1"/>
  <c r="M468" i="1"/>
  <c r="M469" i="1"/>
  <c r="M470" i="1"/>
  <c r="M471" i="1"/>
  <c r="M472" i="1"/>
  <c r="M474" i="1"/>
  <c r="M475" i="1"/>
  <c r="M476" i="1"/>
  <c r="M477" i="1"/>
  <c r="M478" i="1"/>
  <c r="M479" i="1"/>
  <c r="M480" i="1"/>
  <c r="M481" i="1"/>
  <c r="M482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1" i="1"/>
  <c r="M522" i="1"/>
  <c r="M523" i="1"/>
  <c r="M524" i="1"/>
  <c r="M525" i="1"/>
  <c r="M527" i="1"/>
  <c r="M540" i="1"/>
  <c r="M541" i="1"/>
  <c r="M542" i="1"/>
  <c r="M547" i="1"/>
  <c r="M550" i="1"/>
  <c r="M551" i="1"/>
  <c r="M552" i="1"/>
  <c r="M553" i="1"/>
  <c r="M554" i="1"/>
  <c r="M555" i="1"/>
  <c r="M556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8" i="1"/>
  <c r="M592" i="1"/>
  <c r="M593" i="1"/>
  <c r="M605" i="1"/>
  <c r="M628" i="1"/>
  <c r="M631" i="1"/>
  <c r="M637" i="1"/>
  <c r="M647" i="1"/>
  <c r="M649" i="1"/>
  <c r="M650" i="1"/>
  <c r="M651" i="1"/>
  <c r="M652" i="1"/>
  <c r="M653" i="1"/>
  <c r="M654" i="1"/>
  <c r="M655" i="1"/>
  <c r="M663" i="1"/>
  <c r="M664" i="1"/>
  <c r="M671" i="1"/>
  <c r="M673" i="1"/>
  <c r="M675" i="1"/>
  <c r="M676" i="1"/>
  <c r="M695" i="1"/>
  <c r="M696" i="1"/>
  <c r="M703" i="1"/>
  <c r="M711" i="1"/>
  <c r="M712" i="1"/>
  <c r="M720" i="1"/>
  <c r="M170" i="1"/>
  <c r="M172" i="1"/>
  <c r="M173" i="1"/>
  <c r="M201" i="1"/>
  <c r="M213" i="1"/>
  <c r="M214" i="1"/>
  <c r="M227" i="1"/>
  <c r="M234" i="1"/>
  <c r="M235" i="1"/>
  <c r="M236" i="1"/>
  <c r="M264" i="1"/>
  <c r="M274" i="1"/>
  <c r="M284" i="1"/>
  <c r="M287" i="1"/>
  <c r="M298" i="1"/>
  <c r="M302" i="1"/>
  <c r="M304" i="1"/>
  <c r="M312" i="1"/>
  <c r="M317" i="1"/>
  <c r="M321" i="1"/>
  <c r="M322" i="1"/>
  <c r="M323" i="1"/>
  <c r="M355" i="1"/>
  <c r="M367" i="1"/>
  <c r="M368" i="1"/>
  <c r="M380" i="1"/>
  <c r="M381" i="1"/>
  <c r="M382" i="1"/>
  <c r="M383" i="1"/>
  <c r="M392" i="1"/>
  <c r="M393" i="1"/>
  <c r="M403" i="1"/>
  <c r="M410" i="1"/>
  <c r="M416" i="1"/>
  <c r="M417" i="1"/>
  <c r="M418" i="1"/>
  <c r="M421" i="1"/>
  <c r="M422" i="1"/>
  <c r="M423" i="1"/>
  <c r="M433" i="1"/>
  <c r="M434" i="1"/>
  <c r="M447" i="1"/>
  <c r="M449" i="1"/>
  <c r="M450" i="1"/>
  <c r="M456" i="1"/>
  <c r="M461" i="1"/>
  <c r="M502" i="1"/>
  <c r="M506" i="1"/>
  <c r="M520" i="1"/>
  <c r="M526" i="1"/>
  <c r="M532" i="1"/>
  <c r="M534" i="1"/>
  <c r="M535" i="1"/>
  <c r="M537" i="1"/>
  <c r="M538" i="1"/>
  <c r="M582" i="1"/>
  <c r="M585" i="1"/>
  <c r="M587" i="1"/>
  <c r="M589" i="1"/>
  <c r="M590" i="1"/>
  <c r="M591" i="1"/>
  <c r="M600" i="1"/>
  <c r="M604" i="1"/>
  <c r="M606" i="1"/>
  <c r="M607" i="1"/>
  <c r="M613" i="1"/>
  <c r="M621" i="1"/>
  <c r="M626" i="1"/>
  <c r="M629" i="1"/>
  <c r="M633" i="1"/>
  <c r="M635" i="1"/>
  <c r="M638" i="1"/>
  <c r="M640" i="1"/>
  <c r="M642" i="1"/>
  <c r="M646" i="1"/>
  <c r="M661" i="1"/>
  <c r="M667" i="1"/>
  <c r="M668" i="1"/>
  <c r="M669" i="1"/>
  <c r="M684" i="1"/>
  <c r="M686" i="1"/>
  <c r="M698" i="1"/>
  <c r="M705" i="1"/>
  <c r="M713" i="1"/>
  <c r="M645" i="1"/>
  <c r="M674" i="1"/>
  <c r="M598" i="1"/>
  <c r="M630" i="1"/>
  <c r="M632" i="1"/>
  <c r="M634" i="1"/>
  <c r="M636" i="1"/>
  <c r="M641" i="1"/>
  <c r="M643" i="1"/>
  <c r="M657" i="1"/>
  <c r="M685" i="1"/>
  <c r="M699" i="1"/>
  <c r="M702" i="1"/>
  <c r="M656" i="1"/>
  <c r="M665" i="1"/>
  <c r="M677" i="1"/>
  <c r="M678" i="1"/>
  <c r="M687" i="1"/>
  <c r="M691" i="1"/>
  <c r="M692" i="1"/>
  <c r="M693" i="1"/>
  <c r="M694" i="1"/>
  <c r="M706" i="1"/>
  <c r="M708" i="1"/>
  <c r="M710" i="1"/>
  <c r="M714" i="1"/>
  <c r="M716" i="1"/>
  <c r="M717" i="1"/>
  <c r="M719" i="1"/>
  <c r="M721" i="1"/>
  <c r="M723" i="1"/>
  <c r="M724" i="1"/>
  <c r="M48" i="1"/>
  <c r="M53" i="1"/>
  <c r="M61" i="1"/>
  <c r="M81" i="1"/>
  <c r="M147" i="1"/>
  <c r="M177" i="1"/>
  <c r="M179" i="1"/>
  <c r="M188" i="1"/>
  <c r="M202" i="1"/>
  <c r="M222" i="1"/>
  <c r="M228" i="1"/>
  <c r="M237" i="1"/>
  <c r="M334" i="1"/>
  <c r="M347" i="1"/>
  <c r="M395" i="1"/>
  <c r="M425" i="1"/>
  <c r="M427" i="1"/>
  <c r="M530" i="1"/>
  <c r="M615" i="1"/>
  <c r="M681" i="1"/>
  <c r="T741" i="19" l="1"/>
  <c r="T683" i="18"/>
  <c r="T701" i="18"/>
  <c r="T684" i="18"/>
  <c r="T632" i="18"/>
  <c r="T574" i="18"/>
  <c r="T695" i="18"/>
  <c r="T660" i="18"/>
  <c r="T664" i="18"/>
  <c r="T726" i="18"/>
  <c r="T705" i="18"/>
  <c r="T647" i="18"/>
  <c r="T702" i="18"/>
  <c r="T651" i="18"/>
  <c r="T677" i="18"/>
  <c r="T722" i="18"/>
  <c r="T676" i="18"/>
  <c r="T649" i="18"/>
  <c r="T593" i="18"/>
  <c r="T617" i="18"/>
  <c r="T680" i="18"/>
  <c r="T648" i="18"/>
  <c r="T570" i="18"/>
  <c r="T724" i="18"/>
  <c r="T623" i="18"/>
  <c r="T646" i="18"/>
  <c r="T652" i="18"/>
  <c r="T686" i="18"/>
  <c r="T690" i="18"/>
  <c r="T562" i="18"/>
  <c r="T559" i="18"/>
  <c r="T659" i="18"/>
  <c r="T639" i="18"/>
  <c r="T665" i="18"/>
  <c r="T620" i="18"/>
  <c r="T558" i="18"/>
  <c r="T716" i="18"/>
  <c r="T425" i="18"/>
  <c r="T427" i="18"/>
  <c r="T654" i="18"/>
  <c r="T545" i="18"/>
  <c r="T347" i="18"/>
  <c r="T673" i="18"/>
  <c r="T678" i="18"/>
  <c r="T720" i="18"/>
  <c r="T546" i="18"/>
  <c r="T667" i="18"/>
  <c r="T662" i="18"/>
  <c r="T579" i="18"/>
  <c r="T530" i="18"/>
  <c r="T548" i="18"/>
  <c r="T727" i="18"/>
  <c r="T696" i="18"/>
  <c r="T610" i="18"/>
  <c r="T707" i="18"/>
  <c r="T594" i="18"/>
  <c r="T671" i="18"/>
  <c r="T557" i="18"/>
  <c r="T698" i="18"/>
  <c r="T682" i="18"/>
  <c r="T650" i="18"/>
  <c r="T663" i="18"/>
  <c r="T554" i="18"/>
  <c r="T592" i="18"/>
  <c r="T621" i="18"/>
  <c r="T712" i="18"/>
  <c r="T711" i="18"/>
  <c r="T675" i="18"/>
  <c r="T542" i="18"/>
  <c r="T578" i="18"/>
  <c r="T688" i="18"/>
  <c r="T656" i="18"/>
  <c r="T584" i="18"/>
  <c r="T668" i="18"/>
  <c r="T395" i="18"/>
  <c r="T626" i="18"/>
  <c r="T601" i="18"/>
  <c r="T544" i="18"/>
  <c r="T583" i="18"/>
  <c r="T694" i="18"/>
  <c r="T629" i="18"/>
  <c r="T697" i="18"/>
  <c r="T638" i="18"/>
  <c r="T703" i="18"/>
  <c r="K681" i="1"/>
  <c r="O681" i="1" s="1"/>
  <c r="P681" i="1" s="1"/>
  <c r="K615" i="1"/>
  <c r="O615" i="1" s="1"/>
  <c r="P615" i="1" s="1"/>
  <c r="K530" i="1"/>
  <c r="O530" i="1" s="1"/>
  <c r="K427" i="1"/>
  <c r="O427" i="1" s="1"/>
  <c r="K425" i="1"/>
  <c r="O425" i="1" s="1"/>
  <c r="K395" i="1"/>
  <c r="O395" i="1" s="1"/>
  <c r="K347" i="1"/>
  <c r="O347" i="1" s="1"/>
  <c r="P347" i="1" s="1"/>
  <c r="K334" i="1"/>
  <c r="O334" i="1" s="1"/>
  <c r="P334" i="1" s="1"/>
  <c r="K237" i="1"/>
  <c r="K228" i="1"/>
  <c r="O228" i="1" s="1"/>
  <c r="K222" i="1"/>
  <c r="O222" i="1" s="1"/>
  <c r="P222" i="1" s="1"/>
  <c r="K202" i="1"/>
  <c r="O202" i="1" s="1"/>
  <c r="K188" i="1"/>
  <c r="K179" i="1"/>
  <c r="K177" i="1"/>
  <c r="K147" i="1"/>
  <c r="K81" i="1"/>
  <c r="Q81" i="1" s="1"/>
  <c r="K61" i="1"/>
  <c r="Q61" i="1" s="1"/>
  <c r="K53" i="1"/>
  <c r="K48" i="1"/>
  <c r="K724" i="1"/>
  <c r="P724" i="1" s="1"/>
  <c r="K723" i="1"/>
  <c r="P723" i="1" s="1"/>
  <c r="K721" i="1"/>
  <c r="K719" i="1"/>
  <c r="P719" i="1" s="1"/>
  <c r="K717" i="1"/>
  <c r="P717" i="1" s="1"/>
  <c r="K716" i="1"/>
  <c r="K714" i="1"/>
  <c r="K710" i="1"/>
  <c r="K708" i="1"/>
  <c r="P708" i="1" s="1"/>
  <c r="K706" i="1"/>
  <c r="P706" i="1" s="1"/>
  <c r="K694" i="1"/>
  <c r="P694" i="1" s="1"/>
  <c r="K693" i="1"/>
  <c r="K692" i="1"/>
  <c r="K691" i="1"/>
  <c r="K687" i="1"/>
  <c r="K678" i="1"/>
  <c r="O678" i="1" s="1"/>
  <c r="P678" i="1" s="1"/>
  <c r="K677" i="1"/>
  <c r="O677" i="1" s="1"/>
  <c r="P677" i="1" s="1"/>
  <c r="K665" i="1"/>
  <c r="O665" i="1" s="1"/>
  <c r="P665" i="1" s="1"/>
  <c r="K656" i="1"/>
  <c r="O656" i="1" s="1"/>
  <c r="P656" i="1" s="1"/>
  <c r="K702" i="1"/>
  <c r="K699" i="1"/>
  <c r="K685" i="1"/>
  <c r="P685" i="1" s="1"/>
  <c r="K657" i="1"/>
  <c r="O657" i="1" s="1"/>
  <c r="P657" i="1" s="1"/>
  <c r="K643" i="1"/>
  <c r="O643" i="1" s="1"/>
  <c r="K641" i="1"/>
  <c r="O641" i="1" s="1"/>
  <c r="K636" i="1"/>
  <c r="O636" i="1" s="1"/>
  <c r="K634" i="1"/>
  <c r="O634" i="1" s="1"/>
  <c r="P634" i="1" s="1"/>
  <c r="K632" i="1"/>
  <c r="O632" i="1" s="1"/>
  <c r="P632" i="1" s="1"/>
  <c r="K630" i="1"/>
  <c r="O630" i="1" s="1"/>
  <c r="K598" i="1"/>
  <c r="Q598" i="1" s="1"/>
  <c r="K4" i="1"/>
  <c r="K674" i="1"/>
  <c r="K645" i="1"/>
  <c r="K713" i="1"/>
  <c r="P713" i="1" s="1"/>
  <c r="K705" i="1"/>
  <c r="P705" i="1" s="1"/>
  <c r="K698" i="1"/>
  <c r="K686" i="1"/>
  <c r="P686" i="1" s="1"/>
  <c r="K684" i="1"/>
  <c r="P684" i="1" s="1"/>
  <c r="K669" i="1"/>
  <c r="O669" i="1" s="1"/>
  <c r="P669" i="1" s="1"/>
  <c r="K668" i="1"/>
  <c r="O668" i="1" s="1"/>
  <c r="K667" i="1"/>
  <c r="O667" i="1" s="1"/>
  <c r="K661" i="1"/>
  <c r="O661" i="1" s="1"/>
  <c r="P661" i="1" s="1"/>
  <c r="K646" i="1"/>
  <c r="O646" i="1" s="1"/>
  <c r="K642" i="1"/>
  <c r="O642" i="1" s="1"/>
  <c r="K640" i="1"/>
  <c r="O640" i="1" s="1"/>
  <c r="K638" i="1"/>
  <c r="O638" i="1" s="1"/>
  <c r="P638" i="1" s="1"/>
  <c r="K635" i="1"/>
  <c r="O635" i="1" s="1"/>
  <c r="P635" i="1" s="1"/>
  <c r="K633" i="1"/>
  <c r="O633" i="1" s="1"/>
  <c r="P633" i="1" s="1"/>
  <c r="K629" i="1"/>
  <c r="O629" i="1" s="1"/>
  <c r="K626" i="1"/>
  <c r="O626" i="1" s="1"/>
  <c r="K621" i="1"/>
  <c r="O621" i="1" s="1"/>
  <c r="P621" i="1" s="1"/>
  <c r="K613" i="1"/>
  <c r="O613" i="1" s="1"/>
  <c r="K607" i="1"/>
  <c r="O607" i="1" s="1"/>
  <c r="P607" i="1" s="1"/>
  <c r="K606" i="1"/>
  <c r="O606" i="1" s="1"/>
  <c r="P606" i="1" s="1"/>
  <c r="K604" i="1"/>
  <c r="O604" i="1" s="1"/>
  <c r="K600" i="1"/>
  <c r="Q600" i="1" s="1"/>
  <c r="K591" i="1"/>
  <c r="K590" i="1"/>
  <c r="Q590" i="1" s="1"/>
  <c r="K589" i="1"/>
  <c r="K587" i="1"/>
  <c r="K585" i="1"/>
  <c r="Q585" i="1" s="1"/>
  <c r="K582" i="1"/>
  <c r="K538" i="1"/>
  <c r="K537" i="1"/>
  <c r="Q537" i="1" s="1"/>
  <c r="K535" i="1"/>
  <c r="Q535" i="1" s="1"/>
  <c r="K534" i="1"/>
  <c r="Q534" i="1" s="1"/>
  <c r="K532" i="1"/>
  <c r="Q532" i="1" s="1"/>
  <c r="K526" i="1"/>
  <c r="K520" i="1"/>
  <c r="K506" i="1"/>
  <c r="Q506" i="1" s="1"/>
  <c r="K502" i="1"/>
  <c r="Q502" i="1" s="1"/>
  <c r="K461" i="1"/>
  <c r="Q461" i="1" s="1"/>
  <c r="K456" i="1"/>
  <c r="K450" i="1"/>
  <c r="Q450" i="1" s="1"/>
  <c r="K449" i="1"/>
  <c r="K447" i="1"/>
  <c r="K434" i="1"/>
  <c r="Q434" i="1" s="1"/>
  <c r="K433" i="1"/>
  <c r="Q433" i="1" s="1"/>
  <c r="K423" i="1"/>
  <c r="Q423" i="1" s="1"/>
  <c r="K422" i="1"/>
  <c r="Q422" i="1" s="1"/>
  <c r="K421" i="1"/>
  <c r="K418" i="1"/>
  <c r="K417" i="1"/>
  <c r="Q417" i="1" s="1"/>
  <c r="K416" i="1"/>
  <c r="K410" i="1"/>
  <c r="Q410" i="1" s="1"/>
  <c r="K403" i="1"/>
  <c r="K393" i="1"/>
  <c r="K392" i="1"/>
  <c r="Q392" i="1" s="1"/>
  <c r="K383" i="1"/>
  <c r="Q383" i="1" s="1"/>
  <c r="K382" i="1"/>
  <c r="Q382" i="1" s="1"/>
  <c r="K381" i="1"/>
  <c r="Q381" i="1" s="1"/>
  <c r="K380" i="1"/>
  <c r="Q380" i="1" s="1"/>
  <c r="K368" i="1"/>
  <c r="Q368" i="1" s="1"/>
  <c r="K367" i="1"/>
  <c r="K355" i="1"/>
  <c r="K323" i="1"/>
  <c r="Q323" i="1" s="1"/>
  <c r="K322" i="1"/>
  <c r="Q322" i="1" s="1"/>
  <c r="K321" i="1"/>
  <c r="K317" i="1"/>
  <c r="Q317" i="1" s="1"/>
  <c r="K312" i="1"/>
  <c r="K304" i="1"/>
  <c r="K302" i="1"/>
  <c r="Q302" i="1" s="1"/>
  <c r="K298" i="1"/>
  <c r="Q298" i="1" s="1"/>
  <c r="K287" i="1"/>
  <c r="Q287" i="1" s="1"/>
  <c r="K284" i="1"/>
  <c r="K274" i="1"/>
  <c r="K264" i="1"/>
  <c r="Q264" i="1" s="1"/>
  <c r="K236" i="1"/>
  <c r="Q236" i="1" s="1"/>
  <c r="K235" i="1"/>
  <c r="Q235" i="1" s="1"/>
  <c r="K234" i="1"/>
  <c r="Q234" i="1" s="1"/>
  <c r="K227" i="1"/>
  <c r="K214" i="1"/>
  <c r="K213" i="1"/>
  <c r="Q213" i="1" s="1"/>
  <c r="K201" i="1"/>
  <c r="Q201" i="1" s="1"/>
  <c r="K173" i="1"/>
  <c r="Q173" i="1" s="1"/>
  <c r="K172" i="1"/>
  <c r="K170" i="1"/>
  <c r="K720" i="1"/>
  <c r="K712" i="1"/>
  <c r="K711" i="1"/>
  <c r="K703" i="1"/>
  <c r="K696" i="1"/>
  <c r="P696" i="1" s="1"/>
  <c r="K695" i="1"/>
  <c r="P695" i="1" s="1"/>
  <c r="K676" i="1"/>
  <c r="O676" i="1" s="1"/>
  <c r="K675" i="1"/>
  <c r="O675" i="1" s="1"/>
  <c r="K673" i="1"/>
  <c r="O673" i="1" s="1"/>
  <c r="K671" i="1"/>
  <c r="O671" i="1" s="1"/>
  <c r="K664" i="1"/>
  <c r="O664" i="1" s="1"/>
  <c r="P664" i="1" s="1"/>
  <c r="K663" i="1"/>
  <c r="O663" i="1" s="1"/>
  <c r="K655" i="1"/>
  <c r="O655" i="1" s="1"/>
  <c r="K654" i="1"/>
  <c r="O654" i="1" s="1"/>
  <c r="K653" i="1"/>
  <c r="O653" i="1" s="1"/>
  <c r="P653" i="1" s="1"/>
  <c r="K652" i="1"/>
  <c r="O652" i="1" s="1"/>
  <c r="K651" i="1"/>
  <c r="O651" i="1" s="1"/>
  <c r="K650" i="1"/>
  <c r="O650" i="1" s="1"/>
  <c r="K649" i="1"/>
  <c r="O649" i="1" s="1"/>
  <c r="K647" i="1"/>
  <c r="O647" i="1" s="1"/>
  <c r="K637" i="1"/>
  <c r="O637" i="1" s="1"/>
  <c r="P637" i="1" s="1"/>
  <c r="K631" i="1"/>
  <c r="O631" i="1" s="1"/>
  <c r="P631" i="1" s="1"/>
  <c r="K628" i="1"/>
  <c r="O628" i="1" s="1"/>
  <c r="K605" i="1"/>
  <c r="O605" i="1" s="1"/>
  <c r="K593" i="1"/>
  <c r="O593" i="1" s="1"/>
  <c r="K592" i="1"/>
  <c r="O592" i="1" s="1"/>
  <c r="K588" i="1"/>
  <c r="O588" i="1" s="1"/>
  <c r="K581" i="1"/>
  <c r="O581" i="1" s="1"/>
  <c r="K580" i="1"/>
  <c r="O580" i="1" s="1"/>
  <c r="K579" i="1"/>
  <c r="O579" i="1" s="1"/>
  <c r="P579" i="1" s="1"/>
  <c r="K578" i="1"/>
  <c r="O578" i="1" s="1"/>
  <c r="P578" i="1" s="1"/>
  <c r="K577" i="1"/>
  <c r="O577" i="1" s="1"/>
  <c r="K576" i="1"/>
  <c r="O576" i="1" s="1"/>
  <c r="P576" i="1" s="1"/>
  <c r="K575" i="1"/>
  <c r="O575" i="1" s="1"/>
  <c r="K574" i="1"/>
  <c r="O574" i="1" s="1"/>
  <c r="P574" i="1" s="1"/>
  <c r="K573" i="1"/>
  <c r="O573" i="1" s="1"/>
  <c r="K572" i="1"/>
  <c r="O572" i="1" s="1"/>
  <c r="P572" i="1" s="1"/>
  <c r="K571" i="1"/>
  <c r="O571" i="1" s="1"/>
  <c r="P571" i="1" s="1"/>
  <c r="K570" i="1"/>
  <c r="O570" i="1" s="1"/>
  <c r="K569" i="1"/>
  <c r="O569" i="1" s="1"/>
  <c r="P569" i="1" s="1"/>
  <c r="K568" i="1"/>
  <c r="O568" i="1" s="1"/>
  <c r="K567" i="1"/>
  <c r="O567" i="1" s="1"/>
  <c r="K566" i="1"/>
  <c r="O566" i="1" s="1"/>
  <c r="K565" i="1"/>
  <c r="O565" i="1" s="1"/>
  <c r="K564" i="1"/>
  <c r="O564" i="1" s="1"/>
  <c r="K563" i="1"/>
  <c r="O563" i="1" s="1"/>
  <c r="P563" i="1" s="1"/>
  <c r="K562" i="1"/>
  <c r="O562" i="1" s="1"/>
  <c r="K561" i="1"/>
  <c r="O561" i="1" s="1"/>
  <c r="K560" i="1"/>
  <c r="O560" i="1" s="1"/>
  <c r="P560" i="1" s="1"/>
  <c r="K559" i="1"/>
  <c r="O559" i="1" s="1"/>
  <c r="K558" i="1"/>
  <c r="O558" i="1" s="1"/>
  <c r="K556" i="1"/>
  <c r="O556" i="1" s="1"/>
  <c r="K555" i="1"/>
  <c r="O555" i="1" s="1"/>
  <c r="K554" i="1"/>
  <c r="O554" i="1" s="1"/>
  <c r="P554" i="1" s="1"/>
  <c r="K553" i="1"/>
  <c r="O553" i="1" s="1"/>
  <c r="K552" i="1"/>
  <c r="O552" i="1" s="1"/>
  <c r="K551" i="1"/>
  <c r="O551" i="1" s="1"/>
  <c r="K550" i="1"/>
  <c r="O550" i="1" s="1"/>
  <c r="K547" i="1"/>
  <c r="O547" i="1" s="1"/>
  <c r="K542" i="1"/>
  <c r="O542" i="1" s="1"/>
  <c r="P542" i="1" s="1"/>
  <c r="K541" i="1"/>
  <c r="O541" i="1" s="1"/>
  <c r="P541" i="1" s="1"/>
  <c r="K540" i="1"/>
  <c r="O540" i="1" s="1"/>
  <c r="K527" i="1"/>
  <c r="K525" i="1"/>
  <c r="K524" i="1"/>
  <c r="Q524" i="1" s="1"/>
  <c r="K523" i="1"/>
  <c r="Q523" i="1" s="1"/>
  <c r="K522" i="1"/>
  <c r="K521" i="1"/>
  <c r="K519" i="1"/>
  <c r="Q519" i="1" s="1"/>
  <c r="K518" i="1"/>
  <c r="Q518" i="1" s="1"/>
  <c r="K517" i="1"/>
  <c r="K516" i="1"/>
  <c r="Q516" i="1" s="1"/>
  <c r="K515" i="1"/>
  <c r="Q515" i="1" s="1"/>
  <c r="K514" i="1"/>
  <c r="K513" i="1"/>
  <c r="Q513" i="1" s="1"/>
  <c r="K512" i="1"/>
  <c r="Q512" i="1" s="1"/>
  <c r="K511" i="1"/>
  <c r="Q511" i="1" s="1"/>
  <c r="K510" i="1"/>
  <c r="K509" i="1"/>
  <c r="K508" i="1"/>
  <c r="Q508" i="1" s="1"/>
  <c r="K507" i="1"/>
  <c r="Q507" i="1" s="1"/>
  <c r="K499" i="1"/>
  <c r="K498" i="1"/>
  <c r="K497" i="1"/>
  <c r="Q497" i="1" s="1"/>
  <c r="K496" i="1"/>
  <c r="Q496" i="1" s="1"/>
  <c r="K495" i="1"/>
  <c r="K494" i="1"/>
  <c r="Q494" i="1" s="1"/>
  <c r="K493" i="1"/>
  <c r="K492" i="1"/>
  <c r="Q492" i="1" s="1"/>
  <c r="K491" i="1"/>
  <c r="Q491" i="1" s="1"/>
  <c r="K490" i="1"/>
  <c r="Q490" i="1" s="1"/>
  <c r="K489" i="1"/>
  <c r="Q489" i="1" s="1"/>
  <c r="K488" i="1"/>
  <c r="K487" i="1"/>
  <c r="K486" i="1"/>
  <c r="Q486" i="1" s="1"/>
  <c r="K485" i="1"/>
  <c r="Q485" i="1" s="1"/>
  <c r="K482" i="1"/>
  <c r="Q482" i="1" s="1"/>
  <c r="K481" i="1"/>
  <c r="K480" i="1"/>
  <c r="K479" i="1"/>
  <c r="Q479" i="1" s="1"/>
  <c r="K478" i="1"/>
  <c r="Q478" i="1" s="1"/>
  <c r="K477" i="1"/>
  <c r="K476" i="1"/>
  <c r="Q476" i="1" s="1"/>
  <c r="K475" i="1"/>
  <c r="K474" i="1"/>
  <c r="Q474" i="1" s="1"/>
  <c r="K472" i="1"/>
  <c r="K471" i="1"/>
  <c r="K470" i="1"/>
  <c r="Q470" i="1" s="1"/>
  <c r="K469" i="1"/>
  <c r="Q469" i="1" s="1"/>
  <c r="K468" i="1"/>
  <c r="Q468" i="1" s="1"/>
  <c r="K453" i="1"/>
  <c r="Q453" i="1" s="1"/>
  <c r="K452" i="1"/>
  <c r="K451" i="1"/>
  <c r="K446" i="1"/>
  <c r="Q446" i="1" s="1"/>
  <c r="K444" i="1"/>
  <c r="K443" i="1"/>
  <c r="Q443" i="1" s="1"/>
  <c r="K442" i="1"/>
  <c r="Q442" i="1" s="1"/>
  <c r="K441" i="1"/>
  <c r="Q441" i="1" s="1"/>
  <c r="K435" i="1"/>
  <c r="K415" i="1"/>
  <c r="K414" i="1"/>
  <c r="Q414" i="1" s="1"/>
  <c r="K413" i="1"/>
  <c r="Q413" i="1" s="1"/>
  <c r="K408" i="1"/>
  <c r="Q408" i="1" s="1"/>
  <c r="K406" i="1"/>
  <c r="K405" i="1"/>
  <c r="Q405" i="1" s="1"/>
  <c r="K404" i="1"/>
  <c r="Q404" i="1" s="1"/>
  <c r="K400" i="1"/>
  <c r="Q400" i="1" s="1"/>
  <c r="K399" i="1"/>
  <c r="K398" i="1"/>
  <c r="K396" i="1"/>
  <c r="Q396" i="1" s="1"/>
  <c r="K394" i="1"/>
  <c r="Q394" i="1" s="1"/>
  <c r="K391" i="1"/>
  <c r="Q391" i="1" s="1"/>
  <c r="K388" i="1"/>
  <c r="Q388" i="1" s="1"/>
  <c r="K387" i="1"/>
  <c r="K386" i="1"/>
  <c r="Q386" i="1" s="1"/>
  <c r="K385" i="1"/>
  <c r="Q385" i="1" s="1"/>
  <c r="K384" i="1"/>
  <c r="K377" i="1"/>
  <c r="K376" i="1"/>
  <c r="Q376" i="1" s="1"/>
  <c r="K375" i="1"/>
  <c r="Q375" i="1" s="1"/>
  <c r="K374" i="1"/>
  <c r="K372" i="1"/>
  <c r="Q372" i="1" s="1"/>
  <c r="K371" i="1"/>
  <c r="Q371" i="1" s="1"/>
  <c r="K370" i="1"/>
  <c r="Q370" i="1" s="1"/>
  <c r="K369" i="1"/>
  <c r="Q369" i="1" s="1"/>
  <c r="K364" i="1"/>
  <c r="K363" i="1"/>
  <c r="K362" i="1"/>
  <c r="Q362" i="1" s="1"/>
  <c r="K360" i="1"/>
  <c r="Q360" i="1" s="1"/>
  <c r="K359" i="1"/>
  <c r="K358" i="1"/>
  <c r="Q358" i="1" s="1"/>
  <c r="K354" i="1"/>
  <c r="Q354" i="1" s="1"/>
  <c r="K353" i="1"/>
  <c r="Q353" i="1" s="1"/>
  <c r="K352" i="1"/>
  <c r="K351" i="1"/>
  <c r="Q351" i="1" s="1"/>
  <c r="K350" i="1"/>
  <c r="K349" i="1"/>
  <c r="K346" i="1"/>
  <c r="Q346" i="1" s="1"/>
  <c r="K345" i="1"/>
  <c r="Q345" i="1" s="1"/>
  <c r="K344" i="1"/>
  <c r="Q344" i="1" s="1"/>
  <c r="K343" i="1"/>
  <c r="Q343" i="1" s="1"/>
  <c r="K342" i="1"/>
  <c r="Q342" i="1" s="1"/>
  <c r="K341" i="1"/>
  <c r="K340" i="1"/>
  <c r="Q340" i="1" s="1"/>
  <c r="K339" i="1"/>
  <c r="Q339" i="1" s="1"/>
  <c r="K338" i="1"/>
  <c r="Q338" i="1" s="1"/>
  <c r="K337" i="1"/>
  <c r="K336" i="1"/>
  <c r="K333" i="1"/>
  <c r="Q333" i="1" s="1"/>
  <c r="K332" i="1"/>
  <c r="Q332" i="1" s="1"/>
  <c r="K327" i="1"/>
  <c r="Q327" i="1" s="1"/>
  <c r="K326" i="1"/>
  <c r="K320" i="1"/>
  <c r="Q320" i="1" s="1"/>
  <c r="K318" i="1"/>
  <c r="Q318" i="1" s="1"/>
  <c r="K316" i="1"/>
  <c r="Q316" i="1" s="1"/>
  <c r="K313" i="1"/>
  <c r="Q313" i="1" s="1"/>
  <c r="K310" i="1"/>
  <c r="K306" i="1"/>
  <c r="K299" i="1"/>
  <c r="Q299" i="1" s="1"/>
  <c r="K297" i="1"/>
  <c r="Q297" i="1" s="1"/>
  <c r="K296" i="1"/>
  <c r="Q296" i="1" s="1"/>
  <c r="K295" i="1"/>
  <c r="Q295" i="1" s="1"/>
  <c r="K292" i="1"/>
  <c r="K291" i="1"/>
  <c r="Q291" i="1" s="1"/>
  <c r="K290" i="1"/>
  <c r="K289" i="1"/>
  <c r="Q289" i="1" s="1"/>
  <c r="K288" i="1"/>
  <c r="K285" i="1"/>
  <c r="Q285" i="1" s="1"/>
  <c r="K283" i="1"/>
  <c r="Q283" i="1" s="1"/>
  <c r="K279" i="1"/>
  <c r="Q279" i="1" s="1"/>
  <c r="K278" i="1"/>
  <c r="Q278" i="1" s="1"/>
  <c r="K277" i="1"/>
  <c r="K276" i="1"/>
  <c r="K273" i="1"/>
  <c r="Q273" i="1" s="1"/>
  <c r="K272" i="1"/>
  <c r="Q272" i="1" s="1"/>
  <c r="K271" i="1"/>
  <c r="K268" i="1"/>
  <c r="K267" i="1"/>
  <c r="K266" i="1"/>
  <c r="Q266" i="1" s="1"/>
  <c r="K265" i="1"/>
  <c r="K263" i="1"/>
  <c r="Q263" i="1" s="1"/>
  <c r="K262" i="1"/>
  <c r="Q262" i="1" s="1"/>
  <c r="K261" i="1"/>
  <c r="Q261" i="1" s="1"/>
  <c r="K260" i="1"/>
  <c r="K259" i="1"/>
  <c r="Q259" i="1" s="1"/>
  <c r="K256" i="1"/>
  <c r="Q256" i="1" s="1"/>
  <c r="K255" i="1"/>
  <c r="Q255" i="1" s="1"/>
  <c r="K254" i="1"/>
  <c r="K253" i="1"/>
  <c r="K252" i="1"/>
  <c r="Q252" i="1" s="1"/>
  <c r="K251" i="1"/>
  <c r="Q251" i="1" s="1"/>
  <c r="K250" i="1"/>
  <c r="K249" i="1"/>
  <c r="K248" i="1"/>
  <c r="Q248" i="1" s="1"/>
  <c r="K247" i="1"/>
  <c r="Q247" i="1" s="1"/>
  <c r="K246" i="1"/>
  <c r="Q246" i="1" s="1"/>
  <c r="K243" i="1"/>
  <c r="Q243" i="1" s="1"/>
  <c r="K242" i="1"/>
  <c r="K241" i="1"/>
  <c r="K240" i="1"/>
  <c r="Q240" i="1" s="1"/>
  <c r="K239" i="1"/>
  <c r="Q239" i="1" s="1"/>
  <c r="K238" i="1"/>
  <c r="Q238" i="1" s="1"/>
  <c r="K226" i="1"/>
  <c r="Q226" i="1" s="1"/>
  <c r="K225" i="1"/>
  <c r="K224" i="1"/>
  <c r="Q224" i="1" s="1"/>
  <c r="K218" i="1"/>
  <c r="Q218" i="1" s="1"/>
  <c r="K212" i="1"/>
  <c r="Q212" i="1" s="1"/>
  <c r="K211" i="1"/>
  <c r="Q211" i="1" s="1"/>
  <c r="K209" i="1"/>
  <c r="Q209" i="1" s="1"/>
  <c r="K208" i="1"/>
  <c r="K207" i="1"/>
  <c r="Q207" i="1" s="1"/>
  <c r="K200" i="1"/>
  <c r="K199" i="1"/>
  <c r="K198" i="1"/>
  <c r="Q198" i="1" s="1"/>
  <c r="K197" i="1"/>
  <c r="Q197" i="1" s="1"/>
  <c r="K196" i="1"/>
  <c r="K195" i="1"/>
  <c r="K194" i="1"/>
  <c r="Q194" i="1" s="1"/>
  <c r="K193" i="1"/>
  <c r="Q193" i="1" s="1"/>
  <c r="K192" i="1"/>
  <c r="Q192" i="1" s="1"/>
  <c r="K187" i="1"/>
  <c r="K186" i="1"/>
  <c r="K185" i="1"/>
  <c r="Q185" i="1" s="1"/>
  <c r="K184" i="1"/>
  <c r="Q184" i="1" s="1"/>
  <c r="K183" i="1"/>
  <c r="Q183" i="1" s="1"/>
  <c r="K182" i="1"/>
  <c r="K178" i="1"/>
  <c r="K176" i="1"/>
  <c r="Q176" i="1" s="1"/>
  <c r="K175" i="1"/>
  <c r="Q175" i="1" s="1"/>
  <c r="K174" i="1"/>
  <c r="Q174" i="1" s="1"/>
  <c r="K169" i="1"/>
  <c r="Q169" i="1" s="1"/>
  <c r="K165" i="1"/>
  <c r="K164" i="1"/>
  <c r="Q164" i="1" s="1"/>
  <c r="K163" i="1"/>
  <c r="Q163" i="1" s="1"/>
  <c r="K162" i="1"/>
  <c r="Q162" i="1" s="1"/>
  <c r="K160" i="1"/>
  <c r="Q160" i="1" s="1"/>
  <c r="K158" i="1"/>
  <c r="K157" i="1"/>
  <c r="Q157" i="1" s="1"/>
  <c r="K156" i="1"/>
  <c r="Q156" i="1" s="1"/>
  <c r="K155" i="1"/>
  <c r="Q155" i="1" s="1"/>
  <c r="K154" i="1"/>
  <c r="Q154" i="1" s="1"/>
  <c r="K153" i="1"/>
  <c r="Q153" i="1" s="1"/>
  <c r="K152" i="1"/>
  <c r="Q152" i="1" s="1"/>
  <c r="K151" i="1"/>
  <c r="Q151" i="1" s="1"/>
  <c r="K150" i="1"/>
  <c r="Q150" i="1" s="1"/>
  <c r="K149" i="1"/>
  <c r="Q149" i="1" s="1"/>
  <c r="K148" i="1"/>
  <c r="Q148" i="1" s="1"/>
  <c r="K146" i="1"/>
  <c r="Q146" i="1" s="1"/>
  <c r="K145" i="1"/>
  <c r="Q145" i="1" s="1"/>
  <c r="K144" i="1"/>
  <c r="Q144" i="1" s="1"/>
  <c r="K143" i="1"/>
  <c r="K142" i="1"/>
  <c r="Q142" i="1" s="1"/>
  <c r="K141" i="1"/>
  <c r="Q141" i="1" s="1"/>
  <c r="K140" i="1"/>
  <c r="Q140" i="1" s="1"/>
  <c r="K139" i="1"/>
  <c r="Q139" i="1" s="1"/>
  <c r="K138" i="1"/>
  <c r="Q138" i="1" s="1"/>
  <c r="K137" i="1"/>
  <c r="K132" i="1"/>
  <c r="K131" i="1"/>
  <c r="Q131" i="1" s="1"/>
  <c r="K130" i="1"/>
  <c r="Q130" i="1" s="1"/>
  <c r="K129" i="1"/>
  <c r="Q129" i="1" s="1"/>
  <c r="K128" i="1"/>
  <c r="K127" i="1"/>
  <c r="K126" i="1"/>
  <c r="Q126" i="1" s="1"/>
  <c r="K125" i="1"/>
  <c r="Q125" i="1" s="1"/>
  <c r="K124" i="1"/>
  <c r="Q124" i="1" s="1"/>
  <c r="K121" i="1"/>
  <c r="K120" i="1"/>
  <c r="Q120" i="1" s="1"/>
  <c r="K119" i="1"/>
  <c r="Q119" i="1" s="1"/>
  <c r="K118" i="1"/>
  <c r="Q118" i="1" s="1"/>
  <c r="K117" i="1"/>
  <c r="Q117" i="1" s="1"/>
  <c r="K116" i="1"/>
  <c r="K115" i="1"/>
  <c r="Q115" i="1" s="1"/>
  <c r="K114" i="1"/>
  <c r="K113" i="1"/>
  <c r="Q113" i="1" s="1"/>
  <c r="K112" i="1"/>
  <c r="Q112" i="1" s="1"/>
  <c r="K111" i="1"/>
  <c r="Q111" i="1" s="1"/>
  <c r="K110" i="1"/>
  <c r="K109" i="1"/>
  <c r="Q109" i="1" s="1"/>
  <c r="K106" i="1"/>
  <c r="Q106" i="1" s="1"/>
  <c r="K105" i="1"/>
  <c r="Q105" i="1" s="1"/>
  <c r="K104" i="1"/>
  <c r="K103" i="1"/>
  <c r="K102" i="1"/>
  <c r="Q102" i="1" s="1"/>
  <c r="K101" i="1"/>
  <c r="K100" i="1"/>
  <c r="Q100" i="1" s="1"/>
  <c r="K99" i="1"/>
  <c r="Q99" i="1" s="1"/>
  <c r="K98" i="1"/>
  <c r="Q98" i="1" s="1"/>
  <c r="K97" i="1"/>
  <c r="K96" i="1"/>
  <c r="K95" i="1"/>
  <c r="Q95" i="1" s="1"/>
  <c r="K94" i="1"/>
  <c r="Q94" i="1" s="1"/>
  <c r="K93" i="1"/>
  <c r="Q93" i="1" s="1"/>
  <c r="K92" i="1"/>
  <c r="K91" i="1"/>
  <c r="Q91" i="1" s="1"/>
  <c r="K90" i="1"/>
  <c r="K89" i="1"/>
  <c r="K82" i="1"/>
  <c r="Q82" i="1" s="1"/>
  <c r="K80" i="1"/>
  <c r="Q80" i="1" s="1"/>
  <c r="K79" i="1"/>
  <c r="Q79" i="1" s="1"/>
  <c r="K77" i="1"/>
  <c r="Q77" i="1" s="1"/>
  <c r="K76" i="1"/>
  <c r="K75" i="1"/>
  <c r="K74" i="1"/>
  <c r="Q74" i="1" s="1"/>
  <c r="K73" i="1"/>
  <c r="K72" i="1"/>
  <c r="K71" i="1"/>
  <c r="Q71" i="1" s="1"/>
  <c r="K70" i="1"/>
  <c r="Q70" i="1" s="1"/>
  <c r="K69" i="1"/>
  <c r="Q69" i="1" s="1"/>
  <c r="K68" i="1"/>
  <c r="K67" i="1"/>
  <c r="K64" i="1"/>
  <c r="Q64" i="1" s="1"/>
  <c r="K63" i="1"/>
  <c r="Q63" i="1" s="1"/>
  <c r="K60" i="1"/>
  <c r="Q60" i="1" s="1"/>
  <c r="K59" i="1"/>
  <c r="Q59" i="1" s="1"/>
  <c r="K58" i="1"/>
  <c r="Q58" i="1" s="1"/>
  <c r="K57" i="1"/>
  <c r="Q57" i="1" s="1"/>
  <c r="K56" i="1"/>
  <c r="Q56" i="1" s="1"/>
  <c r="K55" i="1"/>
  <c r="K44" i="1"/>
  <c r="K42" i="1"/>
  <c r="Q42" i="1" s="1"/>
  <c r="K40" i="1"/>
  <c r="Q40" i="1" s="1"/>
  <c r="K38" i="1"/>
  <c r="K35" i="1"/>
  <c r="K32" i="1"/>
  <c r="Q32" i="1" s="1"/>
  <c r="K31" i="1"/>
  <c r="Q31" i="1" s="1"/>
  <c r="K30" i="1"/>
  <c r="K27" i="1"/>
  <c r="K26" i="1"/>
  <c r="Q26" i="1" s="1"/>
  <c r="K25" i="1"/>
  <c r="Q25" i="1" s="1"/>
  <c r="K24" i="1"/>
  <c r="Q24" i="1" s="1"/>
  <c r="K23" i="1"/>
  <c r="K22" i="1"/>
  <c r="Q22" i="1" s="1"/>
  <c r="K21" i="1"/>
  <c r="Q21" i="1" s="1"/>
  <c r="K20" i="1"/>
  <c r="Q20" i="1" s="1"/>
  <c r="K19" i="1"/>
  <c r="Q19" i="1" s="1"/>
  <c r="K18" i="1"/>
  <c r="Q18" i="1" s="1"/>
  <c r="K17" i="1"/>
  <c r="Q17" i="1" s="1"/>
  <c r="K16" i="1"/>
  <c r="K15" i="1"/>
  <c r="K14" i="1"/>
  <c r="Q14" i="1" s="1"/>
  <c r="K13" i="1"/>
  <c r="Q13" i="1" s="1"/>
  <c r="K12" i="1"/>
  <c r="Q12" i="1" s="1"/>
  <c r="K11" i="1"/>
  <c r="Q11" i="1" s="1"/>
  <c r="K9" i="1"/>
  <c r="Q9" i="1" s="1"/>
  <c r="K6" i="1"/>
  <c r="Q6" i="1" s="1"/>
  <c r="K725" i="1"/>
  <c r="K722" i="1"/>
  <c r="K718" i="1"/>
  <c r="K715" i="1"/>
  <c r="P715" i="1" s="1"/>
  <c r="K709" i="1"/>
  <c r="P709" i="1" s="1"/>
  <c r="K707" i="1"/>
  <c r="P707" i="1" s="1"/>
  <c r="K704" i="1"/>
  <c r="K701" i="1"/>
  <c r="K700" i="1"/>
  <c r="P700" i="1" s="1"/>
  <c r="K697" i="1"/>
  <c r="P697" i="1" s="1"/>
  <c r="K690" i="1"/>
  <c r="K689" i="1"/>
  <c r="K688" i="1"/>
  <c r="K682" i="1"/>
  <c r="O682" i="1" s="1"/>
  <c r="K683" i="1"/>
  <c r="O683" i="1" s="1"/>
  <c r="K680" i="1"/>
  <c r="O680" i="1" s="1"/>
  <c r="K679" i="1"/>
  <c r="O679" i="1" s="1"/>
  <c r="K672" i="1"/>
  <c r="O672" i="1" s="1"/>
  <c r="P672" i="1" s="1"/>
  <c r="K670" i="1"/>
  <c r="O670" i="1" s="1"/>
  <c r="P670" i="1" s="1"/>
  <c r="K666" i="1"/>
  <c r="O666" i="1" s="1"/>
  <c r="K662" i="1"/>
  <c r="O662" i="1" s="1"/>
  <c r="K660" i="1"/>
  <c r="O660" i="1" s="1"/>
  <c r="K659" i="1"/>
  <c r="O659" i="1" s="1"/>
  <c r="K658" i="1"/>
  <c r="O658" i="1" s="1"/>
  <c r="P658" i="1" s="1"/>
  <c r="K648" i="1"/>
  <c r="O648" i="1" s="1"/>
  <c r="K644" i="1"/>
  <c r="O644" i="1" s="1"/>
  <c r="K639" i="1"/>
  <c r="O639" i="1" s="1"/>
  <c r="K627" i="1"/>
  <c r="O627" i="1" s="1"/>
  <c r="K625" i="1"/>
  <c r="O625" i="1" s="1"/>
  <c r="K624" i="1"/>
  <c r="O624" i="1" s="1"/>
  <c r="K623" i="1"/>
  <c r="O623" i="1" s="1"/>
  <c r="K622" i="1"/>
  <c r="O622" i="1" s="1"/>
  <c r="P622" i="1" s="1"/>
  <c r="K620" i="1"/>
  <c r="O620" i="1" s="1"/>
  <c r="K619" i="1"/>
  <c r="O619" i="1" s="1"/>
  <c r="K618" i="1"/>
  <c r="O618" i="1" s="1"/>
  <c r="K617" i="1"/>
  <c r="O617" i="1" s="1"/>
  <c r="P617" i="1" s="1"/>
  <c r="K616" i="1"/>
  <c r="O616" i="1" s="1"/>
  <c r="K614" i="1"/>
  <c r="O614" i="1" s="1"/>
  <c r="P614" i="1" s="1"/>
  <c r="K612" i="1"/>
  <c r="O612" i="1" s="1"/>
  <c r="K611" i="1"/>
  <c r="O611" i="1" s="1"/>
  <c r="K610" i="1"/>
  <c r="O610" i="1" s="1"/>
  <c r="K609" i="1"/>
  <c r="O609" i="1" s="1"/>
  <c r="P609" i="1" s="1"/>
  <c r="K603" i="1"/>
  <c r="O603" i="1" s="1"/>
  <c r="K601" i="1"/>
  <c r="O601" i="1" s="1"/>
  <c r="K599" i="1"/>
  <c r="O599" i="1" s="1"/>
  <c r="K594" i="1"/>
  <c r="O594" i="1" s="1"/>
  <c r="K586" i="1"/>
  <c r="O586" i="1" s="1"/>
  <c r="P586" i="1" s="1"/>
  <c r="K584" i="1"/>
  <c r="O584" i="1" s="1"/>
  <c r="K583" i="1"/>
  <c r="O583" i="1" s="1"/>
  <c r="K557" i="1"/>
  <c r="O557" i="1" s="1"/>
  <c r="K549" i="1"/>
  <c r="O549" i="1" s="1"/>
  <c r="K548" i="1"/>
  <c r="O548" i="1" s="1"/>
  <c r="P548" i="1" s="1"/>
  <c r="K546" i="1"/>
  <c r="O546" i="1" s="1"/>
  <c r="P546" i="1" s="1"/>
  <c r="K545" i="1"/>
  <c r="O545" i="1" s="1"/>
  <c r="K544" i="1"/>
  <c r="O544" i="1" s="1"/>
  <c r="K543" i="1"/>
  <c r="O543" i="1" s="1"/>
  <c r="K539" i="1"/>
  <c r="O539" i="1" s="1"/>
  <c r="K536" i="1"/>
  <c r="K533" i="1"/>
  <c r="K531" i="1"/>
  <c r="Q531" i="1" s="1"/>
  <c r="K529" i="1"/>
  <c r="Q529" i="1" s="1"/>
  <c r="K528" i="1"/>
  <c r="K505" i="1"/>
  <c r="K504" i="1"/>
  <c r="Q504" i="1" s="1"/>
  <c r="K503" i="1"/>
  <c r="Q503" i="1" s="1"/>
  <c r="K501" i="1"/>
  <c r="Q501" i="1" s="1"/>
  <c r="K500" i="1"/>
  <c r="Q500" i="1" s="1"/>
  <c r="K484" i="1"/>
  <c r="K483" i="1"/>
  <c r="K467" i="1"/>
  <c r="Q467" i="1" s="1"/>
  <c r="K466" i="1"/>
  <c r="Q466" i="1" s="1"/>
  <c r="K465" i="1"/>
  <c r="Q465" i="1" s="1"/>
  <c r="K464" i="1"/>
  <c r="Q464" i="1" s="1"/>
  <c r="K463" i="1"/>
  <c r="Q463" i="1" s="1"/>
  <c r="K462" i="1"/>
  <c r="Q462" i="1" s="1"/>
  <c r="K460" i="1"/>
  <c r="Q460" i="1" s="1"/>
  <c r="K459" i="1"/>
  <c r="Q459" i="1" s="1"/>
  <c r="K458" i="1"/>
  <c r="K457" i="1"/>
  <c r="K455" i="1"/>
  <c r="Q455" i="1" s="1"/>
  <c r="K448" i="1"/>
  <c r="Q448" i="1" s="1"/>
  <c r="K445" i="1"/>
  <c r="K440" i="1"/>
  <c r="K439" i="1"/>
  <c r="Q439" i="1" s="1"/>
  <c r="K438" i="1"/>
  <c r="Q438" i="1" s="1"/>
  <c r="K437" i="1"/>
  <c r="Q437" i="1" s="1"/>
  <c r="K436" i="1"/>
  <c r="K432" i="1"/>
  <c r="Q432" i="1" s="1"/>
  <c r="K431" i="1"/>
  <c r="Q431" i="1" s="1"/>
  <c r="K430" i="1"/>
  <c r="Q430" i="1" s="1"/>
  <c r="K429" i="1"/>
  <c r="K428" i="1"/>
  <c r="K426" i="1"/>
  <c r="Q426" i="1" s="1"/>
  <c r="K424" i="1"/>
  <c r="Q424" i="1" s="1"/>
  <c r="K420" i="1"/>
  <c r="Q420" i="1" s="1"/>
  <c r="K419" i="1"/>
  <c r="Q419" i="1" s="1"/>
  <c r="K412" i="1"/>
  <c r="K411" i="1"/>
  <c r="K409" i="1"/>
  <c r="Q409" i="1" s="1"/>
  <c r="K407" i="1"/>
  <c r="Q407" i="1" s="1"/>
  <c r="K402" i="1"/>
  <c r="Q402" i="1" s="1"/>
  <c r="K401" i="1"/>
  <c r="Q401" i="1" s="1"/>
  <c r="K397" i="1"/>
  <c r="K390" i="1"/>
  <c r="Q390" i="1" s="1"/>
  <c r="K389" i="1"/>
  <c r="Q389" i="1" s="1"/>
  <c r="K379" i="1"/>
  <c r="Q379" i="1" s="1"/>
  <c r="K378" i="1"/>
  <c r="K373" i="1"/>
  <c r="K366" i="1"/>
  <c r="Q366" i="1" s="1"/>
  <c r="K365" i="1"/>
  <c r="Q365" i="1" s="1"/>
  <c r="K361" i="1"/>
  <c r="Q361" i="1" s="1"/>
  <c r="K357" i="1"/>
  <c r="K356" i="1"/>
  <c r="K348" i="1"/>
  <c r="Q348" i="1" s="1"/>
  <c r="K335" i="1"/>
  <c r="Q335" i="1" s="1"/>
  <c r="K331" i="1"/>
  <c r="K330" i="1"/>
  <c r="Q330" i="1" s="1"/>
  <c r="K329" i="1"/>
  <c r="Q329" i="1" s="1"/>
  <c r="K328" i="1"/>
  <c r="K325" i="1"/>
  <c r="K324" i="1"/>
  <c r="Q324" i="1" s="1"/>
  <c r="K319" i="1"/>
  <c r="Q319" i="1" s="1"/>
  <c r="K315" i="1"/>
  <c r="Q315" i="1" s="1"/>
  <c r="K314" i="1"/>
  <c r="Q314" i="1" s="1"/>
  <c r="K311" i="1"/>
  <c r="K309" i="1"/>
  <c r="K308" i="1"/>
  <c r="Q308" i="1" s="1"/>
  <c r="K307" i="1"/>
  <c r="Q307" i="1" s="1"/>
  <c r="K305" i="1"/>
  <c r="Q305" i="1" s="1"/>
  <c r="K303" i="1"/>
  <c r="Q303" i="1" s="1"/>
  <c r="K301" i="1"/>
  <c r="K300" i="1"/>
  <c r="K294" i="1"/>
  <c r="Q294" i="1" s="1"/>
  <c r="K293" i="1"/>
  <c r="Q293" i="1" s="1"/>
  <c r="K286" i="1"/>
  <c r="K282" i="1"/>
  <c r="K281" i="1"/>
  <c r="Q281" i="1" s="1"/>
  <c r="K280" i="1"/>
  <c r="Q280" i="1" s="1"/>
  <c r="K275" i="1"/>
  <c r="Q275" i="1" s="1"/>
  <c r="K270" i="1"/>
  <c r="Q270" i="1" s="1"/>
  <c r="K269" i="1"/>
  <c r="K258" i="1"/>
  <c r="K257" i="1"/>
  <c r="Q257" i="1" s="1"/>
  <c r="K245" i="1"/>
  <c r="Q245" i="1" s="1"/>
  <c r="K244" i="1"/>
  <c r="Q244" i="1" s="1"/>
  <c r="K233" i="1"/>
  <c r="Q233" i="1" s="1"/>
  <c r="K232" i="1"/>
  <c r="K231" i="1"/>
  <c r="K230" i="1"/>
  <c r="Q230" i="1" s="1"/>
  <c r="K229" i="1"/>
  <c r="Q229" i="1" s="1"/>
  <c r="K223" i="1"/>
  <c r="Q223" i="1" s="1"/>
  <c r="K221" i="1"/>
  <c r="Q221" i="1" s="1"/>
  <c r="K220" i="1"/>
  <c r="K219" i="1"/>
  <c r="K217" i="1"/>
  <c r="Q217" i="1" s="1"/>
  <c r="K216" i="1"/>
  <c r="Q216" i="1" s="1"/>
  <c r="K215" i="1"/>
  <c r="Q215" i="1" s="1"/>
  <c r="K210" i="1"/>
  <c r="Q210" i="1" s="1"/>
  <c r="K206" i="1"/>
  <c r="K205" i="1"/>
  <c r="Q205" i="1" s="1"/>
  <c r="K204" i="1"/>
  <c r="Q204" i="1" s="1"/>
  <c r="K203" i="1"/>
  <c r="Q203" i="1" s="1"/>
  <c r="K191" i="1"/>
  <c r="Q191" i="1" s="1"/>
  <c r="K190" i="1"/>
  <c r="Q190" i="1" s="1"/>
  <c r="K189" i="1"/>
  <c r="K181" i="1"/>
  <c r="Q181" i="1" s="1"/>
  <c r="K180" i="1"/>
  <c r="Q180" i="1" s="1"/>
  <c r="K171" i="1"/>
  <c r="Q171" i="1" s="1"/>
  <c r="K168" i="1"/>
  <c r="Q168" i="1" s="1"/>
  <c r="K167" i="1"/>
  <c r="K166" i="1"/>
  <c r="K161" i="1"/>
  <c r="Q161" i="1" s="1"/>
  <c r="K159" i="1"/>
  <c r="Q159" i="1" s="1"/>
  <c r="K136" i="1"/>
  <c r="Q136" i="1" s="1"/>
  <c r="K135" i="1"/>
  <c r="K134" i="1"/>
  <c r="Q134" i="1" s="1"/>
  <c r="K133" i="1"/>
  <c r="Q133" i="1" s="1"/>
  <c r="K123" i="1"/>
  <c r="Q123" i="1" s="1"/>
  <c r="K122" i="1"/>
  <c r="Q122" i="1" s="1"/>
  <c r="K108" i="1"/>
  <c r="K107" i="1"/>
  <c r="K88" i="1"/>
  <c r="Q88" i="1" s="1"/>
  <c r="K87" i="1"/>
  <c r="K86" i="1"/>
  <c r="K85" i="1"/>
  <c r="Q85" i="1" s="1"/>
  <c r="K84" i="1"/>
  <c r="Q84" i="1" s="1"/>
  <c r="K83" i="1"/>
  <c r="Q83" i="1" s="1"/>
  <c r="K78" i="1"/>
  <c r="Q78" i="1" s="1"/>
  <c r="K66" i="1"/>
  <c r="K65" i="1"/>
  <c r="K62" i="1"/>
  <c r="Q62" i="1" s="1"/>
  <c r="K54" i="1"/>
  <c r="Q54" i="1" s="1"/>
  <c r="K52" i="1"/>
  <c r="Q52" i="1" s="1"/>
  <c r="K51" i="1"/>
  <c r="Q51" i="1" s="1"/>
  <c r="K50" i="1"/>
  <c r="K49" i="1"/>
  <c r="Q49" i="1" s="1"/>
  <c r="K47" i="1"/>
  <c r="Q47" i="1" s="1"/>
  <c r="K46" i="1"/>
  <c r="Q46" i="1" s="1"/>
  <c r="K45" i="1"/>
  <c r="K43" i="1"/>
  <c r="Q43" i="1" s="1"/>
  <c r="K41" i="1"/>
  <c r="Q41" i="1" s="1"/>
  <c r="K39" i="1"/>
  <c r="Q39" i="1" s="1"/>
  <c r="K37" i="1"/>
  <c r="Q37" i="1" s="1"/>
  <c r="K36" i="1"/>
  <c r="K34" i="1"/>
  <c r="K33" i="1"/>
  <c r="Q33" i="1" s="1"/>
  <c r="K29" i="1"/>
  <c r="Q29" i="1" s="1"/>
  <c r="K28" i="1"/>
  <c r="Q28" i="1" s="1"/>
  <c r="K10" i="1"/>
  <c r="Q10" i="1" s="1"/>
  <c r="K8" i="1"/>
  <c r="K7" i="1"/>
  <c r="K5" i="1"/>
  <c r="Q5" i="1" s="1"/>
  <c r="K602" i="1"/>
  <c r="Q602" i="1" s="1"/>
  <c r="K597" i="1"/>
  <c r="Q597" i="1" s="1"/>
  <c r="K596" i="1"/>
  <c r="Q596" i="1" s="1"/>
  <c r="K595" i="1"/>
  <c r="Q595" i="1" s="1"/>
  <c r="T732" i="18" l="1"/>
  <c r="P202" i="1"/>
  <c r="Q4" i="1"/>
  <c r="R4" i="1"/>
  <c r="O237" i="1"/>
  <c r="P237" i="1" s="1"/>
  <c r="P725" i="1"/>
  <c r="Q725" i="1" s="1"/>
  <c r="P550" i="1"/>
  <c r="Q550" i="1" s="1"/>
  <c r="P558" i="1"/>
  <c r="Q558" i="1" s="1"/>
  <c r="P567" i="1"/>
  <c r="Q567" i="1" s="1"/>
  <c r="P573" i="1"/>
  <c r="Q573" i="1" s="1"/>
  <c r="P581" i="1"/>
  <c r="Q581" i="1" s="1"/>
  <c r="P592" i="1"/>
  <c r="Q592" i="1" s="1"/>
  <c r="P652" i="1"/>
  <c r="Q652" i="1" s="1"/>
  <c r="P654" i="1"/>
  <c r="Q654" i="1" s="1"/>
  <c r="P675" i="1"/>
  <c r="Q675" i="1" s="1"/>
  <c r="P712" i="1"/>
  <c r="Q712" i="1" s="1"/>
  <c r="P604" i="1"/>
  <c r="Q604" i="1" s="1"/>
  <c r="P613" i="1"/>
  <c r="Q613" i="1" s="1"/>
  <c r="P646" i="1"/>
  <c r="Q646" i="1" s="1"/>
  <c r="P630" i="1"/>
  <c r="Q630" i="1" s="1"/>
  <c r="P643" i="1"/>
  <c r="Q643" i="1" s="1"/>
  <c r="P693" i="1"/>
  <c r="Q693" i="1" s="1"/>
  <c r="P716" i="1"/>
  <c r="Q716" i="1" s="1"/>
  <c r="P583" i="1"/>
  <c r="Q583" i="1" s="1"/>
  <c r="P683" i="1"/>
  <c r="Q683" i="1" s="1"/>
  <c r="P603" i="1"/>
  <c r="Q603" i="1" s="1"/>
  <c r="P611" i="1"/>
  <c r="Q611" i="1" s="1"/>
  <c r="P620" i="1"/>
  <c r="Q620" i="1" s="1"/>
  <c r="P627" i="1"/>
  <c r="Q627" i="1" s="1"/>
  <c r="P648" i="1"/>
  <c r="Q648" i="1" s="1"/>
  <c r="P666" i="1"/>
  <c r="Q666" i="1" s="1"/>
  <c r="P682" i="1"/>
  <c r="Q682" i="1" s="1"/>
  <c r="P690" i="1"/>
  <c r="Q690" i="1" s="1"/>
  <c r="P704" i="1"/>
  <c r="Q704" i="1" s="1"/>
  <c r="P551" i="1"/>
  <c r="Q551" i="1" s="1"/>
  <c r="P556" i="1"/>
  <c r="Q556" i="1" s="1"/>
  <c r="P566" i="1"/>
  <c r="Q566" i="1" s="1"/>
  <c r="P568" i="1"/>
  <c r="Q568" i="1" s="1"/>
  <c r="P580" i="1"/>
  <c r="Q580" i="1" s="1"/>
  <c r="P593" i="1"/>
  <c r="Q593" i="1" s="1"/>
  <c r="P628" i="1"/>
  <c r="Q628" i="1" s="1"/>
  <c r="P650" i="1"/>
  <c r="Q650" i="1" s="1"/>
  <c r="P651" i="1"/>
  <c r="Q651" i="1" s="1"/>
  <c r="P676" i="1"/>
  <c r="Q676" i="1" s="1"/>
  <c r="P720" i="1"/>
  <c r="Q720" i="1" s="1"/>
  <c r="P544" i="1"/>
  <c r="Q544" i="1" s="1"/>
  <c r="P625" i="1"/>
  <c r="Q625" i="1" s="1"/>
  <c r="P584" i="1"/>
  <c r="Q584" i="1" s="1"/>
  <c r="P395" i="1"/>
  <c r="Q395" i="1" s="1"/>
  <c r="P619" i="1"/>
  <c r="Q619" i="1" s="1"/>
  <c r="P644" i="1"/>
  <c r="Q644" i="1" s="1"/>
  <c r="P545" i="1"/>
  <c r="Q545" i="1" s="1"/>
  <c r="P642" i="1"/>
  <c r="Q642" i="1" s="1"/>
  <c r="P667" i="1"/>
  <c r="Q667" i="1" s="1"/>
  <c r="P698" i="1"/>
  <c r="Q698" i="1" s="1"/>
  <c r="P699" i="1"/>
  <c r="Q699" i="1" s="1"/>
  <c r="P687" i="1"/>
  <c r="Q687" i="1" s="1"/>
  <c r="P721" i="1"/>
  <c r="Q721" i="1" s="1"/>
  <c r="Q222" i="1"/>
  <c r="P425" i="1"/>
  <c r="Q425" i="1" s="1"/>
  <c r="P662" i="1"/>
  <c r="Q662" i="1" s="1"/>
  <c r="P539" i="1"/>
  <c r="Q539" i="1" s="1"/>
  <c r="P549" i="1"/>
  <c r="Q549" i="1" s="1"/>
  <c r="P594" i="1"/>
  <c r="Q594" i="1" s="1"/>
  <c r="P623" i="1"/>
  <c r="Q623" i="1" s="1"/>
  <c r="P639" i="1"/>
  <c r="Q639" i="1" s="1"/>
  <c r="P659" i="1"/>
  <c r="Q659" i="1" s="1"/>
  <c r="P679" i="1"/>
  <c r="Q679" i="1" s="1"/>
  <c r="P688" i="1"/>
  <c r="Q688" i="1" s="1"/>
  <c r="P718" i="1"/>
  <c r="Q718" i="1" s="1"/>
  <c r="Q542" i="1"/>
  <c r="P552" i="1"/>
  <c r="Q552" i="1" s="1"/>
  <c r="P555" i="1"/>
  <c r="Q555" i="1" s="1"/>
  <c r="P559" i="1"/>
  <c r="Q559" i="1" s="1"/>
  <c r="P561" i="1"/>
  <c r="Q561" i="1" s="1"/>
  <c r="P564" i="1"/>
  <c r="Q564" i="1" s="1"/>
  <c r="P575" i="1"/>
  <c r="Q575" i="1" s="1"/>
  <c r="P605" i="1"/>
  <c r="Q605" i="1" s="1"/>
  <c r="P647" i="1"/>
  <c r="Q647" i="1" s="1"/>
  <c r="P655" i="1"/>
  <c r="Q655" i="1" s="1"/>
  <c r="P671" i="1"/>
  <c r="Q671" i="1" s="1"/>
  <c r="P703" i="1"/>
  <c r="Q703" i="1" s="1"/>
  <c r="P626" i="1"/>
  <c r="Q626" i="1" s="1"/>
  <c r="P668" i="1"/>
  <c r="Q668" i="1" s="1"/>
  <c r="P636" i="1"/>
  <c r="Q636" i="1" s="1"/>
  <c r="P702" i="1"/>
  <c r="Q702" i="1" s="1"/>
  <c r="P691" i="1"/>
  <c r="Q691" i="1" s="1"/>
  <c r="P710" i="1"/>
  <c r="Q710" i="1" s="1"/>
  <c r="P228" i="1"/>
  <c r="Q228" i="1" s="1"/>
  <c r="P427" i="1"/>
  <c r="Q427" i="1" s="1"/>
  <c r="P601" i="1"/>
  <c r="Q601" i="1" s="1"/>
  <c r="P612" i="1"/>
  <c r="Q612" i="1" s="1"/>
  <c r="P543" i="1"/>
  <c r="Q543" i="1" s="1"/>
  <c r="P557" i="1"/>
  <c r="Q557" i="1" s="1"/>
  <c r="P599" i="1"/>
  <c r="Q599" i="1" s="1"/>
  <c r="P610" i="1"/>
  <c r="Q610" i="1" s="1"/>
  <c r="P616" i="1"/>
  <c r="Q616" i="1" s="1"/>
  <c r="P618" i="1"/>
  <c r="Q618" i="1" s="1"/>
  <c r="P624" i="1"/>
  <c r="Q624" i="1" s="1"/>
  <c r="P660" i="1"/>
  <c r="Q660" i="1" s="1"/>
  <c r="P680" i="1"/>
  <c r="Q680" i="1" s="1"/>
  <c r="P689" i="1"/>
  <c r="Q689" i="1" s="1"/>
  <c r="P701" i="1"/>
  <c r="Q701" i="1" s="1"/>
  <c r="P722" i="1"/>
  <c r="Q722" i="1" s="1"/>
  <c r="P540" i="1"/>
  <c r="Q540" i="1" s="1"/>
  <c r="P547" i="1"/>
  <c r="Q547" i="1" s="1"/>
  <c r="P553" i="1"/>
  <c r="Q553" i="1" s="1"/>
  <c r="P562" i="1"/>
  <c r="Q562" i="1" s="1"/>
  <c r="P565" i="1"/>
  <c r="Q565" i="1" s="1"/>
  <c r="P570" i="1"/>
  <c r="Q570" i="1" s="1"/>
  <c r="P577" i="1"/>
  <c r="Q577" i="1" s="1"/>
  <c r="P588" i="1"/>
  <c r="Q588" i="1" s="1"/>
  <c r="P649" i="1"/>
  <c r="Q649" i="1" s="1"/>
  <c r="P663" i="1"/>
  <c r="Q663" i="1" s="1"/>
  <c r="P673" i="1"/>
  <c r="Q673" i="1" s="1"/>
  <c r="P711" i="1"/>
  <c r="Q711" i="1" s="1"/>
  <c r="P629" i="1"/>
  <c r="Q629" i="1" s="1"/>
  <c r="P640" i="1"/>
  <c r="Q640" i="1" s="1"/>
  <c r="P641" i="1"/>
  <c r="Q641" i="1" s="1"/>
  <c r="P692" i="1"/>
  <c r="Q692" i="1" s="1"/>
  <c r="P714" i="1"/>
  <c r="Q714" i="1" s="1"/>
  <c r="P530" i="1"/>
  <c r="Q530" i="1" s="1"/>
  <c r="Q214" i="1"/>
  <c r="Q304" i="1"/>
  <c r="Q538" i="1"/>
  <c r="Q606" i="1"/>
  <c r="Q635" i="1"/>
  <c r="Q677" i="1"/>
  <c r="Q717" i="1"/>
  <c r="Q8" i="1"/>
  <c r="Q66" i="1"/>
  <c r="Q135" i="1"/>
  <c r="Q206" i="1"/>
  <c r="Q269" i="1"/>
  <c r="Q301" i="1"/>
  <c r="Q436" i="1"/>
  <c r="Q458" i="1"/>
  <c r="Q484" i="1"/>
  <c r="Q586" i="1"/>
  <c r="Q658" i="1"/>
  <c r="Q700" i="1"/>
  <c r="Q16" i="1"/>
  <c r="Q38" i="1"/>
  <c r="Q579" i="1"/>
  <c r="Q723" i="1"/>
  <c r="Q147" i="1"/>
  <c r="Q321" i="1"/>
  <c r="Q403" i="1"/>
  <c r="Q447" i="1"/>
  <c r="Q520" i="1"/>
  <c r="Q684" i="1"/>
  <c r="Q657" i="1"/>
  <c r="Q53" i="1"/>
  <c r="Q36" i="1"/>
  <c r="Q87" i="1"/>
  <c r="Q167" i="1"/>
  <c r="Q232" i="1"/>
  <c r="Q311" i="1"/>
  <c r="Q378" i="1"/>
  <c r="Q412" i="1"/>
  <c r="Q445" i="1"/>
  <c r="Q528" i="1"/>
  <c r="Q548" i="1"/>
  <c r="Q609" i="1"/>
  <c r="Q617" i="1"/>
  <c r="Q672" i="1"/>
  <c r="Q656" i="1"/>
  <c r="Q724" i="1"/>
  <c r="Q177" i="1"/>
  <c r="Q416" i="1"/>
  <c r="Q621" i="1"/>
  <c r="Q713" i="1"/>
  <c r="Q694" i="1"/>
  <c r="Q108" i="1"/>
  <c r="Q220" i="1"/>
  <c r="Q286" i="1"/>
  <c r="Q328" i="1"/>
  <c r="Q357" i="1"/>
  <c r="Q429" i="1"/>
  <c r="Q536" i="1"/>
  <c r="Q622" i="1"/>
  <c r="Q709" i="1"/>
  <c r="Q715" i="1"/>
  <c r="Q30" i="1"/>
  <c r="Q55" i="1"/>
  <c r="Q68" i="1"/>
  <c r="Q669" i="1"/>
  <c r="Q705" i="1"/>
  <c r="Q665" i="1"/>
  <c r="Q48" i="1"/>
  <c r="Q179" i="1"/>
  <c r="Q334" i="1"/>
  <c r="Q615" i="1"/>
  <c r="Q347" i="1"/>
  <c r="Q587" i="1"/>
  <c r="Q632" i="1"/>
  <c r="Q188" i="1"/>
  <c r="Q7" i="1"/>
  <c r="Q34" i="1"/>
  <c r="Q45" i="1"/>
  <c r="Q50" i="1"/>
  <c r="Q65" i="1"/>
  <c r="Q86" i="1"/>
  <c r="Q107" i="1"/>
  <c r="Q166" i="1"/>
  <c r="Q189" i="1"/>
  <c r="Q219" i="1"/>
  <c r="Q231" i="1"/>
  <c r="Q258" i="1"/>
  <c r="Q282" i="1"/>
  <c r="Q300" i="1"/>
  <c r="Q309" i="1"/>
  <c r="Q325" i="1"/>
  <c r="Q331" i="1"/>
  <c r="Q356" i="1"/>
  <c r="Q373" i="1"/>
  <c r="Q397" i="1"/>
  <c r="Q411" i="1"/>
  <c r="Q428" i="1"/>
  <c r="Q440" i="1"/>
  <c r="Q457" i="1"/>
  <c r="Q483" i="1"/>
  <c r="Q505" i="1"/>
  <c r="Q533" i="1"/>
  <c r="Q546" i="1"/>
  <c r="Q614" i="1"/>
  <c r="Q670" i="1"/>
  <c r="Q697" i="1"/>
  <c r="Q707" i="1"/>
  <c r="Q15" i="1"/>
  <c r="Q23" i="1"/>
  <c r="Q27" i="1"/>
  <c r="Q35" i="1"/>
  <c r="Q44" i="1"/>
  <c r="Q67" i="1"/>
  <c r="Q75" i="1"/>
  <c r="Q76" i="1"/>
  <c r="Q89" i="1"/>
  <c r="Q96" i="1"/>
  <c r="Q103" i="1"/>
  <c r="Q116" i="1"/>
  <c r="Q121" i="1"/>
  <c r="Q127" i="1"/>
  <c r="Q132" i="1"/>
  <c r="Q137" i="1"/>
  <c r="Q143" i="1"/>
  <c r="Q158" i="1"/>
  <c r="Q165" i="1"/>
  <c r="Q178" i="1"/>
  <c r="Q186" i="1"/>
  <c r="Q195" i="1"/>
  <c r="Q199" i="1"/>
  <c r="Q241" i="1"/>
  <c r="Q249" i="1"/>
  <c r="Q253" i="1"/>
  <c r="Q265" i="1"/>
  <c r="Q268" i="1"/>
  <c r="Q276" i="1"/>
  <c r="Q288" i="1"/>
  <c r="Q306" i="1"/>
  <c r="Q326" i="1"/>
  <c r="Q336" i="1"/>
  <c r="Q341" i="1"/>
  <c r="Q349" i="1"/>
  <c r="Q352" i="1"/>
  <c r="Q359" i="1"/>
  <c r="Q363" i="1"/>
  <c r="Q374" i="1"/>
  <c r="Q387" i="1"/>
  <c r="Q398" i="1"/>
  <c r="Q415" i="1"/>
  <c r="Q444" i="1"/>
  <c r="Q451" i="1"/>
  <c r="Q471" i="1"/>
  <c r="Q477" i="1"/>
  <c r="Q480" i="1"/>
  <c r="Q487" i="1"/>
  <c r="Q498" i="1"/>
  <c r="Q509" i="1"/>
  <c r="Q521" i="1"/>
  <c r="Q563" i="1"/>
  <c r="Q571" i="1"/>
  <c r="Q578" i="1"/>
  <c r="Q631" i="1"/>
  <c r="Q664" i="1"/>
  <c r="Q695" i="1"/>
  <c r="Q170" i="1"/>
  <c r="Q227" i="1"/>
  <c r="Q284" i="1"/>
  <c r="Q312" i="1"/>
  <c r="Q355" i="1"/>
  <c r="Q418" i="1"/>
  <c r="Q449" i="1"/>
  <c r="Q456" i="1"/>
  <c r="Q526" i="1"/>
  <c r="Q589" i="1"/>
  <c r="Q591" i="1"/>
  <c r="Q607" i="1"/>
  <c r="Q638" i="1"/>
  <c r="Q661" i="1"/>
  <c r="Q686" i="1"/>
  <c r="Q634" i="1"/>
  <c r="Q685" i="1"/>
  <c r="Q678" i="1"/>
  <c r="Q706" i="1"/>
  <c r="Q719" i="1"/>
  <c r="Q681" i="1"/>
  <c r="Q525" i="1"/>
  <c r="Q274" i="1"/>
  <c r="Q393" i="1"/>
  <c r="Q72" i="1"/>
  <c r="Q73" i="1"/>
  <c r="Q90" i="1"/>
  <c r="Q92" i="1"/>
  <c r="Q97" i="1"/>
  <c r="Q101" i="1"/>
  <c r="Q104" i="1"/>
  <c r="Q110" i="1"/>
  <c r="Q114" i="1"/>
  <c r="Q128" i="1"/>
  <c r="Q182" i="1"/>
  <c r="Q187" i="1"/>
  <c r="Q196" i="1"/>
  <c r="Q200" i="1"/>
  <c r="Q208" i="1"/>
  <c r="Q225" i="1"/>
  <c r="Q242" i="1"/>
  <c r="Q250" i="1"/>
  <c r="Q254" i="1"/>
  <c r="Q260" i="1"/>
  <c r="Q267" i="1"/>
  <c r="Q271" i="1"/>
  <c r="Q277" i="1"/>
  <c r="Q290" i="1"/>
  <c r="Q292" i="1"/>
  <c r="Q310" i="1"/>
  <c r="Q337" i="1"/>
  <c r="Q350" i="1"/>
  <c r="Q364" i="1"/>
  <c r="Q377" i="1"/>
  <c r="Q384" i="1"/>
  <c r="Q399" i="1"/>
  <c r="Q406" i="1"/>
  <c r="Q435" i="1"/>
  <c r="Q452" i="1"/>
  <c r="Q472" i="1"/>
  <c r="Q475" i="1"/>
  <c r="Q481" i="1"/>
  <c r="Q488" i="1"/>
  <c r="Q493" i="1"/>
  <c r="Q495" i="1"/>
  <c r="Q499" i="1"/>
  <c r="Q510" i="1"/>
  <c r="Q514" i="1"/>
  <c r="Q517" i="1"/>
  <c r="Q522" i="1"/>
  <c r="Q527" i="1"/>
  <c r="Q541" i="1"/>
  <c r="Q554" i="1"/>
  <c r="Q560" i="1"/>
  <c r="Q569" i="1"/>
  <c r="Q572" i="1"/>
  <c r="Q574" i="1"/>
  <c r="Q576" i="1"/>
  <c r="Q637" i="1"/>
  <c r="Q653" i="1"/>
  <c r="Q696" i="1"/>
  <c r="Q172" i="1"/>
  <c r="Q367" i="1"/>
  <c r="Q421" i="1"/>
  <c r="Q582" i="1"/>
  <c r="Q633" i="1"/>
  <c r="Q708" i="1"/>
  <c r="D217" i="1"/>
  <c r="D616" i="1"/>
  <c r="D618" i="1"/>
  <c r="D722" i="1"/>
  <c r="D128" i="1"/>
  <c r="D149" i="1"/>
  <c r="D510" i="1"/>
  <c r="D43" i="1"/>
  <c r="D204" i="1"/>
  <c r="D430" i="1"/>
  <c r="D243" i="1"/>
  <c r="D336" i="1"/>
  <c r="D342" i="1"/>
  <c r="D351" i="1"/>
  <c r="D360" i="1"/>
  <c r="D451" i="1"/>
  <c r="D474" i="1"/>
  <c r="D497" i="1"/>
  <c r="D558" i="1"/>
  <c r="D631" i="1"/>
  <c r="D201" i="1"/>
  <c r="D317" i="1"/>
  <c r="D45" i="1"/>
  <c r="D51" i="1"/>
  <c r="D244" i="1"/>
  <c r="D281" i="1"/>
  <c r="D301" i="1"/>
  <c r="D315" i="1"/>
  <c r="D365" i="1"/>
  <c r="D431" i="1"/>
  <c r="D439" i="1"/>
  <c r="D536" i="1"/>
  <c r="D557" i="1"/>
  <c r="D620" i="1"/>
  <c r="D689" i="1"/>
  <c r="D21" i="1"/>
  <c r="D38" i="1"/>
  <c r="D57" i="1"/>
  <c r="D90" i="1"/>
  <c r="D93" i="1"/>
  <c r="D193" i="1"/>
  <c r="D208" i="1"/>
  <c r="D225" i="1"/>
  <c r="D343" i="1"/>
  <c r="D442" i="1"/>
  <c r="D705" i="1"/>
  <c r="D202" i="1"/>
  <c r="D427" i="1"/>
  <c r="D203" i="1"/>
  <c r="D33" i="1"/>
  <c r="D88" i="1"/>
  <c r="D190" i="1"/>
  <c r="D221" i="1"/>
  <c r="D319" i="1"/>
  <c r="D366" i="1"/>
  <c r="D419" i="1"/>
  <c r="D466" i="1"/>
  <c r="D583" i="1"/>
  <c r="D17" i="1"/>
  <c r="D22" i="1"/>
  <c r="D130" i="1"/>
  <c r="D140" i="1"/>
  <c r="D183" i="1"/>
  <c r="D194" i="1"/>
  <c r="D209" i="1"/>
  <c r="D253" i="1"/>
  <c r="D261" i="1"/>
  <c r="D313" i="1"/>
  <c r="D338" i="1"/>
  <c r="D344" i="1"/>
  <c r="D385" i="1"/>
  <c r="D408" i="1"/>
  <c r="D453" i="1"/>
  <c r="D298" i="1"/>
  <c r="D506" i="1"/>
  <c r="D538" i="1"/>
  <c r="D698" i="1"/>
  <c r="D222" i="1"/>
  <c r="D409" i="1"/>
  <c r="D25" i="1"/>
  <c r="D55" i="1"/>
  <c r="D92" i="1"/>
  <c r="D267" i="1"/>
  <c r="D346" i="1"/>
  <c r="D370" i="1"/>
  <c r="D384" i="1"/>
  <c r="D435" i="1"/>
  <c r="D551" i="1"/>
  <c r="D696" i="1"/>
  <c r="D656" i="1"/>
  <c r="D133" i="1"/>
  <c r="D314" i="1"/>
  <c r="D464" i="1"/>
  <c r="D688" i="1"/>
  <c r="D56" i="1"/>
  <c r="D111" i="1"/>
  <c r="D54" i="1"/>
  <c r="D324" i="1"/>
  <c r="D467" i="1"/>
  <c r="D9" i="1"/>
  <c r="D69" i="1"/>
  <c r="D248" i="1"/>
  <c r="D316" i="1"/>
  <c r="D399" i="1"/>
  <c r="D488" i="1"/>
  <c r="D541" i="1"/>
  <c r="D227" i="1"/>
  <c r="D392" i="1"/>
  <c r="D228" i="1"/>
  <c r="D10" i="1"/>
  <c r="D599" i="1"/>
  <c r="D666" i="1"/>
  <c r="D242" i="1"/>
  <c r="D391" i="1"/>
  <c r="D503" i="1"/>
  <c r="D103" i="1"/>
  <c r="D460" i="1"/>
  <c r="D124" i="1"/>
  <c r="D327" i="1"/>
  <c r="D468" i="1"/>
  <c r="D513" i="1"/>
  <c r="D36" i="1"/>
  <c r="D210" i="1"/>
  <c r="D448" i="1"/>
  <c r="D169" i="1"/>
  <c r="D278" i="1"/>
  <c r="D375" i="1"/>
  <c r="D400" i="1"/>
  <c r="D161" i="1"/>
  <c r="D110" i="1"/>
  <c r="D207" i="1"/>
  <c r="D266" i="1"/>
  <c r="D350" i="1"/>
  <c r="D389" i="1"/>
  <c r="D619" i="1"/>
  <c r="D89" i="1"/>
  <c r="D86" i="1"/>
  <c r="D543" i="1"/>
  <c r="D701" i="1"/>
  <c r="D18" i="1"/>
  <c r="D72" i="1"/>
  <c r="D106" i="1"/>
  <c r="D47" i="1"/>
  <c r="D87" i="1"/>
  <c r="D229" i="1"/>
  <c r="D401" i="1"/>
  <c r="D644" i="1"/>
  <c r="D659" i="1"/>
  <c r="D117" i="1"/>
  <c r="D138" i="1"/>
  <c r="D158" i="1"/>
  <c r="D255" i="1"/>
  <c r="D295" i="1"/>
  <c r="D471" i="1"/>
  <c r="D480" i="1"/>
  <c r="D433" i="1"/>
  <c r="D7" i="1"/>
  <c r="D65" i="1"/>
  <c r="D159" i="1"/>
  <c r="D181" i="1"/>
  <c r="D215" i="1"/>
  <c r="D293" i="1"/>
  <c r="D328" i="1"/>
  <c r="D348" i="1"/>
  <c r="D529" i="1"/>
  <c r="D545" i="1"/>
  <c r="D586" i="1"/>
  <c r="D624" i="1"/>
  <c r="D77" i="1"/>
  <c r="D114" i="1"/>
  <c r="D118" i="1"/>
  <c r="D174" i="1"/>
  <c r="D279" i="1"/>
  <c r="D296" i="1"/>
  <c r="D650" i="1"/>
  <c r="D434" i="1"/>
  <c r="D646" i="1"/>
  <c r="D717" i="1"/>
  <c r="D147" i="1"/>
  <c r="D334" i="1"/>
  <c r="D437" i="1"/>
  <c r="D82" i="1"/>
  <c r="D187" i="1"/>
  <c r="D273" i="1"/>
  <c r="D290" i="1"/>
  <c r="D405" i="1"/>
  <c r="D446" i="1"/>
  <c r="D495" i="1"/>
  <c r="D534" i="1"/>
  <c r="D166" i="1"/>
  <c r="D233" i="1"/>
  <c r="D330" i="1"/>
  <c r="D361" i="1"/>
  <c r="D533" i="1"/>
  <c r="D549" i="1"/>
  <c r="D725" i="1"/>
  <c r="D144" i="1"/>
  <c r="D46" i="1"/>
  <c r="D257" i="1"/>
  <c r="D305" i="1"/>
  <c r="D609" i="1"/>
  <c r="D30" i="1"/>
  <c r="D101" i="1"/>
  <c r="D153" i="1"/>
  <c r="D200" i="1"/>
  <c r="D238" i="1"/>
  <c r="D254" i="1"/>
  <c r="D277" i="1"/>
  <c r="D292" i="1"/>
  <c r="D524" i="1"/>
  <c r="D553" i="1"/>
  <c r="D574" i="1"/>
  <c r="D5" i="1"/>
  <c r="D62" i="1"/>
  <c r="D136" i="1"/>
  <c r="D258" i="1"/>
  <c r="D307" i="1"/>
  <c r="D424" i="1"/>
  <c r="D462" i="1"/>
  <c r="D544" i="1"/>
  <c r="D623" i="1"/>
  <c r="D249" i="1"/>
  <c r="D579" i="1"/>
  <c r="D8" i="1"/>
  <c r="D66" i="1"/>
  <c r="D122" i="1"/>
  <c r="D216" i="1"/>
  <c r="D407" i="1"/>
  <c r="D500" i="1"/>
  <c r="D639" i="1"/>
  <c r="D662" i="1"/>
  <c r="D11" i="1"/>
  <c r="D60" i="1"/>
  <c r="D98" i="1"/>
  <c r="D148" i="1"/>
  <c r="D160" i="1"/>
  <c r="D224" i="1"/>
  <c r="D251" i="1"/>
  <c r="D272" i="1"/>
  <c r="D283" i="1"/>
  <c r="D341" i="1"/>
  <c r="D415" i="1"/>
  <c r="D482" i="1"/>
  <c r="D492" i="1"/>
  <c r="D509" i="1"/>
  <c r="D515" i="1"/>
  <c r="D274" i="1"/>
  <c r="D393" i="1"/>
  <c r="D532" i="1"/>
  <c r="D595" i="1"/>
  <c r="D429" i="1"/>
  <c r="D484" i="1"/>
  <c r="D709" i="1"/>
  <c r="D715" i="1"/>
  <c r="D97" i="1"/>
  <c r="D196" i="1"/>
  <c r="D517" i="1"/>
  <c r="D449" i="1"/>
  <c r="D591" i="1"/>
  <c r="D686" i="1"/>
  <c r="D636" i="1"/>
  <c r="D49" i="1"/>
  <c r="D85" i="1"/>
  <c r="D168" i="1"/>
  <c r="D191" i="1"/>
  <c r="D270" i="1"/>
  <c r="D303" i="1"/>
  <c r="D379" i="1"/>
  <c r="D459" i="1"/>
  <c r="D539" i="1"/>
  <c r="D594" i="1"/>
  <c r="D679" i="1"/>
  <c r="D718" i="1"/>
  <c r="D20" i="1"/>
  <c r="D24" i="1"/>
  <c r="D74" i="1"/>
  <c r="D102" i="1"/>
  <c r="D105" i="1"/>
  <c r="D129" i="1"/>
  <c r="D151" i="1"/>
  <c r="D192" i="1"/>
  <c r="D226" i="1"/>
  <c r="D369" i="1"/>
  <c r="D388" i="1"/>
  <c r="D441" i="1"/>
  <c r="D519" i="1"/>
  <c r="D523" i="1"/>
  <c r="D542" i="1"/>
  <c r="D552" i="1"/>
  <c r="D555" i="1"/>
  <c r="D559" i="1"/>
  <c r="D561" i="1"/>
  <c r="D564" i="1"/>
  <c r="D575" i="1"/>
  <c r="D605" i="1"/>
  <c r="D647" i="1"/>
  <c r="D655" i="1"/>
  <c r="D671" i="1"/>
  <c r="D703" i="1"/>
  <c r="D172" i="1"/>
  <c r="D322" i="1"/>
  <c r="D367" i="1"/>
  <c r="D410" i="1"/>
  <c r="D421" i="1"/>
  <c r="D461" i="1"/>
  <c r="D582" i="1"/>
  <c r="D633" i="1"/>
  <c r="D642" i="1"/>
  <c r="D667" i="1"/>
  <c r="D598" i="1"/>
  <c r="D641" i="1"/>
  <c r="D691" i="1"/>
  <c r="D710" i="1"/>
  <c r="D723" i="1"/>
  <c r="D81" i="1"/>
  <c r="D425" i="1"/>
  <c r="D548" i="1"/>
  <c r="D622" i="1"/>
  <c r="D16" i="1"/>
  <c r="D104" i="1"/>
  <c r="D260" i="1"/>
  <c r="D310" i="1"/>
  <c r="D337" i="1"/>
  <c r="D406" i="1"/>
  <c r="D452" i="1"/>
  <c r="D472" i="1"/>
  <c r="D572" i="1"/>
  <c r="D418" i="1"/>
  <c r="D456" i="1"/>
  <c r="D4" i="1"/>
  <c r="D687" i="1"/>
  <c r="D61" i="1"/>
  <c r="D171" i="1"/>
  <c r="D402" i="1"/>
  <c r="D501" i="1"/>
  <c r="D71" i="1"/>
  <c r="D91" i="1"/>
  <c r="D112" i="1"/>
  <c r="D141" i="1"/>
  <c r="D156" i="1"/>
  <c r="D162" i="1"/>
  <c r="D211" i="1"/>
  <c r="D246" i="1"/>
  <c r="D291" i="1"/>
  <c r="D339" i="1"/>
  <c r="D345" i="1"/>
  <c r="D362" i="1"/>
  <c r="D404" i="1"/>
  <c r="D413" i="1"/>
  <c r="D478" i="1"/>
  <c r="D485" i="1"/>
  <c r="D489" i="1"/>
  <c r="D490" i="1"/>
  <c r="D491" i="1"/>
  <c r="D496" i="1"/>
  <c r="D511" i="1"/>
  <c r="D540" i="1"/>
  <c r="D547" i="1"/>
  <c r="D562" i="1"/>
  <c r="D565" i="1"/>
  <c r="D570" i="1"/>
  <c r="D577" i="1"/>
  <c r="D588" i="1"/>
  <c r="D649" i="1"/>
  <c r="D663" i="1"/>
  <c r="D673" i="1"/>
  <c r="D711" i="1"/>
  <c r="D173" i="1"/>
  <c r="D287" i="1"/>
  <c r="D382" i="1"/>
  <c r="D422" i="1"/>
  <c r="D423" i="1"/>
  <c r="D450" i="1"/>
  <c r="D502" i="1"/>
  <c r="D585" i="1"/>
  <c r="D590" i="1"/>
  <c r="D626" i="1"/>
  <c r="D668" i="1"/>
  <c r="D630" i="1"/>
  <c r="D643" i="1"/>
  <c r="D692" i="1"/>
  <c r="D714" i="1"/>
  <c r="D724" i="1"/>
  <c r="D514" i="1"/>
  <c r="D554" i="1"/>
  <c r="D560" i="1"/>
  <c r="D576" i="1"/>
  <c r="D284" i="1"/>
  <c r="D355" i="1"/>
  <c r="D526" i="1"/>
  <c r="D607" i="1"/>
  <c r="D638" i="1"/>
  <c r="D702" i="1"/>
  <c r="D395" i="1"/>
  <c r="D123" i="1"/>
  <c r="D223" i="1"/>
  <c r="D329" i="1"/>
  <c r="D680" i="1"/>
  <c r="D12" i="1"/>
  <c r="D335" i="1"/>
  <c r="D612" i="1"/>
  <c r="D683" i="1"/>
  <c r="D6" i="1"/>
  <c r="D13" i="1"/>
  <c r="D26" i="1"/>
  <c r="D32" i="1"/>
  <c r="D40" i="1"/>
  <c r="D58" i="1"/>
  <c r="D63" i="1"/>
  <c r="D70" i="1"/>
  <c r="D79" i="1"/>
  <c r="D94" i="1"/>
  <c r="D99" i="1"/>
  <c r="D109" i="1"/>
  <c r="D113" i="1"/>
  <c r="D119" i="1"/>
  <c r="D125" i="1"/>
  <c r="D139" i="1"/>
  <c r="D142" i="1"/>
  <c r="D145" i="1"/>
  <c r="D154" i="1"/>
  <c r="D157" i="1"/>
  <c r="D163" i="1"/>
  <c r="D175" i="1"/>
  <c r="D184" i="1"/>
  <c r="D197" i="1"/>
  <c r="D212" i="1"/>
  <c r="D239" i="1"/>
  <c r="D247" i="1"/>
  <c r="D256" i="1"/>
  <c r="D262" i="1"/>
  <c r="D289" i="1"/>
  <c r="D297" i="1"/>
  <c r="D318" i="1"/>
  <c r="D332" i="1"/>
  <c r="D354" i="1"/>
  <c r="D371" i="1"/>
  <c r="D376" i="1"/>
  <c r="D394" i="1"/>
  <c r="D414" i="1"/>
  <c r="D443" i="1"/>
  <c r="D469" i="1"/>
  <c r="D476" i="1"/>
  <c r="D479" i="1"/>
  <c r="D486" i="1"/>
  <c r="D494" i="1"/>
  <c r="D507" i="1"/>
  <c r="D512" i="1"/>
  <c r="D550" i="1"/>
  <c r="D567" i="1"/>
  <c r="D573" i="1"/>
  <c r="D581" i="1"/>
  <c r="D592" i="1"/>
  <c r="D652" i="1"/>
  <c r="D654" i="1"/>
  <c r="D675" i="1"/>
  <c r="D712" i="1"/>
  <c r="D234" i="1"/>
  <c r="D236" i="1"/>
  <c r="D323" i="1"/>
  <c r="D368" i="1"/>
  <c r="D383" i="1"/>
  <c r="D417" i="1"/>
  <c r="D535" i="1"/>
  <c r="D600" i="1"/>
  <c r="D629" i="1"/>
  <c r="D640" i="1"/>
  <c r="D632" i="1"/>
  <c r="D657" i="1"/>
  <c r="D665" i="1"/>
  <c r="D693" i="1"/>
  <c r="D716" i="1"/>
  <c r="D177" i="1"/>
  <c r="D237" i="1"/>
  <c r="D530" i="1"/>
  <c r="D602" i="1"/>
  <c r="D29" i="1"/>
  <c r="D41" i="1"/>
  <c r="D84" i="1"/>
  <c r="D108" i="1"/>
  <c r="D135" i="1"/>
  <c r="D167" i="1"/>
  <c r="D206" i="1"/>
  <c r="D220" i="1"/>
  <c r="D232" i="1"/>
  <c r="D269" i="1"/>
  <c r="D286" i="1"/>
  <c r="D311" i="1"/>
  <c r="D357" i="1"/>
  <c r="D412" i="1"/>
  <c r="D436" i="1"/>
  <c r="D458" i="1"/>
  <c r="D68" i="1"/>
  <c r="D73" i="1"/>
  <c r="D182" i="1"/>
  <c r="D250" i="1"/>
  <c r="D364" i="1"/>
  <c r="D377" i="1"/>
  <c r="D475" i="1"/>
  <c r="D481" i="1"/>
  <c r="D499" i="1"/>
  <c r="D312" i="1"/>
  <c r="D589" i="1"/>
  <c r="D721" i="1"/>
  <c r="D34" i="1"/>
  <c r="D50" i="1"/>
  <c r="D275" i="1"/>
  <c r="D420" i="1"/>
  <c r="D465" i="1"/>
  <c r="D610" i="1"/>
  <c r="D660" i="1"/>
  <c r="D31" i="1"/>
  <c r="D180" i="1"/>
  <c r="D245" i="1"/>
  <c r="D280" i="1"/>
  <c r="D432" i="1"/>
  <c r="D438" i="1"/>
  <c r="D531" i="1"/>
  <c r="D601" i="1"/>
  <c r="D625" i="1"/>
  <c r="D596" i="1"/>
  <c r="D37" i="1"/>
  <c r="D78" i="1"/>
  <c r="D134" i="1"/>
  <c r="D205" i="1"/>
  <c r="D230" i="1"/>
  <c r="D294" i="1"/>
  <c r="D308" i="1"/>
  <c r="D390" i="1"/>
  <c r="D426" i="1"/>
  <c r="D455" i="1"/>
  <c r="D463" i="1"/>
  <c r="D504" i="1"/>
  <c r="D584" i="1"/>
  <c r="D603" i="1"/>
  <c r="D611" i="1"/>
  <c r="D627" i="1"/>
  <c r="D648" i="1"/>
  <c r="D682" i="1"/>
  <c r="D690" i="1"/>
  <c r="D704" i="1"/>
  <c r="D14" i="1"/>
  <c r="D19" i="1"/>
  <c r="D42" i="1"/>
  <c r="D59" i="1"/>
  <c r="D64" i="1"/>
  <c r="D80" i="1"/>
  <c r="D95" i="1"/>
  <c r="D100" i="1"/>
  <c r="D115" i="1"/>
  <c r="D120" i="1"/>
  <c r="D126" i="1"/>
  <c r="D131" i="1"/>
  <c r="D146" i="1"/>
  <c r="D150" i="1"/>
  <c r="D152" i="1"/>
  <c r="D155" i="1"/>
  <c r="D164" i="1"/>
  <c r="D176" i="1"/>
  <c r="D185" i="1"/>
  <c r="D198" i="1"/>
  <c r="D218" i="1"/>
  <c r="D240" i="1"/>
  <c r="D252" i="1"/>
  <c r="D259" i="1"/>
  <c r="D263" i="1"/>
  <c r="D285" i="1"/>
  <c r="D299" i="1"/>
  <c r="D320" i="1"/>
  <c r="D333" i="1"/>
  <c r="D340" i="1"/>
  <c r="D353" i="1"/>
  <c r="D358" i="1"/>
  <c r="D372" i="1"/>
  <c r="D386" i="1"/>
  <c r="D396" i="1"/>
  <c r="D470" i="1"/>
  <c r="D508" i="1"/>
  <c r="D516" i="1"/>
  <c r="D518" i="1"/>
  <c r="D525" i="1"/>
  <c r="D556" i="1"/>
  <c r="D566" i="1"/>
  <c r="D568" i="1"/>
  <c r="D580" i="1"/>
  <c r="D593" i="1"/>
  <c r="D628" i="1"/>
  <c r="D651" i="1"/>
  <c r="D676" i="1"/>
  <c r="D720" i="1"/>
  <c r="D213" i="1"/>
  <c r="D235" i="1"/>
  <c r="D264" i="1"/>
  <c r="D302" i="1"/>
  <c r="D380" i="1"/>
  <c r="D381" i="1"/>
  <c r="D537" i="1"/>
  <c r="D604" i="1"/>
  <c r="D613" i="1"/>
  <c r="D669" i="1"/>
  <c r="D634" i="1"/>
  <c r="D685" i="1"/>
  <c r="D677" i="1"/>
  <c r="D694" i="1"/>
  <c r="D48" i="1"/>
  <c r="D179" i="1"/>
  <c r="D615" i="1"/>
  <c r="D378" i="1"/>
  <c r="D445" i="1"/>
  <c r="D528" i="1"/>
  <c r="D617" i="1"/>
  <c r="D658" i="1"/>
  <c r="D672" i="1"/>
  <c r="D700" i="1"/>
  <c r="D271" i="1"/>
  <c r="D493" i="1"/>
  <c r="D522" i="1"/>
  <c r="D527" i="1"/>
  <c r="D569" i="1"/>
  <c r="D637" i="1"/>
  <c r="D653" i="1"/>
  <c r="D170" i="1"/>
  <c r="D661" i="1"/>
  <c r="D708" i="1"/>
  <c r="D681" i="1"/>
  <c r="D597" i="1"/>
  <c r="D28" i="1"/>
  <c r="D39" i="1"/>
  <c r="D52" i="1"/>
  <c r="D83" i="1"/>
  <c r="D107" i="1"/>
  <c r="D189" i="1"/>
  <c r="D219" i="1"/>
  <c r="D231" i="1"/>
  <c r="D282" i="1"/>
  <c r="D300" i="1"/>
  <c r="D309" i="1"/>
  <c r="D325" i="1"/>
  <c r="D331" i="1"/>
  <c r="D356" i="1"/>
  <c r="D373" i="1"/>
  <c r="D397" i="1"/>
  <c r="D411" i="1"/>
  <c r="D428" i="1"/>
  <c r="D440" i="1"/>
  <c r="D457" i="1"/>
  <c r="D483" i="1"/>
  <c r="D505" i="1"/>
  <c r="D546" i="1"/>
  <c r="D614" i="1"/>
  <c r="D670" i="1"/>
  <c r="D697" i="1"/>
  <c r="D707" i="1"/>
  <c r="D15" i="1"/>
  <c r="D23" i="1"/>
  <c r="D27" i="1"/>
  <c r="D35" i="1"/>
  <c r="D44" i="1"/>
  <c r="D67" i="1"/>
  <c r="D75" i="1"/>
  <c r="D76" i="1"/>
  <c r="D96" i="1"/>
  <c r="D116" i="1"/>
  <c r="D121" i="1"/>
  <c r="D127" i="1"/>
  <c r="D132" i="1"/>
  <c r="D137" i="1"/>
  <c r="D143" i="1"/>
  <c r="D165" i="1"/>
  <c r="D178" i="1"/>
  <c r="D186" i="1"/>
  <c r="D195" i="1"/>
  <c r="D199" i="1"/>
  <c r="D241" i="1"/>
  <c r="D265" i="1"/>
  <c r="D268" i="1"/>
  <c r="D276" i="1"/>
  <c r="D288" i="1"/>
  <c r="D306" i="1"/>
  <c r="D326" i="1"/>
  <c r="D349" i="1"/>
  <c r="D352" i="1"/>
  <c r="D359" i="1"/>
  <c r="D363" i="1"/>
  <c r="D374" i="1"/>
  <c r="D387" i="1"/>
  <c r="D398" i="1"/>
  <c r="D444" i="1"/>
  <c r="D477" i="1"/>
  <c r="D487" i="1"/>
  <c r="D498" i="1"/>
  <c r="D521" i="1"/>
  <c r="D563" i="1"/>
  <c r="D571" i="1"/>
  <c r="D578" i="1"/>
  <c r="D664" i="1"/>
  <c r="D695" i="1"/>
  <c r="D214" i="1"/>
  <c r="D304" i="1"/>
  <c r="D321" i="1"/>
  <c r="D403" i="1"/>
  <c r="D416" i="1"/>
  <c r="D447" i="1"/>
  <c r="D520" i="1"/>
  <c r="D587" i="1"/>
  <c r="D606" i="1"/>
  <c r="D621" i="1"/>
  <c r="D635" i="1"/>
  <c r="D684" i="1"/>
  <c r="D713" i="1"/>
  <c r="D699" i="1"/>
  <c r="D678" i="1"/>
  <c r="D706" i="1"/>
  <c r="D719" i="1"/>
  <c r="D53" i="1"/>
  <c r="D188" i="1"/>
  <c r="D347" i="1"/>
  <c r="R334" i="1"/>
  <c r="R717" i="1"/>
  <c r="R681" i="1"/>
  <c r="R395" i="1"/>
  <c r="R721" i="1"/>
  <c r="R702" i="1"/>
  <c r="R636" i="1"/>
  <c r="R51" i="1"/>
  <c r="R674" i="1"/>
  <c r="R684" i="1"/>
  <c r="R635" i="1"/>
  <c r="R621" i="1"/>
  <c r="R606" i="1"/>
  <c r="R587" i="1"/>
  <c r="R520" i="1"/>
  <c r="R447" i="1"/>
  <c r="R416" i="1"/>
  <c r="R403" i="1"/>
  <c r="R393" i="1"/>
  <c r="R321" i="1"/>
  <c r="R304" i="1"/>
  <c r="R274" i="1"/>
  <c r="R695" i="1"/>
  <c r="R664" i="1"/>
  <c r="R631" i="1"/>
  <c r="R571" i="1"/>
  <c r="R563" i="1"/>
  <c r="R374" i="1"/>
  <c r="R44" i="1"/>
  <c r="R670" i="1"/>
  <c r="R533" i="1"/>
  <c r="R457" i="1"/>
  <c r="R411" i="1"/>
  <c r="R300" i="1"/>
  <c r="R219" i="1"/>
  <c r="R166" i="1"/>
  <c r="R248" i="1"/>
  <c r="R9" i="1"/>
  <c r="R78" i="1"/>
  <c r="R46" i="1"/>
  <c r="R37" i="1"/>
  <c r="R113" i="1"/>
  <c r="R501" i="1"/>
  <c r="R595" i="1"/>
  <c r="R177" i="1"/>
  <c r="R665" i="1"/>
  <c r="R506" i="1"/>
  <c r="R383" i="1"/>
  <c r="R368" i="1"/>
  <c r="R298" i="1"/>
  <c r="R234" i="1"/>
  <c r="R675" i="1"/>
  <c r="R654" i="1"/>
  <c r="R581" i="1"/>
  <c r="R494" i="1"/>
  <c r="R486" i="1"/>
  <c r="R476" i="1"/>
  <c r="R443" i="1"/>
  <c r="R385" i="1"/>
  <c r="R376" i="1"/>
  <c r="R344" i="1"/>
  <c r="R318" i="1"/>
  <c r="R289" i="1"/>
  <c r="R224" i="1"/>
  <c r="R197" i="1"/>
  <c r="R184" i="1"/>
  <c r="R175" i="1"/>
  <c r="R163" i="1"/>
  <c r="R157" i="1"/>
  <c r="R154" i="1"/>
  <c r="R145" i="1"/>
  <c r="R142" i="1"/>
  <c r="R139" i="1"/>
  <c r="R130" i="1"/>
  <c r="R125" i="1"/>
  <c r="R119" i="1"/>
  <c r="R58" i="1"/>
  <c r="R22" i="1"/>
  <c r="R6" i="1"/>
  <c r="R683" i="1"/>
  <c r="R644" i="1"/>
  <c r="R531" i="1"/>
  <c r="R407" i="1"/>
  <c r="R307" i="1"/>
  <c r="R216" i="1"/>
  <c r="R180" i="1"/>
  <c r="R87" i="1"/>
  <c r="R36" i="1"/>
  <c r="R419" i="1"/>
  <c r="R28" i="1"/>
  <c r="R228" i="1"/>
  <c r="R724" i="1"/>
  <c r="R656" i="1"/>
  <c r="R630" i="1"/>
  <c r="R626" i="1"/>
  <c r="R585" i="1"/>
  <c r="R450" i="1"/>
  <c r="R422" i="1"/>
  <c r="R382" i="1"/>
  <c r="R287" i="1"/>
  <c r="R711" i="1"/>
  <c r="R649" i="1"/>
  <c r="R588" i="1"/>
  <c r="R577" i="1"/>
  <c r="R562" i="1"/>
  <c r="R540" i="1"/>
  <c r="R391" i="1"/>
  <c r="R370" i="1"/>
  <c r="R345" i="1"/>
  <c r="R246" i="1"/>
  <c r="R162" i="1"/>
  <c r="R141" i="1"/>
  <c r="R124" i="1"/>
  <c r="R112" i="1"/>
  <c r="R71" i="1"/>
  <c r="R69" i="1"/>
  <c r="R57" i="1"/>
  <c r="R31" i="1"/>
  <c r="R25" i="1"/>
  <c r="R21" i="1"/>
  <c r="R18" i="1"/>
  <c r="R12" i="1"/>
  <c r="R722" i="1"/>
  <c r="R701" i="1"/>
  <c r="R689" i="1"/>
  <c r="R680" i="1"/>
  <c r="R660" i="1"/>
  <c r="R624" i="1"/>
  <c r="R618" i="1"/>
  <c r="R616" i="1"/>
  <c r="R610" i="1"/>
  <c r="R599" i="1"/>
  <c r="R557" i="1"/>
  <c r="R543" i="1"/>
  <c r="R465" i="1"/>
  <c r="R460" i="1"/>
  <c r="R437" i="1"/>
  <c r="R431" i="1"/>
  <c r="R420" i="1"/>
  <c r="R402" i="1"/>
  <c r="R365" i="1"/>
  <c r="R329" i="1"/>
  <c r="R315" i="1"/>
  <c r="R305" i="1"/>
  <c r="R293" i="1"/>
  <c r="R275" i="1"/>
  <c r="R244" i="1"/>
  <c r="R223" i="1"/>
  <c r="R215" i="1"/>
  <c r="R203" i="1"/>
  <c r="R171" i="1"/>
  <c r="R159" i="1"/>
  <c r="R123" i="1"/>
  <c r="R86" i="1"/>
  <c r="R65" i="1"/>
  <c r="R50" i="1"/>
  <c r="R45" i="1"/>
  <c r="R34" i="1"/>
  <c r="R549" i="1"/>
  <c r="R361" i="1"/>
  <c r="R602" i="1"/>
  <c r="R539" i="1"/>
  <c r="R168" i="1"/>
  <c r="R693" i="1"/>
  <c r="R600" i="1"/>
  <c r="R535" i="1"/>
  <c r="R433" i="1"/>
  <c r="R417" i="1"/>
  <c r="R323" i="1"/>
  <c r="R317" i="1"/>
  <c r="R201" i="1"/>
  <c r="R652" i="1"/>
  <c r="R558" i="1"/>
  <c r="R550" i="1"/>
  <c r="R507" i="1"/>
  <c r="R479" i="1"/>
  <c r="R469" i="1"/>
  <c r="R414" i="1"/>
  <c r="R394" i="1"/>
  <c r="R371" i="1"/>
  <c r="R354" i="1"/>
  <c r="R332" i="1"/>
  <c r="R297" i="1"/>
  <c r="R256" i="1"/>
  <c r="R247" i="1"/>
  <c r="R212" i="1"/>
  <c r="R63" i="1"/>
  <c r="R32" i="1"/>
  <c r="R13" i="1"/>
  <c r="R725" i="1"/>
  <c r="R619" i="1"/>
  <c r="R544" i="1"/>
  <c r="R462" i="1"/>
  <c r="R424" i="1"/>
  <c r="R335" i="1"/>
  <c r="R229" i="1"/>
  <c r="R66" i="1"/>
  <c r="R679" i="1"/>
  <c r="R427" i="1"/>
  <c r="R692" i="1"/>
  <c r="R534" i="1"/>
  <c r="R423" i="1"/>
  <c r="R392" i="1"/>
  <c r="R173" i="1"/>
  <c r="R663" i="1"/>
  <c r="R496" i="1"/>
  <c r="R491" i="1"/>
  <c r="R485" i="1"/>
  <c r="R478" i="1"/>
  <c r="R404" i="1"/>
  <c r="R291" i="1"/>
  <c r="R279" i="1"/>
  <c r="R464" i="1"/>
  <c r="R314" i="1"/>
  <c r="R530" i="1"/>
  <c r="R632" i="1"/>
  <c r="R629" i="1"/>
  <c r="R283" i="1"/>
  <c r="R262" i="1"/>
  <c r="R239" i="1"/>
  <c r="R194" i="1"/>
  <c r="R99" i="1"/>
  <c r="R26" i="1"/>
  <c r="R612" i="1"/>
  <c r="R583" i="1"/>
  <c r="R466" i="1"/>
  <c r="R432" i="1"/>
  <c r="R366" i="1"/>
  <c r="R330" i="1"/>
  <c r="R280" i="1"/>
  <c r="R204" i="1"/>
  <c r="R133" i="1"/>
  <c r="R221" i="1"/>
  <c r="R547" i="1"/>
  <c r="R524" i="1"/>
  <c r="R490" i="1"/>
  <c r="R468" i="1"/>
  <c r="R413" i="1"/>
  <c r="R339" i="1"/>
  <c r="R296" i="1"/>
  <c r="R273" i="1"/>
  <c r="R174" i="1"/>
  <c r="R153" i="1"/>
  <c r="R91" i="1"/>
  <c r="R77" i="1"/>
  <c r="R529" i="1"/>
  <c r="R459" i="1"/>
  <c r="R303" i="1"/>
  <c r="R237" i="1"/>
  <c r="R716" i="1"/>
  <c r="R657" i="1"/>
  <c r="R640" i="1"/>
  <c r="R236" i="1"/>
  <c r="R712" i="1"/>
  <c r="R592" i="1"/>
  <c r="R573" i="1"/>
  <c r="R567" i="1"/>
  <c r="R512" i="1"/>
  <c r="R497" i="1"/>
  <c r="R109" i="1"/>
  <c r="R94" i="1"/>
  <c r="R79" i="1"/>
  <c r="R70" i="1"/>
  <c r="R40" i="1"/>
  <c r="R662" i="1"/>
  <c r="R625" i="1"/>
  <c r="R601" i="1"/>
  <c r="R503" i="1"/>
  <c r="R438" i="1"/>
  <c r="R389" i="1"/>
  <c r="R319" i="1"/>
  <c r="R245" i="1"/>
  <c r="R190" i="1"/>
  <c r="R88" i="1"/>
  <c r="R597" i="1"/>
  <c r="R147" i="1"/>
  <c r="R714" i="1"/>
  <c r="R643" i="1"/>
  <c r="R668" i="1"/>
  <c r="R590" i="1"/>
  <c r="R502" i="1"/>
  <c r="R673" i="1"/>
  <c r="R570" i="1"/>
  <c r="R565" i="1"/>
  <c r="R553" i="1"/>
  <c r="R511" i="1"/>
  <c r="R489" i="1"/>
  <c r="R442" i="1"/>
  <c r="R362" i="1"/>
  <c r="R343" i="1"/>
  <c r="R316" i="1"/>
  <c r="R238" i="1"/>
  <c r="R211" i="1"/>
  <c r="R193" i="1"/>
  <c r="R156" i="1"/>
  <c r="R149" i="1"/>
  <c r="R118" i="1"/>
  <c r="R106" i="1"/>
  <c r="R93" i="1"/>
  <c r="R688" i="1"/>
  <c r="R430" i="1"/>
  <c r="R233" i="1"/>
  <c r="R425" i="1"/>
  <c r="R222" i="1"/>
  <c r="R81" i="1"/>
  <c r="R723" i="1"/>
  <c r="R710" i="1"/>
  <c r="R691" i="1"/>
  <c r="R641" i="1"/>
  <c r="R598" i="1"/>
  <c r="R698" i="1"/>
  <c r="R667" i="1"/>
  <c r="R642" i="1"/>
  <c r="R633" i="1"/>
  <c r="R582" i="1"/>
  <c r="R532" i="1"/>
  <c r="R461" i="1"/>
  <c r="R421" i="1"/>
  <c r="R410" i="1"/>
  <c r="R367" i="1"/>
  <c r="R322" i="1"/>
  <c r="R172" i="1"/>
  <c r="R703" i="1"/>
  <c r="R671" i="1"/>
  <c r="R655" i="1"/>
  <c r="R647" i="1"/>
  <c r="R605" i="1"/>
  <c r="R579" i="1"/>
  <c r="R575" i="1"/>
  <c r="R564" i="1"/>
  <c r="R561" i="1"/>
  <c r="R559" i="1"/>
  <c r="R555" i="1"/>
  <c r="R552" i="1"/>
  <c r="R542" i="1"/>
  <c r="R515" i="1"/>
  <c r="R492" i="1"/>
  <c r="R482" i="1"/>
  <c r="R474" i="1"/>
  <c r="R441" i="1"/>
  <c r="R408" i="1"/>
  <c r="R400" i="1"/>
  <c r="R388" i="1"/>
  <c r="R375" i="1"/>
  <c r="R369" i="1"/>
  <c r="R360" i="1"/>
  <c r="R351" i="1"/>
  <c r="R342" i="1"/>
  <c r="R338" i="1"/>
  <c r="R313" i="1"/>
  <c r="R295" i="1"/>
  <c r="R278" i="1"/>
  <c r="R272" i="1"/>
  <c r="R261" i="1"/>
  <c r="R255" i="1"/>
  <c r="R251" i="1"/>
  <c r="R243" i="1"/>
  <c r="R226" i="1"/>
  <c r="R209" i="1"/>
  <c r="R192" i="1"/>
  <c r="R183" i="1"/>
  <c r="R169" i="1"/>
  <c r="R160" i="1"/>
  <c r="R151" i="1"/>
  <c r="R148" i="1"/>
  <c r="R144" i="1"/>
  <c r="R140" i="1"/>
  <c r="R138" i="1"/>
  <c r="R129" i="1"/>
  <c r="R117" i="1"/>
  <c r="R111" i="1"/>
  <c r="R105" i="1"/>
  <c r="R102" i="1"/>
  <c r="R98" i="1"/>
  <c r="R74" i="1"/>
  <c r="R60" i="1"/>
  <c r="R56" i="1"/>
  <c r="R24" i="1"/>
  <c r="R20" i="1"/>
  <c r="R17" i="1"/>
  <c r="R11" i="1"/>
  <c r="R718" i="1"/>
  <c r="R85" i="1"/>
  <c r="R62" i="1"/>
  <c r="R49" i="1"/>
  <c r="R43" i="1"/>
  <c r="R33" i="1"/>
  <c r="R596" i="1"/>
  <c r="R634" i="1"/>
  <c r="R523" i="1"/>
  <c r="R8" i="1"/>
  <c r="R686" i="1"/>
  <c r="R661" i="1"/>
  <c r="R638" i="1"/>
  <c r="R607" i="1"/>
  <c r="R591" i="1"/>
  <c r="R589" i="1"/>
  <c r="R526" i="1"/>
  <c r="R456" i="1"/>
  <c r="R449" i="1"/>
  <c r="R418" i="1"/>
  <c r="R355" i="1"/>
  <c r="R312" i="1"/>
  <c r="R284" i="1"/>
  <c r="R227" i="1"/>
  <c r="R170" i="1"/>
  <c r="R696" i="1"/>
  <c r="R653" i="1"/>
  <c r="R637" i="1"/>
  <c r="R576" i="1"/>
  <c r="R574" i="1"/>
  <c r="R572" i="1"/>
  <c r="R569" i="1"/>
  <c r="R560" i="1"/>
  <c r="R554" i="1"/>
  <c r="R541" i="1"/>
  <c r="R527" i="1"/>
  <c r="R522" i="1"/>
  <c r="R517" i="1"/>
  <c r="R514" i="1"/>
  <c r="R510" i="1"/>
  <c r="R499" i="1"/>
  <c r="R495" i="1"/>
  <c r="R493" i="1"/>
  <c r="R488" i="1"/>
  <c r="R481" i="1"/>
  <c r="R475" i="1"/>
  <c r="R472" i="1"/>
  <c r="R452" i="1"/>
  <c r="R435" i="1"/>
  <c r="R406" i="1"/>
  <c r="R399" i="1"/>
  <c r="R384" i="1"/>
  <c r="R377" i="1"/>
  <c r="R364" i="1"/>
  <c r="R350" i="1"/>
  <c r="R337" i="1"/>
  <c r="R310" i="1"/>
  <c r="R292" i="1"/>
  <c r="R290" i="1"/>
  <c r="R277" i="1"/>
  <c r="R271" i="1"/>
  <c r="R267" i="1"/>
  <c r="R260" i="1"/>
  <c r="R254" i="1"/>
  <c r="R250" i="1"/>
  <c r="R242" i="1"/>
  <c r="R225" i="1"/>
  <c r="R208" i="1"/>
  <c r="R200" i="1"/>
  <c r="R196" i="1"/>
  <c r="R187" i="1"/>
  <c r="R182" i="1"/>
  <c r="R128" i="1"/>
  <c r="R114" i="1"/>
  <c r="R110" i="1"/>
  <c r="R104" i="1"/>
  <c r="R101" i="1"/>
  <c r="R97" i="1"/>
  <c r="R92" i="1"/>
  <c r="R90" i="1"/>
  <c r="R72" i="1"/>
  <c r="R68" i="1"/>
  <c r="R55" i="1"/>
  <c r="R38" i="1"/>
  <c r="R30" i="1"/>
  <c r="R16" i="1"/>
  <c r="R715" i="1"/>
  <c r="R709" i="1"/>
  <c r="R700" i="1"/>
  <c r="R672" i="1"/>
  <c r="R658" i="1"/>
  <c r="R622" i="1"/>
  <c r="R617" i="1"/>
  <c r="R609" i="1"/>
  <c r="R586" i="1"/>
  <c r="R548" i="1"/>
  <c r="R536" i="1"/>
  <c r="R528" i="1"/>
  <c r="R484" i="1"/>
  <c r="R458" i="1"/>
  <c r="R445" i="1"/>
  <c r="R436" i="1"/>
  <c r="R429" i="1"/>
  <c r="R412" i="1"/>
  <c r="R378" i="1"/>
  <c r="R357" i="1"/>
  <c r="R328" i="1"/>
  <c r="R311" i="1"/>
  <c r="R301" i="1"/>
  <c r="R286" i="1"/>
  <c r="R269" i="1"/>
  <c r="R232" i="1"/>
  <c r="R220" i="1"/>
  <c r="R206" i="1"/>
  <c r="R167" i="1"/>
  <c r="R135" i="1"/>
  <c r="R108" i="1"/>
  <c r="R84" i="1"/>
  <c r="R54" i="1"/>
  <c r="R41" i="1"/>
  <c r="R29" i="1"/>
  <c r="R659" i="1"/>
  <c r="R623" i="1"/>
  <c r="R448" i="1"/>
  <c r="R401" i="1"/>
  <c r="R210" i="1"/>
  <c r="R136" i="1"/>
  <c r="R202" i="1"/>
  <c r="R708" i="1"/>
  <c r="R519" i="1"/>
  <c r="R347" i="1"/>
  <c r="R188" i="1"/>
  <c r="R53" i="1"/>
  <c r="R719" i="1"/>
  <c r="R706" i="1"/>
  <c r="R678" i="1"/>
  <c r="R699" i="1"/>
  <c r="R521" i="1"/>
  <c r="R509" i="1"/>
  <c r="R498" i="1"/>
  <c r="R487" i="1"/>
  <c r="R480" i="1"/>
  <c r="R477" i="1"/>
  <c r="R471" i="1"/>
  <c r="R451" i="1"/>
  <c r="R444" i="1"/>
  <c r="R415" i="1"/>
  <c r="R398" i="1"/>
  <c r="R387" i="1"/>
  <c r="R363" i="1"/>
  <c r="R359" i="1"/>
  <c r="R352" i="1"/>
  <c r="R341" i="1"/>
  <c r="R336" i="1"/>
  <c r="R326" i="1"/>
  <c r="R306" i="1"/>
  <c r="R288" i="1"/>
  <c r="R276" i="1"/>
  <c r="R268" i="1"/>
  <c r="R265" i="1"/>
  <c r="R253" i="1"/>
  <c r="R249" i="1"/>
  <c r="R241" i="1"/>
  <c r="R199" i="1"/>
  <c r="R195" i="1"/>
  <c r="R186" i="1"/>
  <c r="R178" i="1"/>
  <c r="R165" i="1"/>
  <c r="R158" i="1"/>
  <c r="R143" i="1"/>
  <c r="R137" i="1"/>
  <c r="R132" i="1"/>
  <c r="R127" i="1"/>
  <c r="R121" i="1"/>
  <c r="R116" i="1"/>
  <c r="R103" i="1"/>
  <c r="R96" i="1"/>
  <c r="R89" i="1"/>
  <c r="R76" i="1"/>
  <c r="R75" i="1"/>
  <c r="R67" i="1"/>
  <c r="R35" i="1"/>
  <c r="R27" i="1"/>
  <c r="R23" i="1"/>
  <c r="R15" i="1"/>
  <c r="R707" i="1"/>
  <c r="R697" i="1"/>
  <c r="R546" i="1"/>
  <c r="R505" i="1"/>
  <c r="R440" i="1"/>
  <c r="R428" i="1"/>
  <c r="R397" i="1"/>
  <c r="R356" i="1"/>
  <c r="R331" i="1"/>
  <c r="R309" i="1"/>
  <c r="R282" i="1"/>
  <c r="R231" i="1"/>
  <c r="R189" i="1"/>
  <c r="R83" i="1"/>
  <c r="R52" i="1"/>
  <c r="R47" i="1"/>
  <c r="R39" i="1"/>
  <c r="R10" i="1"/>
  <c r="R639" i="1"/>
  <c r="R594" i="1"/>
  <c r="R500" i="1"/>
  <c r="R379" i="1"/>
  <c r="R270" i="1"/>
  <c r="R191" i="1"/>
  <c r="R122" i="1"/>
  <c r="R61" i="1"/>
  <c r="R687" i="1"/>
  <c r="R713" i="1"/>
  <c r="R538" i="1"/>
  <c r="R214" i="1"/>
  <c r="R578" i="1"/>
  <c r="R349" i="1"/>
  <c r="R5" i="1"/>
  <c r="R615" i="1"/>
  <c r="R179" i="1"/>
  <c r="R694" i="1"/>
  <c r="R685" i="1"/>
  <c r="R645" i="1"/>
  <c r="R705" i="1"/>
  <c r="R669" i="1"/>
  <c r="R646" i="1"/>
  <c r="R613" i="1"/>
  <c r="R604" i="1"/>
  <c r="R537" i="1"/>
  <c r="R434" i="1"/>
  <c r="R381" i="1"/>
  <c r="R380" i="1"/>
  <c r="R302" i="1"/>
  <c r="R264" i="1"/>
  <c r="R235" i="1"/>
  <c r="R213" i="1"/>
  <c r="R720" i="1"/>
  <c r="R676" i="1"/>
  <c r="R651" i="1"/>
  <c r="R650" i="1"/>
  <c r="R628" i="1"/>
  <c r="R593" i="1"/>
  <c r="R580" i="1"/>
  <c r="R568" i="1"/>
  <c r="R566" i="1"/>
  <c r="R556" i="1"/>
  <c r="R551" i="1"/>
  <c r="R525" i="1"/>
  <c r="R518" i="1"/>
  <c r="R516" i="1"/>
  <c r="R513" i="1"/>
  <c r="R470" i="1"/>
  <c r="R446" i="1"/>
  <c r="R405" i="1"/>
  <c r="R396" i="1"/>
  <c r="R386" i="1"/>
  <c r="R372" i="1"/>
  <c r="R358" i="1"/>
  <c r="R353" i="1"/>
  <c r="R346" i="1"/>
  <c r="R340" i="1"/>
  <c r="R333" i="1"/>
  <c r="R327" i="1"/>
  <c r="R320" i="1"/>
  <c r="R299" i="1"/>
  <c r="R285" i="1"/>
  <c r="R266" i="1"/>
  <c r="R263" i="1"/>
  <c r="R259" i="1"/>
  <c r="R252" i="1"/>
  <c r="R240" i="1"/>
  <c r="R218" i="1"/>
  <c r="R207" i="1"/>
  <c r="R198" i="1"/>
  <c r="R185" i="1"/>
  <c r="R176" i="1"/>
  <c r="R164" i="1"/>
  <c r="R155" i="1"/>
  <c r="R152" i="1"/>
  <c r="R150" i="1"/>
  <c r="R146" i="1"/>
  <c r="R131" i="1"/>
  <c r="R126" i="1"/>
  <c r="R120" i="1"/>
  <c r="R115" i="1"/>
  <c r="R100" i="1"/>
  <c r="R95" i="1"/>
  <c r="R82" i="1"/>
  <c r="R80" i="1"/>
  <c r="R64" i="1"/>
  <c r="R59" i="1"/>
  <c r="R42" i="1"/>
  <c r="R19" i="1"/>
  <c r="R14" i="1"/>
  <c r="R704" i="1"/>
  <c r="R690" i="1"/>
  <c r="R682" i="1"/>
  <c r="R666" i="1"/>
  <c r="R648" i="1"/>
  <c r="R627" i="1"/>
  <c r="R620" i="1"/>
  <c r="R611" i="1"/>
  <c r="R603" i="1"/>
  <c r="R584" i="1"/>
  <c r="R545" i="1"/>
  <c r="R504" i="1"/>
  <c r="R467" i="1"/>
  <c r="R463" i="1"/>
  <c r="R455" i="1"/>
  <c r="R439" i="1"/>
  <c r="R426" i="1"/>
  <c r="R409" i="1"/>
  <c r="R390" i="1"/>
  <c r="R348" i="1"/>
  <c r="R324" i="1"/>
  <c r="R308" i="1"/>
  <c r="R294" i="1"/>
  <c r="R281" i="1"/>
  <c r="R257" i="1"/>
  <c r="R230" i="1"/>
  <c r="R217" i="1"/>
  <c r="R205" i="1"/>
  <c r="R181" i="1"/>
  <c r="R161" i="1"/>
  <c r="R134" i="1"/>
  <c r="R7" i="1"/>
  <c r="R614" i="1"/>
  <c r="R483" i="1"/>
  <c r="R373" i="1"/>
  <c r="R325" i="1"/>
  <c r="R258" i="1"/>
  <c r="R107" i="1"/>
  <c r="R48" i="1"/>
  <c r="R677" i="1"/>
  <c r="R508" i="1"/>
  <c r="R453" i="1"/>
  <c r="R73" i="1"/>
  <c r="P726" i="1" l="1"/>
  <c r="O726" i="1"/>
  <c r="Q237" i="1"/>
  <c r="Q726" i="1" s="1"/>
</calcChain>
</file>

<file path=xl/sharedStrings.xml><?xml version="1.0" encoding="utf-8"?>
<sst xmlns="http://schemas.openxmlformats.org/spreadsheetml/2006/main" count="9009" uniqueCount="639">
  <si>
    <t>Valor Contábil</t>
  </si>
  <si>
    <t>Matriz</t>
  </si>
  <si>
    <t>Móveis e utensílios</t>
  </si>
  <si>
    <t>Máquinas e equipamentos</t>
  </si>
  <si>
    <t>Equipamentos de Informática</t>
  </si>
  <si>
    <t>Veículos</t>
  </si>
  <si>
    <t>Imóveis</t>
  </si>
  <si>
    <t>Início da Depreciação</t>
  </si>
  <si>
    <t>Próprio mês</t>
  </si>
  <si>
    <t>Mês seguinte</t>
  </si>
  <si>
    <t>Fator</t>
  </si>
  <si>
    <t>Filial RJ</t>
  </si>
  <si>
    <t>Rótulos de Linha</t>
  </si>
  <si>
    <t>Total Geral</t>
  </si>
  <si>
    <t>Soma de Quota depr. Mensal</t>
  </si>
  <si>
    <t>Soma de Depreciação Acumulada</t>
  </si>
  <si>
    <t>Soma de Valor Contábil (Econ)</t>
  </si>
  <si>
    <t>Soma de Vlr. Depreciável</t>
  </si>
  <si>
    <t xml:space="preserve">Máquina de Escrever </t>
  </si>
  <si>
    <t xml:space="preserve">Calculadora </t>
  </si>
  <si>
    <t xml:space="preserve">Fogão </t>
  </si>
  <si>
    <t xml:space="preserve">Calculadora Eletrônica  </t>
  </si>
  <si>
    <t xml:space="preserve">Máquina Eletrônica de Escrever </t>
  </si>
  <si>
    <t>Calculadora Sharp</t>
  </si>
  <si>
    <t>Circulador de Ar Arno</t>
  </si>
  <si>
    <t xml:space="preserve">Circulador de Ar </t>
  </si>
  <si>
    <t xml:space="preserve">Aparelho Condicionador de Ar </t>
  </si>
  <si>
    <t xml:space="preserve">Calculadora Eletrônica </t>
  </si>
  <si>
    <t xml:space="preserve">Calculadora Sharp 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</si>
  <si>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</si>
  <si>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</si>
  <si>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</si>
  <si>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</si>
  <si>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</si>
  <si>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</si>
  <si>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 xml:space="preserve">Máquina de Escrever Eletronica </t>
  </si>
  <si>
    <t>Filmadora Gradiente</t>
  </si>
  <si>
    <t xml:space="preserve">Refrigerador Prosdócimo </t>
  </si>
  <si>
    <t xml:space="preserve">Máquina Dobradoura </t>
  </si>
  <si>
    <t xml:space="preserve">Sistema Central de Ar Condicionado </t>
  </si>
  <si>
    <t>Sistema de Audio-Video c/Equipamentos Diversos</t>
  </si>
  <si>
    <t>Fax Transceptor de Fac Simile</t>
  </si>
  <si>
    <t xml:space="preserve">Retroprojetor </t>
  </si>
  <si>
    <t xml:space="preserve">Projetor de Slides </t>
  </si>
  <si>
    <t>Transceptor de Fac</t>
  </si>
  <si>
    <t xml:space="preserve">Circulador de Ar  </t>
  </si>
  <si>
    <t xml:space="preserve">Retroprojetor de Slide </t>
  </si>
  <si>
    <t>Aparelho de Fax</t>
  </si>
  <si>
    <t xml:space="preserve">Sistema Central de Ar </t>
  </si>
  <si>
    <t xml:space="preserve">Refrigerador </t>
  </si>
  <si>
    <t xml:space="preserve">Refrigerador  </t>
  </si>
  <si>
    <t>Freezer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</si>
  <si>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</si>
  <si>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</si>
  <si>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</si>
  <si>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</si>
  <si>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 xml:space="preserve">Refrigerador Consul </t>
  </si>
  <si>
    <t xml:space="preserve">Calculadora  </t>
  </si>
  <si>
    <t>Refrigerador Frigobar</t>
  </si>
  <si>
    <t xml:space="preserve">Frigobar Consul </t>
  </si>
  <si>
    <t xml:space="preserve">Microfone sem Fio </t>
  </si>
  <si>
    <t xml:space="preserve">Aparelho Telefônico Celular Motorola </t>
  </si>
  <si>
    <t xml:space="preserve">CD Player Philips </t>
  </si>
  <si>
    <t>Fotocopiadora Xerox 5334</t>
  </si>
  <si>
    <t xml:space="preserve">Fotocopiadora Xerox </t>
  </si>
  <si>
    <t xml:space="preserve">Bebedouro 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</si>
  <si>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</si>
  <si>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</si>
  <si>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</si>
  <si>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</si>
  <si>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</si>
  <si>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</si>
  <si>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</si>
  <si>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</si>
  <si>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</si>
  <si>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</si>
  <si>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</si>
  <si>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</si>
  <si>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</si>
  <si>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</si>
  <si>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</si>
  <si>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</si>
  <si>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</si>
  <si>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</si>
  <si>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</si>
  <si>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Refrigerador</t>
  </si>
  <si>
    <t xml:space="preserve">Microfone </t>
  </si>
  <si>
    <t>Calculadora Sharp 2630 P 2</t>
  </si>
  <si>
    <t xml:space="preserve">Calculadora Sharp 2630 P 2 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</si>
  <si>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</si>
  <si>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</si>
  <si>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</si>
  <si>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</si>
  <si>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</si>
  <si>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 xml:space="preserve">Compressor Industrial </t>
  </si>
  <si>
    <t>Fax Panasonic</t>
  </si>
  <si>
    <t>Câmera Digital Olimpus D-435 c/ Carregador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</si>
  <si>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</si>
  <si>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</si>
  <si>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</si>
  <si>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</si>
  <si>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</si>
  <si>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</si>
  <si>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</si>
  <si>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</si>
  <si>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</si>
  <si>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Câmera Fotográfica Digital Samsug S630</t>
  </si>
  <si>
    <t>Aparelho de Fax Brother</t>
  </si>
  <si>
    <t>Condicionador de Ar Consul Frio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</si>
  <si>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</si>
  <si>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</si>
  <si>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</si>
  <si>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</si>
  <si>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</si>
  <si>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</si>
  <si>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</si>
  <si>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</si>
  <si>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</si>
  <si>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</si>
  <si>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</si>
  <si>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</si>
  <si>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</si>
  <si>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DVD Player Portátil</t>
  </si>
  <si>
    <t>Fax Panasonic RX - FT987</t>
  </si>
  <si>
    <t xml:space="preserve">TV LCD 42 </t>
  </si>
  <si>
    <t>Camera Digital Sony</t>
  </si>
  <si>
    <t xml:space="preserve">Relógio Ponit Live </t>
  </si>
  <si>
    <t>Refrigerador Electrolux</t>
  </si>
  <si>
    <t>Ar Condicionado SPLIT</t>
  </si>
  <si>
    <t>Projetor de Multimíndia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</si>
  <si>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</si>
  <si>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</si>
  <si>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</si>
  <si>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</si>
  <si>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</si>
  <si>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</si>
  <si>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</si>
  <si>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</si>
  <si>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</si>
  <si>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</si>
  <si>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</si>
  <si>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</si>
  <si>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</si>
  <si>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Calculadora Elgin</t>
  </si>
  <si>
    <t xml:space="preserve">Projetor Multimídia </t>
  </si>
  <si>
    <t>Calculadora  Elgin</t>
  </si>
  <si>
    <t>Máquina de Preencher cheque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</si>
  <si>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</si>
  <si>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</si>
  <si>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</si>
  <si>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</si>
  <si>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</si>
  <si>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</si>
  <si>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</si>
  <si>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</si>
  <si>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</si>
  <si>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</si>
  <si>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</si>
  <si>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</si>
  <si>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Central Telefonica IPBX</t>
  </si>
  <si>
    <t>Aparelho Telefonico GAC2500 Grandstream</t>
  </si>
  <si>
    <t>Aparelho Telefonico GXV3275 Grandstream</t>
  </si>
  <si>
    <t>Dig. De Imagens Czur ET6 Plus (Scanner)</t>
  </si>
  <si>
    <t>Headset HTU300 - USB (Mic Flex)</t>
  </si>
  <si>
    <t>Acess Point Ubitiqui Uni-Fi AC LR</t>
  </si>
  <si>
    <t>Ubiquit Usg-Pro-4 Unifi Security Gateway Pro 4 Portas</t>
  </si>
  <si>
    <t>Unifi Cloud Key Controller (UC-CK)</t>
  </si>
  <si>
    <t>Forno Micro-ondas 30 Litros 110V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</si>
  <si>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</si>
  <si>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</si>
  <si>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</si>
  <si>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</si>
  <si>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>Plastificadora Polaseal no formato de cédula de identidade - Proc. Adm. 4121/2019.</t>
  </si>
  <si>
    <t>Relógio de Ponto da Marca Henry Prisma Super Fácil Advanced Bio/Prox. Leitor Azul - Processo Administrativo nº 4050/2019</t>
  </si>
  <si>
    <t>Máquina Lustradora/Polidora de Sapatos motorizada com acabamento em aço inox e acionamento por meio de haste - Modelo USI04 - Ordem de Fornecimento: 071/2019.</t>
  </si>
  <si>
    <t>Moto Bomba submersíveis, série BCS 350, potência 1,0 CV, Trifásico, Marco Schneider - Processo Administrativo nº 8946/2019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</si>
  <si>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</si>
  <si>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</si>
  <si>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32 Câmeras IC3, 01 Gravador NVD 1304 (Delegacias) e 3 Câmeras IC4 (Sede) - Processo Administrativo 4690/2020</t>
  </si>
  <si>
    <t>Vídeo Porteiro WT7 Wi-fi Intelbras - Processo Administrativo 4728/2020</t>
  </si>
  <si>
    <t>Fragmentadora de Papel - Suprimento de Fundos</t>
  </si>
  <si>
    <t>Video Porteiro conforme PA 7500/2020</t>
  </si>
  <si>
    <t>Câmera IP Dome Marca Intelbrás Modelo 1130D - Processo de Compras nº 010/2021</t>
  </si>
  <si>
    <t>02 Máquinas  fragmentadoras modelo de referência Secreta 9520 - Processo Compras 0018/2021</t>
  </si>
  <si>
    <t>40 Aparelhos Telefônicos</t>
  </si>
  <si>
    <t>Escovódromo Portátil 6 pias - SISDOC 035074/2021</t>
  </si>
  <si>
    <t>Mesa de Som Bluetooth - SISDOC 039866/2021</t>
  </si>
  <si>
    <t>Televisão Smart - SISDOC 041117/2021</t>
  </si>
  <si>
    <t>Televisão Smart - SISDOC 043471/2021</t>
  </si>
  <si>
    <t>Ar Condicionado de 18.000 - SISDOC 001714/2022</t>
  </si>
  <si>
    <t>Bebedouro de Coluna para galão - SISDOC 002444/2022</t>
  </si>
  <si>
    <t>Consultorio Odontológico Portátil e Cadeira de Atendimento Portátil - SISDOC 002419/2022</t>
  </si>
  <si>
    <t>Purificador de água com capacidade de 20 litros - SISDOC 002433/2022</t>
  </si>
  <si>
    <t>Plastificadora A4 - SISDOC 002162/2022</t>
  </si>
  <si>
    <t>Fiat Uno - Placa GMF7808</t>
  </si>
  <si>
    <t>Fiat Uno - Placa GMF7807</t>
  </si>
  <si>
    <t>Fiat Uno - Placa GMF7800</t>
  </si>
  <si>
    <t>Spin - Placa GMF8035</t>
  </si>
  <si>
    <t>Aparelho de Celular Smatphone Samsung - SISDOC 041736/2021</t>
  </si>
  <si>
    <t>Refrigerador 261 Litros - SISDOC 031759/2021</t>
  </si>
  <si>
    <t>Forno Microondas MEF31L - SISDOC 033417/2021</t>
  </si>
  <si>
    <t>Cafeteira Automatica - SISDOC 033417/2021</t>
  </si>
  <si>
    <t>Microfone de lapela duplo - SISDOC 040741/2021</t>
  </si>
  <si>
    <t>Climatizador de ar - Sisdoc 027361/2021</t>
  </si>
  <si>
    <t>Central PABX IP com duas entradas fixo e 03 aparelhos eletrônicos - Processo Administrativo 5822/2020.</t>
  </si>
  <si>
    <t>Computadores e Periféricos</t>
  </si>
  <si>
    <t>Mobiliário em Geral</t>
  </si>
  <si>
    <t>Equipamentos de Audio Visual</t>
  </si>
  <si>
    <t>Máquinas, Motores e Aparelhos</t>
  </si>
  <si>
    <t>Outros Bens Móveis</t>
  </si>
  <si>
    <t>Intangível</t>
  </si>
  <si>
    <t xml:space="preserve">Armário de Aço </t>
  </si>
  <si>
    <t xml:space="preserve">Estante </t>
  </si>
  <si>
    <t xml:space="preserve">Poltrona Giratória </t>
  </si>
  <si>
    <t xml:space="preserve">Poltrona Fixa </t>
  </si>
  <si>
    <t xml:space="preserve">Sofá de 2 Lugares </t>
  </si>
  <si>
    <t>Poltrona  P.321.52</t>
  </si>
  <si>
    <t>Poltrona</t>
  </si>
  <si>
    <t xml:space="preserve">Poltrona </t>
  </si>
  <si>
    <t>Mesa Lateral PM-73.01</t>
  </si>
  <si>
    <t>Armário</t>
  </si>
  <si>
    <t>Poltrona P.340.51</t>
  </si>
  <si>
    <t>Estante Especial Armaco</t>
  </si>
  <si>
    <t xml:space="preserve">Sofá 3 Lugares </t>
  </si>
  <si>
    <t xml:space="preserve">Mesa Lateral </t>
  </si>
  <si>
    <t xml:space="preserve">Sofá 2 Lugares </t>
  </si>
  <si>
    <t xml:space="preserve">Poltrona Lafer </t>
  </si>
  <si>
    <t xml:space="preserve">Cadeira Fixa </t>
  </si>
  <si>
    <t xml:space="preserve">Cadeira Giratória </t>
  </si>
  <si>
    <t>Cadeira Giratória</t>
  </si>
  <si>
    <t xml:space="preserve">Cadeira </t>
  </si>
  <si>
    <t>Mesa Plastilux</t>
  </si>
  <si>
    <t xml:space="preserve">Cofre </t>
  </si>
  <si>
    <t xml:space="preserve">Banco 3 Lugares </t>
  </si>
  <si>
    <t xml:space="preserve">Cofre de Aço </t>
  </si>
  <si>
    <t>Estante Porta Revista</t>
  </si>
  <si>
    <t xml:space="preserve">Mesa p/Datilografia </t>
  </si>
  <si>
    <t>Cadeira Fixa 755</t>
  </si>
  <si>
    <t xml:space="preserve">Armário </t>
  </si>
  <si>
    <t>Cadeira Fixa</t>
  </si>
  <si>
    <t xml:space="preserve">Mesa  </t>
  </si>
  <si>
    <t xml:space="preserve">Mesa </t>
  </si>
  <si>
    <t xml:space="preserve">Sofá dois Lugares </t>
  </si>
  <si>
    <t>Cofre</t>
  </si>
  <si>
    <t>Cadeira</t>
  </si>
  <si>
    <t>Mesa para Máquina MA-NM</t>
  </si>
  <si>
    <t xml:space="preserve">Mesa p/ Telefone </t>
  </si>
  <si>
    <t>Mesa de Reunião MAR-200</t>
  </si>
  <si>
    <t>Poltrona J.Nikawa 758</t>
  </si>
  <si>
    <t xml:space="preserve">Armário Itatiaia </t>
  </si>
  <si>
    <t>Poltrona Opera-Auditório</t>
  </si>
  <si>
    <t>Cadeira Giratória s/ Braço</t>
  </si>
  <si>
    <t xml:space="preserve">Arquivo de Aço </t>
  </si>
  <si>
    <t xml:space="preserve">Mesa Datilografia </t>
  </si>
  <si>
    <t xml:space="preserve">Banco 2 Lugares s/ Encosto </t>
  </si>
  <si>
    <t>Mesa  03 Gavetas</t>
  </si>
  <si>
    <t xml:space="preserve">Mesa Reunião </t>
  </si>
  <si>
    <t>Cadeira Interlocutor Preta</t>
  </si>
  <si>
    <t>Cadeira Presidente 501 Preto</t>
  </si>
  <si>
    <t>Armário de Aço 2 Portas</t>
  </si>
  <si>
    <t xml:space="preserve">Balcão de Fórmica </t>
  </si>
  <si>
    <t xml:space="preserve">Tela Plastilux </t>
  </si>
  <si>
    <t xml:space="preserve">Mesa Plastilux </t>
  </si>
  <si>
    <t xml:space="preserve">Cadeira Talaricos </t>
  </si>
  <si>
    <t>Mesa</t>
  </si>
  <si>
    <t xml:space="preserve">Arquivo Flórida </t>
  </si>
  <si>
    <t xml:space="preserve">Banco Diaco </t>
  </si>
  <si>
    <t xml:space="preserve">Mesa em Cerejeira </t>
  </si>
  <si>
    <t>Armário de Aço</t>
  </si>
  <si>
    <t xml:space="preserve">Mesa p/ Máquina </t>
  </si>
  <si>
    <t xml:space="preserve">Arquivo </t>
  </si>
  <si>
    <t xml:space="preserve">Balcão </t>
  </si>
  <si>
    <t xml:space="preserve">Estante de Aço </t>
  </si>
  <si>
    <t>Mesa Belfar 9003</t>
  </si>
  <si>
    <t>Cadeira Giratória s/ Braço Runampel</t>
  </si>
  <si>
    <t xml:space="preserve">Mesa p/ Máquina de Escrever </t>
  </si>
  <si>
    <t xml:space="preserve">Mesa p/ Reunião  </t>
  </si>
  <si>
    <t xml:space="preserve">Cadeira Secretária </t>
  </si>
  <si>
    <t>Cadeira Duquesa</t>
  </si>
  <si>
    <t>Banqueta</t>
  </si>
  <si>
    <t>Mesa c/ Gavetas</t>
  </si>
  <si>
    <t>Balcão de Fórmica</t>
  </si>
  <si>
    <t xml:space="preserve">Mesa Reunião  </t>
  </si>
  <si>
    <t>Mesa Lateral Fiori</t>
  </si>
  <si>
    <t>Cadeira c/ Braço</t>
  </si>
  <si>
    <t>Estante de Aço</t>
  </si>
  <si>
    <t xml:space="preserve">Mesa p/ Computador </t>
  </si>
  <si>
    <t xml:space="preserve">Módulo p/ prateleira  </t>
  </si>
  <si>
    <t xml:space="preserve">Mesa p/ Impressora </t>
  </si>
  <si>
    <t>Estante c/ Prateleiras</t>
  </si>
  <si>
    <t>Mesa p/ Máquina de Escrever</t>
  </si>
  <si>
    <t xml:space="preserve">Mesa c/ 3 Gavetas </t>
  </si>
  <si>
    <t>Armário 2 Portas Alto</t>
  </si>
  <si>
    <t>Poltrona Média</t>
  </si>
  <si>
    <t>Arquivo c/ 4 Gavetas</t>
  </si>
  <si>
    <t xml:space="preserve">Mesa em L </t>
  </si>
  <si>
    <t>Mesa p/ Reuniões</t>
  </si>
  <si>
    <t>Sofá 3 Lugares s/ Braçço</t>
  </si>
  <si>
    <t>Sofá 2 Lugares s/ Braço</t>
  </si>
  <si>
    <t>Armário de Aço-2M</t>
  </si>
  <si>
    <t>Rack Armário em Metalon 19"</t>
  </si>
  <si>
    <t>Mesa Sinuosa Line JR  p/ Computador</t>
  </si>
  <si>
    <t xml:space="preserve">Mesa Compacta </t>
  </si>
  <si>
    <t>Mesa p/ Computador Mastinucci 2230</t>
  </si>
  <si>
    <t xml:space="preserve">Escrivaninha p/ Computador </t>
  </si>
  <si>
    <t>Mesa Stylus ML</t>
  </si>
  <si>
    <t>Mesa CPD</t>
  </si>
  <si>
    <t>Escrivaninha Giobel</t>
  </si>
  <si>
    <t xml:space="preserve">Gaveteiro </t>
  </si>
  <si>
    <t>Mesa 3 Gavetas Cor Ovo</t>
  </si>
  <si>
    <t xml:space="preserve">Armário 2 Portas Baixo </t>
  </si>
  <si>
    <t xml:space="preserve">Mesa p/ Palco </t>
  </si>
  <si>
    <t>Mesa Escrivaninha c/ 3 Gavetas</t>
  </si>
  <si>
    <t xml:space="preserve">Placa </t>
  </si>
  <si>
    <t>Armário Pandim CH-24 190x080x038</t>
  </si>
  <si>
    <t>Armário Tomke Misto</t>
  </si>
  <si>
    <t xml:space="preserve">Mesa Santa Tereza </t>
  </si>
  <si>
    <t>Mesa c/02 Gavetas Taurus</t>
  </si>
  <si>
    <t>Poltrona Pres. Lamin-Branco e Base Flex-Plus Dire</t>
  </si>
  <si>
    <t>Rake</t>
  </si>
  <si>
    <t>Mesa p/ Computador 1.15</t>
  </si>
  <si>
    <t xml:space="preserve">Cadeira Gogo </t>
  </si>
  <si>
    <t>Cadeira c/ Braço Bahia</t>
  </si>
  <si>
    <t>Mesa Presidente</t>
  </si>
  <si>
    <t>Mesa Reunião</t>
  </si>
  <si>
    <t>Poltrona Giratória c/ Braço</t>
  </si>
  <si>
    <t>Arquivo de Aço 4 Gavetas</t>
  </si>
  <si>
    <t>Cadeira Giratória Tecido</t>
  </si>
  <si>
    <t>Mesa para Computador 1.15x70x67</t>
  </si>
  <si>
    <t>Gaveteiro-Pastas CMS</t>
  </si>
  <si>
    <t>Mesa Teclado Cultural</t>
  </si>
  <si>
    <t>Estante 7 paineis</t>
  </si>
  <si>
    <t xml:space="preserve">Cadeira Giroflex </t>
  </si>
  <si>
    <t>Mesa de Trabalho Noc</t>
  </si>
  <si>
    <t>Poltrona Itamarati c/ Prancheta</t>
  </si>
  <si>
    <t xml:space="preserve">Poltrona 5001 Giratória Presidente c/ Braço </t>
  </si>
  <si>
    <t>Mesa Modular Nogal</t>
  </si>
  <si>
    <t>Cadeira Caixa170 com Arco Com Caximbo</t>
  </si>
  <si>
    <t xml:space="preserve">Cadeira Giratória 111 Sec </t>
  </si>
  <si>
    <t>Banco</t>
  </si>
  <si>
    <t>Estante Biblioteca Elite EA 150</t>
  </si>
  <si>
    <t xml:space="preserve">Mesa Incoflex </t>
  </si>
  <si>
    <t>Mesa F05</t>
  </si>
  <si>
    <t xml:space="preserve">Mesa FP 699 </t>
  </si>
  <si>
    <t>Cadeira Fixa 303 PE Secret Exec</t>
  </si>
  <si>
    <t>Cadeira Clio Ass/encosto</t>
  </si>
  <si>
    <t>Mesa Redonda</t>
  </si>
  <si>
    <t>Mesa Tampo Granito</t>
  </si>
  <si>
    <t>Mesa Modular</t>
  </si>
  <si>
    <t>Rack ST BP C/ Chaves 2413</t>
  </si>
  <si>
    <t>Mesa Metálica</t>
  </si>
  <si>
    <t>Cadeira Presidente c/ braço</t>
  </si>
  <si>
    <t xml:space="preserve">Cadeira Escritório </t>
  </si>
  <si>
    <t>Mesa Computador</t>
  </si>
  <si>
    <t>Mesa Teclado Central JM</t>
  </si>
  <si>
    <t>Mesa de Centro Standard</t>
  </si>
  <si>
    <t>Arquivo de Aço c/ 4 Gavetas Ch 24 c/ Carrinho Telescópio</t>
  </si>
  <si>
    <t>Rack 9 p Fech</t>
  </si>
  <si>
    <t>Cadeira Giratória Talarico</t>
  </si>
  <si>
    <t xml:space="preserve">Mesa Secretária </t>
  </si>
  <si>
    <t>Banco Talaricos 03 Lugares</t>
  </si>
  <si>
    <t xml:space="preserve">Poltrona Tec 227 Jhavini </t>
  </si>
  <si>
    <t>Mesa Lateral</t>
  </si>
  <si>
    <t>Mesa para computador</t>
  </si>
  <si>
    <t>Gaveteiro 4 gavetas</t>
  </si>
  <si>
    <t>Armário Roupeiro</t>
  </si>
  <si>
    <t>Gaveteiro 04 gavetas</t>
  </si>
  <si>
    <t>Armário de Cozinha</t>
  </si>
  <si>
    <t>Rack New</t>
  </si>
  <si>
    <t>Balança</t>
  </si>
  <si>
    <t>Cadeira Estofada Digitador</t>
  </si>
  <si>
    <t>Caixa Acustica</t>
  </si>
  <si>
    <t>Gaveteiro Vol 4 gavetas</t>
  </si>
  <si>
    <t xml:space="preserve">Armário Alto 02 Portas </t>
  </si>
  <si>
    <t xml:space="preserve">Monitor Samsung 743 B </t>
  </si>
  <si>
    <t>Armário 075 X1,80</t>
  </si>
  <si>
    <t>Pulpito de Acrílico</t>
  </si>
  <si>
    <t xml:space="preserve">Poltrona Série B - Itamarati </t>
  </si>
  <si>
    <t>Poltrona Diplomata Giratória Presidente</t>
  </si>
  <si>
    <t xml:space="preserve">Móvel para TV </t>
  </si>
  <si>
    <t>Mesa com Gaveteiro</t>
  </si>
  <si>
    <t>Balcão de Vidro</t>
  </si>
  <si>
    <t>Armário Intermediário 02 Portas</t>
  </si>
  <si>
    <t>Armário Baixo 02 Portas</t>
  </si>
  <si>
    <t>Gaveteiro Fixo com 03 Gavetas</t>
  </si>
  <si>
    <t>Armário Alto 02 Portas</t>
  </si>
  <si>
    <t>Mesa de Trabalho em L</t>
  </si>
  <si>
    <t>Mesa de Trabalho com Corte Convexo</t>
  </si>
  <si>
    <t>Mesa de Trabalho Retangular</t>
  </si>
  <si>
    <t xml:space="preserve">Mesa de Trabalho Retangular </t>
  </si>
  <si>
    <t xml:space="preserve">Mesa de Reunião Triangular </t>
  </si>
  <si>
    <t>Mesa de Reunião Semi Oval</t>
  </si>
  <si>
    <t xml:space="preserve">Mesa de Trabalho em L </t>
  </si>
  <si>
    <t>Armário Estante com 02 Portas</t>
  </si>
  <si>
    <t>Gaveteiro Volante com 05 Gavetas</t>
  </si>
  <si>
    <t>Poltrona Fixa Espaldar Médio</t>
  </si>
  <si>
    <t>Poltrona Fixa Espaldar Baixo</t>
  </si>
  <si>
    <t>Poltrona Giratória Espaldar Alto</t>
  </si>
  <si>
    <t>Cadeira sem braço empilhavel</t>
  </si>
  <si>
    <t>Poltrona Giratória Espaldar Baixo</t>
  </si>
  <si>
    <t>Poltrona Giratória Espaldar Médio</t>
  </si>
  <si>
    <t>Sofá 03 Lugares</t>
  </si>
  <si>
    <t>Sofá Componível de 02 Lugares Espaldar Médio</t>
  </si>
  <si>
    <t>Sofá 02 Lugares</t>
  </si>
  <si>
    <t xml:space="preserve">Cadeira Concha </t>
  </si>
  <si>
    <t xml:space="preserve">Poltrona Scuna Light </t>
  </si>
  <si>
    <t>Poltrona Presidente</t>
  </si>
  <si>
    <t>Armário Misto 800 x 500 x1600 Borda Reta Wengue</t>
  </si>
  <si>
    <t>Mesa Reunião Redonda 1200MM Borda Reta Wengue</t>
  </si>
  <si>
    <t>Mesa Auxilar 1600 X 600 Borda Reta Wengue</t>
  </si>
  <si>
    <t>Gaveteiro Fixo 335  02 gavetas em Madeira Borda Reta Wengue</t>
  </si>
  <si>
    <t xml:space="preserve">Armário Arquivo Nicho 480 x 500 x 1600 Borda Reta Wengue </t>
  </si>
  <si>
    <t>Mesa L 1400 x 1600 x 600 x 600 Borda Rta Wengue</t>
  </si>
  <si>
    <t>Suporte CPU Aço Regulável 150-230x350-470x310</t>
  </si>
  <si>
    <t>Armário Alto 800 X 500 X 1600 Borda Reta Wengue</t>
  </si>
  <si>
    <t>Armário Baixo 800 X 500 X 740 Borda Reta Wengue</t>
  </si>
  <si>
    <t>Mesa Auxiliar 1000 X 600 Borda Reta Wengue</t>
  </si>
  <si>
    <t>Gaveteiro Pedestal 600 Pronf Madeira 05 Gavetas Wengue</t>
  </si>
  <si>
    <t>Mesa Reunião Retangular 2700 X 1000MM com calha</t>
  </si>
  <si>
    <t>Assento/Enconto para longarina espaldar médio</t>
  </si>
  <si>
    <t>Cadeira/Poltrona Giratória Espaldar Médio base cromada</t>
  </si>
  <si>
    <t>Cadeira/Poltrona fixa espaldar baixo base cromada</t>
  </si>
  <si>
    <t>Banco Componível de 03 Lugares Cromado</t>
  </si>
  <si>
    <t xml:space="preserve">Sofá de 03 Lugares Pé em Alumínio em Couro </t>
  </si>
  <si>
    <t>Mesa 03 Gavetas</t>
  </si>
  <si>
    <t>Balcão Recepção</t>
  </si>
  <si>
    <t>Gaveteiro Fixo</t>
  </si>
  <si>
    <t>Gaveteiro Pedestal</t>
  </si>
  <si>
    <t>Cadeira/Poltrona Espaldar Médio</t>
  </si>
  <si>
    <t xml:space="preserve">Sofá Componível de 01 Lugar  </t>
  </si>
  <si>
    <t xml:space="preserve">Cadeira/Poltrona Espaldar Médio </t>
  </si>
  <si>
    <t>Cadeira/Poltrona Giratória Espaldar Alto</t>
  </si>
  <si>
    <t>Sofá Componível de 03 Lugares</t>
  </si>
  <si>
    <t>Sofá Componível de 02 Lugares</t>
  </si>
  <si>
    <t>Mesa Centro</t>
  </si>
  <si>
    <t>Poltrona de Auditório</t>
  </si>
  <si>
    <t>Cadeira/Poltrona Giratória com Braços</t>
  </si>
  <si>
    <t xml:space="preserve">Mesa Gerente Gota </t>
  </si>
  <si>
    <t xml:space="preserve">Mesa Reta de Trabalho </t>
  </si>
  <si>
    <t>Gaveteiro Volante</t>
  </si>
  <si>
    <t>Armário Baixo com portas baixas de giro</t>
  </si>
  <si>
    <t xml:space="preserve">Mesa Retangular de Reunião </t>
  </si>
  <si>
    <t>Armário Baixo</t>
  </si>
  <si>
    <t>Mesa Reta de Trabalho</t>
  </si>
  <si>
    <t>Armário Alto</t>
  </si>
  <si>
    <t>Mesa Retangular de Reunião</t>
  </si>
  <si>
    <t xml:space="preserve">Cadeira/Poltrona Giratória com Braços </t>
  </si>
  <si>
    <t>Cadeira/Poltrona Base Fixa</t>
  </si>
  <si>
    <t>Sofá Componível de 02 lugares</t>
  </si>
  <si>
    <t xml:space="preserve">Cadeira/Poltrona Base Fixa </t>
  </si>
  <si>
    <t>Arquivo de Aço</t>
  </si>
  <si>
    <t xml:space="preserve">Cadeira Secretária Giratória com Braço </t>
  </si>
  <si>
    <t>Cadeira Giratória Executiva Start Ergônomica tecido preto, com braço SL New PU Mecanismo - Proc. Adm. 4607/2019.</t>
  </si>
  <si>
    <t>Smart TV 49" FULLHD e 01 Suporte Articulado para TV até 55' - Processo Administrativo 150/2019</t>
  </si>
  <si>
    <t>Chromecast - Processo Administrativo 056/2019</t>
  </si>
  <si>
    <t>Púlpito em acrílico com plotagem - Processo Administrativo nº 8775/2019</t>
  </si>
  <si>
    <t>Cadeira Base Giratória Espaldar Alto com Braços</t>
  </si>
  <si>
    <t>Cadeira Base Giratória Caixa Espaldar Baixo sem Braços</t>
  </si>
  <si>
    <t>Cadeira Base Fixa Balanc. Espaldar Baixo com Braços</t>
  </si>
  <si>
    <t>Mesa de Trabalho Reta (Cor MDF: Ovo - Cor Borda: Ovo - Cor Aço: Preta - Prod: 75100 - Dimensôes: 1000 x 600 x 740 MM LxPxH)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</si>
  <si>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</si>
  <si>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</si>
  <si>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</si>
  <si>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Cortina Rolo Tela Solar e Blackout - Processo Administrativo 3756/2020</t>
  </si>
  <si>
    <t>Cadeira Giratória Executiva cor azul - Processo Administrativo 655/2020</t>
  </si>
  <si>
    <t>Cortina Rolo Pintpoint Blackout - Processo Administrativo 6648/2020</t>
  </si>
  <si>
    <t>Móveis Planejados (confecção e montagem), conforme PA 5468/2020</t>
  </si>
  <si>
    <t>Cortinas Persianas - SISDOC 030425/2021</t>
  </si>
  <si>
    <t>Cadeiras e Poltronas - SISDOC 040597/2021</t>
  </si>
  <si>
    <t>07 (sete) mesas e 07 (sete cadeiras digitador</t>
  </si>
  <si>
    <t>03 Poltronas e 13 Cadeiras (Delegacia de Divinopolis) + 12 cadeiras para Delegacia de Muriaé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</si>
  <si>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</si>
  <si>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</si>
  <si>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</si>
  <si>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</si>
  <si>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</si>
  <si>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</si>
  <si>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</si>
  <si>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</si>
  <si>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</si>
  <si>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</si>
  <si>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</si>
  <si>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</si>
  <si>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Impressora HP DeskJet 930c</t>
  </si>
  <si>
    <t xml:space="preserve">Impressora Epson </t>
  </si>
  <si>
    <t xml:space="preserve">Impressora HP Laserjet </t>
  </si>
  <si>
    <t>Monitor IBM Color</t>
  </si>
  <si>
    <t>Microcomputador</t>
  </si>
  <si>
    <t>Monitor 15'' IBM</t>
  </si>
  <si>
    <t>Desktop</t>
  </si>
  <si>
    <t xml:space="preserve">Microcomputador Lenovo P4 HT521 512MG 80GB COMB82 </t>
  </si>
  <si>
    <t>Microcomputador Lenovo</t>
  </si>
  <si>
    <t>Monitor Lenovo CRT 17" E75</t>
  </si>
  <si>
    <t>Impressora HP4250</t>
  </si>
  <si>
    <t>Desktop HP DC5700MT</t>
  </si>
  <si>
    <t>Monitor LG</t>
  </si>
  <si>
    <t>Desktop HP DC5750MT</t>
  </si>
  <si>
    <t>Impressora HP</t>
  </si>
  <si>
    <t>Notebook Lenovo</t>
  </si>
  <si>
    <t>Microcomputador HP Desktop DC 5850 com Office 2007</t>
  </si>
  <si>
    <t xml:space="preserve">Notebook Portatil Dell Vostro 1310 </t>
  </si>
  <si>
    <t xml:space="preserve">Notebook Dell Vostro 1320 </t>
  </si>
  <si>
    <t>Servidor Dell Power Edge R610</t>
  </si>
  <si>
    <t>Impressora HP Laserjet P4014N/ST2</t>
  </si>
  <si>
    <t xml:space="preserve">HP-Scanjet </t>
  </si>
  <si>
    <t>Impressora Multifuncional HP</t>
  </si>
  <si>
    <t>Monitor</t>
  </si>
  <si>
    <t>Monitor 22' LCD</t>
  </si>
  <si>
    <t>Notebook 13"</t>
  </si>
  <si>
    <t>Scanner Fujitsu</t>
  </si>
  <si>
    <t>Servidor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</si>
  <si>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</si>
  <si>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</si>
  <si>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</si>
  <si>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</si>
  <si>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</si>
  <si>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</si>
  <si>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</si>
  <si>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Scanner HP Scanjet</t>
  </si>
  <si>
    <t>Monitor 19' LCD</t>
  </si>
  <si>
    <t>Notebook Vostro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</si>
  <si>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</si>
  <si>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</si>
  <si>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</si>
  <si>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</si>
  <si>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Notebook Dell Inspiron 55700I78550U/16GB/1TB/4GBPVID/W10P/0FFHEB2016/DRIVEEXT/ADAPHDMIXVGA</t>
  </si>
  <si>
    <t>Desktops com monitor (Item 001) em adesão a ARP do PE 11/2018 SAMF - ES UASG 170100</t>
  </si>
  <si>
    <t>SSD 240GB por adesão ARP 15/2018 - Proc. Adm. 149/2019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</si>
  <si>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</si>
  <si>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</si>
  <si>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</si>
  <si>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</si>
  <si>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Notebook - Processo Administrativo 5884/2019</t>
  </si>
  <si>
    <t>Computador avançado - Processo Administrativo 149/2019</t>
  </si>
  <si>
    <t>HD de 2TB para atendimento da demanda de monitoramento da sede - WD Purple WD20PURZ - Processo Administrativo 4690/2020</t>
  </si>
  <si>
    <t>Impressora de Cartão PVC com Holografia Embargada e com fornecimento de insumos - Processo Administrativo 4952/2020</t>
  </si>
  <si>
    <t>WebCam Modelo Logitech C270 - Processo Administrativo 5790/2020</t>
  </si>
  <si>
    <t>Painel/Escultura Artística, Dimensão 160x160cm, do mapa de Minas Gerais - Processo Administrativo 5825/2019.</t>
  </si>
  <si>
    <t>Diversas Placas</t>
  </si>
  <si>
    <t>Câmera Digital GOPRO HERO 5 BLACK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</si>
  <si>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</si>
  <si>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</si>
  <si>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</si>
  <si>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</si>
  <si>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Grandstream GVC 3200 Video Conferência até 9 vias - Processo Administrativo 150/2019</t>
  </si>
  <si>
    <t>Tela de Projeção Retrátil 84" Formato Widescreen 16:9 - Processo Administrativo 150/2019</t>
  </si>
  <si>
    <t>Projetor Multimidia ACER X1223H - Processo Administrativo 9547/2019.</t>
  </si>
  <si>
    <t>Equipamento de Transmissão via internet - SISDOC 031115/2021</t>
  </si>
  <si>
    <t>Alto falante Jabra Speak - SISDOC 032148/2021</t>
  </si>
  <si>
    <t xml:space="preserve">Confecção, pintura e instalação de portão de ferro com fechadura tetra chave </t>
  </si>
  <si>
    <t>Drywall com reforço inferior para balcão de atendimento - Processo Administrativo 5455/2020</t>
  </si>
  <si>
    <t>17 refletores de luz em Led+ 4 relés fotoelétricos + 4 bases p/relé fotoeletrico - Processo 55/2021</t>
  </si>
  <si>
    <t>20 metros de cabos 120mm, 10 metros de cabos 120mm e 06 luvas de compressãp 120mm - Processo de Compras nº 010/2021</t>
  </si>
  <si>
    <t>01 Porta e 01 Divisória em Vidro Temperado - SISDOC 028059/2021</t>
  </si>
  <si>
    <t>Laminado em madeira rústica - SISDOC 028469/2021</t>
  </si>
  <si>
    <t>Bancada de Granito em cuba Inox - SISDOC 028519/2021</t>
  </si>
  <si>
    <t>Bancada de Cozinha - via suprimento de fundos</t>
  </si>
  <si>
    <t>Execução de reforma em delegacia</t>
  </si>
  <si>
    <t>Edifício da Av. do Contorno, n756</t>
  </si>
  <si>
    <t xml:space="preserve">Salas 508 e 509 </t>
  </si>
  <si>
    <t>Sala 911</t>
  </si>
  <si>
    <t>Auditório Granada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</si>
  <si>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</si>
  <si>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</si>
  <si>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</si>
  <si>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</si>
  <si>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</si>
  <si>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</si>
  <si>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</si>
  <si>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</si>
  <si>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</si>
  <si>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</si>
  <si>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</si>
  <si>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</si>
  <si>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</si>
  <si>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</si>
  <si>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LICENÇA DO SOFTWARE ABBYY PDF
FINEREADER 14 CORPORATE PER SEA</t>
  </si>
  <si>
    <t>Objetos Historicos e Obras de Arte</t>
  </si>
  <si>
    <t>CÁLCULO DA DEPRECIAÇÃO</t>
  </si>
  <si>
    <t>Conta</t>
  </si>
  <si>
    <t>Grupo</t>
  </si>
  <si>
    <t>Bens Móveis</t>
  </si>
  <si>
    <t>Bens Imóveis</t>
  </si>
  <si>
    <t>Data da Aquisição</t>
  </si>
  <si>
    <t>Descrição do Bem</t>
  </si>
  <si>
    <t>Valor Residual</t>
  </si>
  <si>
    <t>Valor da Depreciação Mensal</t>
  </si>
  <si>
    <t>Depreciação da Acumulada</t>
  </si>
  <si>
    <t>Taxa Anual (%)</t>
  </si>
  <si>
    <t>Anos</t>
  </si>
  <si>
    <t>Meses</t>
  </si>
  <si>
    <t>IDADE</t>
  </si>
  <si>
    <t>VIDA ÚTIL</t>
  </si>
  <si>
    <t>Totalmente depreciado?</t>
  </si>
  <si>
    <t>Soma de Valor da Depreciação Mensal</t>
  </si>
  <si>
    <t>Qtde</t>
  </si>
  <si>
    <t>Valor Unitário</t>
  </si>
  <si>
    <t>Data Base:</t>
  </si>
  <si>
    <t>VALOR DA AQUISIÇÃO</t>
  </si>
  <si>
    <t>Notebook HP - SISDOC 031463/2021</t>
  </si>
  <si>
    <t>Notebooks Intel - SISDOC 027832/2021</t>
  </si>
  <si>
    <t>Webcams Modelo Logitech C920S - Processo Administrativo 5790/2020</t>
  </si>
  <si>
    <t>Desktops sem Monitor - SISDOC 027837/2021</t>
  </si>
  <si>
    <t>Monitores LG - SISDOC 035886/2021</t>
  </si>
  <si>
    <t>Roteadores - SISDOC 040596/2021</t>
  </si>
  <si>
    <t>Licenças Windows 10Pro - SISDOC 026422/2021</t>
  </si>
  <si>
    <t>Divisórias Naval Simples - SISDOC 028956/2021</t>
  </si>
  <si>
    <t>Persianas Aluminio - SISDOC 040370/2021</t>
  </si>
  <si>
    <t>Cadeiras Giratórias Ergonômicas</t>
  </si>
  <si>
    <t>Cabines de Atendimento - SISDOC 030228/2021</t>
  </si>
  <si>
    <t>Ventilador Col 40cm Mallory Delfos - Suprimento de Fundos</t>
  </si>
  <si>
    <t>Cadeiras de Escritório, conforme PA 7700/2020</t>
  </si>
  <si>
    <t>IPBX Backup</t>
  </si>
  <si>
    <t>Ar Condicionado 18.000 Btus conforme SISDOC 027069/2021</t>
  </si>
  <si>
    <t>Monumentos Artísticos (Bustos) conforme PA 9112/2020</t>
  </si>
  <si>
    <t>Conversores HDMI para VGA</t>
  </si>
  <si>
    <t>Soma de Depreciação da Acumulada</t>
  </si>
  <si>
    <t>Soma de Valor Contábil</t>
  </si>
  <si>
    <t>Mensal</t>
  </si>
  <si>
    <t>Acumulada</t>
  </si>
  <si>
    <t>Valor Total</t>
  </si>
  <si>
    <t>Soma de Valor Total</t>
  </si>
  <si>
    <t>Data da Baixa</t>
  </si>
  <si>
    <t>Valor da Baixa</t>
  </si>
  <si>
    <t>-</t>
  </si>
  <si>
    <t>BAIXAS</t>
  </si>
  <si>
    <t>Purificador de Água com fornecimento de água gelada e natural - SISDOC 003005/2022</t>
  </si>
  <si>
    <t>Smartfone Galaxy S21 - SISDOC 003331/2022</t>
  </si>
  <si>
    <t>Notebooks Samsung Galaxy - SISDOC 003327/2022</t>
  </si>
  <si>
    <t>Notebook Apple Macbook - SISDOC 003613/2022</t>
  </si>
  <si>
    <t>Roteadores para gerenciamento de Rede Mikrotik - SISDOC 004643/2022</t>
  </si>
  <si>
    <t>Depreciação</t>
  </si>
  <si>
    <t xml:space="preserve">Depreciação </t>
  </si>
  <si>
    <t>Soma de Valor da Baixa</t>
  </si>
  <si>
    <t>Fragmentadora de Papel - SISDOC 007845/2022</t>
  </si>
  <si>
    <t>Purificador de Agua Gelada e Natural - SISDOC 0038/2022</t>
  </si>
  <si>
    <t>Evaporadora Springer - SISDOC 010340/2022</t>
  </si>
  <si>
    <t>Condensadora Springer Midea - SISDOC 010340/2022</t>
  </si>
  <si>
    <t>Condensadoras Springer - SISDOC 010340/2022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</si>
</sst>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* #,##0_-;\-* #,##0_-;_-* &quot;-&quot;??_-;_-@_-"/>
    <numFmt numFmtId="166" formatCode="_-* #,##0.0_-;\-* #,##0.0_-;_-* &quot;-&quot;??_-;_-@_-"/>
    <numFmt numFmtId="167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b/>
      <sz val="12"/>
      <color theme="1"/>
      <name val="Roboto"/>
    </font>
    <font>
      <b/>
      <sz val="12"/>
      <color rgb="FFFF0000"/>
      <name val="Roboto"/>
    </font>
    <font>
      <sz val="10"/>
      <name val="Roboto"/>
    </font>
    <font>
      <b/>
      <sz val="14"/>
      <color rgb="FFFF0000"/>
      <name val="Roboto"/>
    </font>
    <font>
      <sz val="10"/>
      <color rgb="FFFF0000"/>
      <name val="Roboto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ashed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2" fillId="0" borderId="1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Fill="1" applyAlignment="1">
      <alignment horizontal="center" wrapText="1"/>
    </xf>
    <xf numFmtId="44" fontId="2" fillId="0" borderId="0" xfId="2" applyNumberFormat="1" applyFont="1" applyAlignment="1">
      <alignment wrapText="1"/>
    </xf>
    <xf numFmtId="44" fontId="2" fillId="0" borderId="0" xfId="0" applyNumberFormat="1" applyFont="1" applyAlignment="1">
      <alignment wrapText="1"/>
    </xf>
    <xf numFmtId="44" fontId="2" fillId="0" borderId="0" xfId="0" applyNumberFormat="1" applyFont="1"/>
    <xf numFmtId="44" fontId="3" fillId="2" borderId="6" xfId="2" applyNumberFormat="1" applyFont="1" applyFill="1" applyBorder="1" applyAlignment="1">
      <alignment horizontal="center" vertical="center" wrapText="1"/>
    </xf>
    <xf numFmtId="44" fontId="3" fillId="2" borderId="1" xfId="2" applyNumberFormat="1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wrapText="1"/>
    </xf>
    <xf numFmtId="43" fontId="2" fillId="0" borderId="2" xfId="1" applyFont="1" applyFill="1" applyBorder="1" applyAlignment="1">
      <alignment horizontal="center" wrapText="1"/>
    </xf>
    <xf numFmtId="165" fontId="2" fillId="0" borderId="4" xfId="1" applyNumberFormat="1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3" fontId="2" fillId="0" borderId="6" xfId="2" applyNumberFormat="1" applyFont="1" applyFill="1" applyBorder="1" applyAlignment="1">
      <alignment wrapText="1"/>
    </xf>
    <xf numFmtId="43" fontId="2" fillId="5" borderId="9" xfId="2" applyNumberFormat="1" applyFont="1" applyFill="1" applyBorder="1" applyAlignment="1">
      <alignment horizontal="right" vertical="center"/>
    </xf>
    <xf numFmtId="43" fontId="0" fillId="0" borderId="0" xfId="0" applyNumberFormat="1"/>
    <xf numFmtId="44" fontId="2" fillId="0" borderId="0" xfId="2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horizontal="center" wrapText="1"/>
    </xf>
    <xf numFmtId="43" fontId="2" fillId="0" borderId="0" xfId="1" applyFont="1" applyFill="1" applyBorder="1"/>
    <xf numFmtId="43" fontId="2" fillId="0" borderId="0" xfId="1" applyFont="1" applyProtection="1">
      <protection locked="0"/>
    </xf>
    <xf numFmtId="43" fontId="0" fillId="0" borderId="0" xfId="1" applyFont="1"/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2" fillId="0" borderId="2" xfId="1" applyFont="1" applyBorder="1" applyProtection="1">
      <protection locked="0"/>
    </xf>
    <xf numFmtId="43" fontId="3" fillId="2" borderId="2" xfId="1" applyFont="1" applyFill="1" applyBorder="1" applyAlignment="1" applyProtection="1">
      <alignment horizontal="center" vertical="center" wrapText="1"/>
      <protection locked="0"/>
    </xf>
    <xf numFmtId="43" fontId="3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6" xfId="2" applyNumberFormat="1" applyFont="1" applyBorder="1"/>
    <xf numFmtId="43" fontId="2" fillId="0" borderId="11" xfId="2" applyNumberFormat="1" applyFont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5" fontId="2" fillId="0" borderId="14" xfId="1" applyNumberFormat="1" applyFont="1" applyFill="1" applyBorder="1" applyAlignment="1" applyProtection="1">
      <alignment horizont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2" fillId="0" borderId="1" xfId="2" applyNumberFormat="1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43" fontId="2" fillId="0" borderId="1" xfId="1" applyFont="1" applyFill="1" applyBorder="1" applyAlignment="1">
      <alignment horizontal="center" wrapText="1"/>
    </xf>
    <xf numFmtId="43" fontId="2" fillId="5" borderId="1" xfId="2" applyNumberFormat="1" applyFont="1" applyFill="1" applyBorder="1" applyAlignment="1">
      <alignment horizontal="right" vertical="center"/>
    </xf>
    <xf numFmtId="43" fontId="2" fillId="0" borderId="12" xfId="2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 applyProtection="1">
      <alignment horizontal="center" wrapText="1"/>
    </xf>
    <xf numFmtId="164" fontId="5" fillId="0" borderId="15" xfId="2" applyFont="1" applyFill="1" applyBorder="1" applyAlignment="1">
      <alignment vertical="center"/>
    </xf>
    <xf numFmtId="164" fontId="5" fillId="0" borderId="0" xfId="2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horizontal="center" vertical="center" wrapText="1"/>
    </xf>
    <xf numFmtId="44" fontId="3" fillId="2" borderId="3" xfId="0" applyNumberFormat="1" applyFont="1" applyFill="1" applyBorder="1" applyAlignment="1">
      <alignment horizontal="center" vertical="center" wrapText="1"/>
    </xf>
    <xf numFmtId="43" fontId="2" fillId="4" borderId="3" xfId="0" applyNumberFormat="1" applyFont="1" applyFill="1" applyBorder="1"/>
    <xf numFmtId="43" fontId="3" fillId="5" borderId="3" xfId="2" applyNumberFormat="1" applyFont="1" applyFill="1" applyBorder="1" applyAlignment="1">
      <alignment horizontal="right" vertical="center" wrapText="1"/>
    </xf>
    <xf numFmtId="164" fontId="3" fillId="0" borderId="17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right"/>
    </xf>
    <xf numFmtId="167" fontId="2" fillId="4" borderId="1" xfId="0" applyNumberFormat="1" applyFont="1" applyFill="1" applyBorder="1" applyAlignment="1">
      <alignment horizontal="right"/>
    </xf>
    <xf numFmtId="167" fontId="2" fillId="5" borderId="10" xfId="2" applyNumberFormat="1" applyFont="1" applyFill="1" applyBorder="1" applyAlignment="1">
      <alignment horizontal="right" vertical="center" wrapText="1"/>
    </xf>
    <xf numFmtId="167" fontId="2" fillId="5" borderId="16" xfId="2" applyNumberFormat="1" applyFont="1" applyFill="1" applyBorder="1" applyAlignment="1">
      <alignment horizontal="right" vertical="center" wrapText="1"/>
    </xf>
    <xf numFmtId="43" fontId="2" fillId="0" borderId="6" xfId="2" applyNumberFormat="1" applyFont="1" applyFill="1" applyBorder="1"/>
    <xf numFmtId="43" fontId="2" fillId="0" borderId="2" xfId="1" applyFont="1" applyFill="1" applyBorder="1" applyProtection="1">
      <protection locked="0"/>
    </xf>
    <xf numFmtId="43" fontId="6" fillId="0" borderId="6" xfId="2" applyNumberFormat="1" applyFont="1" applyFill="1" applyBorder="1"/>
    <xf numFmtId="43" fontId="2" fillId="0" borderId="0" xfId="0" applyNumberFormat="1" applyFont="1"/>
    <xf numFmtId="43" fontId="7" fillId="0" borderId="0" xfId="1" applyFont="1" applyAlignment="1" applyProtection="1">
      <alignment horizontal="right" vertical="center"/>
      <protection locked="0"/>
    </xf>
    <xf numFmtId="43" fontId="2" fillId="0" borderId="0" xfId="1" applyFont="1" applyAlignment="1" applyProtection="1">
      <alignment horizontal="left"/>
      <protection locked="0"/>
    </xf>
    <xf numFmtId="43" fontId="0" fillId="0" borderId="0" xfId="1" applyFont="1" applyAlignment="1">
      <alignment horizontal="left"/>
    </xf>
    <xf numFmtId="43" fontId="3" fillId="6" borderId="0" xfId="1" applyFont="1" applyFill="1" applyProtection="1">
      <protection locked="0"/>
    </xf>
    <xf numFmtId="44" fontId="3" fillId="0" borderId="0" xfId="0" applyNumberFormat="1" applyFont="1" applyAlignment="1">
      <alignment horizontal="center" wrapText="1"/>
    </xf>
    <xf numFmtId="4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3" fontId="2" fillId="0" borderId="0" xfId="1" applyFont="1" applyAlignment="1">
      <alignment horizontal="right"/>
    </xf>
    <xf numFmtId="44" fontId="8" fillId="2" borderId="3" xfId="0" applyNumberFormat="1" applyFont="1" applyFill="1" applyBorder="1" applyAlignment="1">
      <alignment horizontal="center" vertical="center" wrapText="1"/>
    </xf>
    <xf numFmtId="44" fontId="8" fillId="2" borderId="6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2" fillId="5" borderId="20" xfId="2" applyNumberFormat="1" applyFont="1" applyFill="1" applyBorder="1" applyAlignment="1">
      <alignment horizontal="center" vertical="center" wrapText="1"/>
    </xf>
    <xf numFmtId="167" fontId="2" fillId="5" borderId="10" xfId="2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 applyProtection="1">
      <alignment horizontal="center"/>
      <protection locked="0"/>
    </xf>
    <xf numFmtId="167" fontId="3" fillId="5" borderId="21" xfId="2" applyNumberFormat="1" applyFont="1" applyFill="1" applyBorder="1" applyAlignment="1">
      <alignment horizontal="right" vertical="center" wrapText="1"/>
    </xf>
    <xf numFmtId="14" fontId="2" fillId="0" borderId="23" xfId="0" applyNumberFormat="1" applyFont="1" applyBorder="1" applyAlignment="1" applyProtection="1">
      <alignment horizontal="center"/>
      <protection locked="0"/>
    </xf>
    <xf numFmtId="167" fontId="2" fillId="0" borderId="22" xfId="0" applyNumberFormat="1" applyFont="1" applyBorder="1" applyAlignment="1">
      <alignment horizontal="right"/>
    </xf>
    <xf numFmtId="167" fontId="2" fillId="0" borderId="24" xfId="0" applyNumberFormat="1" applyFont="1" applyBorder="1" applyAlignment="1">
      <alignment horizontal="right"/>
    </xf>
    <xf numFmtId="14" fontId="2" fillId="0" borderId="1" xfId="0" applyNumberFormat="1" applyFont="1" applyBorder="1" applyAlignment="1" applyProtection="1">
      <alignment horizontal="center"/>
      <protection locked="0"/>
    </xf>
    <xf numFmtId="4" fontId="2" fillId="0" borderId="2" xfId="2" applyNumberFormat="1" applyFont="1" applyBorder="1"/>
    <xf numFmtId="167" fontId="0" fillId="0" borderId="0" xfId="0" applyNumberFormat="1"/>
    <xf numFmtId="17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2" xfId="0" applyFont="1" applyBorder="1" applyAlignment="1">
      <alignment horizontal="center" wrapText="1"/>
    </xf>
    <xf numFmtId="43" fontId="3" fillId="0" borderId="0" xfId="1" applyFont="1" applyAlignment="1">
      <alignment wrapText="1"/>
    </xf>
    <xf numFmtId="43" fontId="2" fillId="0" borderId="0" xfId="1" applyFont="1" applyAlignment="1">
      <alignment wrapText="1"/>
    </xf>
    <xf numFmtId="43" fontId="9" fillId="0" borderId="25" xfId="1" applyFont="1" applyBorder="1"/>
    <xf numFmtId="14" fontId="7" fillId="0" borderId="5" xfId="0" applyNumberFormat="1" applyFont="1" applyBorder="1" applyAlignment="1" applyProtection="1">
      <alignment horizontal="left" vertical="center"/>
      <protection locked="0"/>
    </xf>
    <xf numFmtId="14" fontId="7" fillId="0" borderId="18" xfId="0" applyNumberFormat="1" applyFont="1" applyBorder="1" applyAlignment="1" applyProtection="1">
      <alignment horizontal="left" vertical="center"/>
      <protection locked="0"/>
    </xf>
    <xf numFmtId="164" fontId="4" fillId="3" borderId="2" xfId="2" applyFont="1" applyFill="1" applyBorder="1" applyAlignment="1">
      <alignment horizontal="center" vertical="center"/>
    </xf>
    <xf numFmtId="164" fontId="4" fillId="3" borderId="14" xfId="2" applyFont="1" applyFill="1" applyBorder="1" applyAlignment="1">
      <alignment horizontal="center" vertical="center"/>
    </xf>
    <xf numFmtId="164" fontId="4" fillId="3" borderId="1" xfId="2" applyFont="1" applyFill="1" applyBorder="1" applyAlignment="1">
      <alignment horizontal="center" vertical="center"/>
    </xf>
    <xf numFmtId="164" fontId="4" fillId="3" borderId="13" xfId="2" applyFont="1" applyFill="1" applyBorder="1" applyAlignment="1">
      <alignment horizontal="center" vertical="center"/>
    </xf>
    <xf numFmtId="164" fontId="5" fillId="3" borderId="7" xfId="2" applyFont="1" applyFill="1" applyBorder="1" applyAlignment="1">
      <alignment horizontal="center" vertical="center"/>
    </xf>
    <xf numFmtId="164" fontId="5" fillId="3" borderId="8" xfId="2" applyFont="1" applyFill="1" applyBorder="1" applyAlignment="1">
      <alignment horizontal="center" vertical="center"/>
    </xf>
    <xf numFmtId="164" fontId="5" fillId="3" borderId="19" xfId="2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Vírgula" xfId="1" builtinId="3"/>
    <cellStyle name="Vírgula 2" xfId="3" xr:uid="{B25C8EF2-2CD1-41CC-B4D1-746A7B7E8642}"/>
  </cellStyles>
  <dxfs count="14">
    <dxf>
      <numFmt numFmtId="4" formatCode="#,##0.00"/>
    </dxf>
    <dxf>
      <numFmt numFmtId="2" formatCode="0.0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05233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03.2022.xlsx]Planilha2!Tabela dinâmica4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Baixas do mês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Planilha2!$B$4</c:f>
              <c:strCache>
                <c:ptCount val="1"/>
                <c:pt idx="0">
                  <c:v>Soma de Vlr. Depreciável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shade val="65000"/>
                </a:schemeClr>
              </a:solidFill>
              <a:miter lim="800000"/>
            </a:ln>
            <a:effectLst>
              <a:glow rad="63500">
                <a:schemeClr val="accent1">
                  <a:shade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Planilha2!$B$5:$B$7</c:f>
              <c:numCache>
                <c:formatCode>#,##0.00</c:formatCode>
                <c:ptCount val="2"/>
                <c:pt idx="0">
                  <c:v>5600</c:v>
                </c:pt>
                <c:pt idx="1">
                  <c:v>465600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83-4CFA-AF65-A6E860946982}"/>
            </c:ext>
          </c:extLst>
        </c:ser>
        <c:ser>
          <c:idx val="1"/>
          <c:order val="1"/>
          <c:tx>
            <c:strRef>
              <c:f>Planilha2!$C$4</c:f>
              <c:strCache>
                <c:ptCount val="1"/>
                <c:pt idx="0">
                  <c:v>Soma de Depreciação Acumulada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Planilha2!$C$5:$C$7</c:f>
              <c:numCache>
                <c:formatCode>#,##0.00</c:formatCode>
                <c:ptCount val="2"/>
                <c:pt idx="0">
                  <c:v>3301.9444444444448</c:v>
                </c:pt>
                <c:pt idx="1">
                  <c:v>198085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83-4CFA-AF65-A6E860946982}"/>
            </c:ext>
          </c:extLst>
        </c:ser>
        <c:ser>
          <c:idx val="2"/>
          <c:order val="2"/>
          <c:tx>
            <c:strRef>
              <c:f>Planilha2!$D$4</c:f>
              <c:strCache>
                <c:ptCount val="1"/>
                <c:pt idx="0">
                  <c:v>Soma de Valor Contábil (Econ)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tint val="65000"/>
                </a:schemeClr>
              </a:solidFill>
              <a:miter lim="800000"/>
            </a:ln>
            <a:effectLst>
              <a:glow rad="63500">
                <a:schemeClr val="accent1">
                  <a:tint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Planilha2!$D$5:$D$7</c:f>
              <c:numCache>
                <c:formatCode>#,##0.00</c:formatCode>
                <c:ptCount val="2"/>
                <c:pt idx="0">
                  <c:v>2298.0555555555552</c:v>
                </c:pt>
                <c:pt idx="1">
                  <c:v>282515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83-4CFA-AF65-A6E8609469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434496544"/>
        <c:axId val="434497528"/>
      </c:barChart>
      <c:catAx>
        <c:axId val="43449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4497528"/>
        <c:crosses val="autoZero"/>
        <c:auto val="1"/>
        <c:lblAlgn val="ctr"/>
        <c:lblOffset val="100"/>
        <c:noMultiLvlLbl val="0"/>
      </c:catAx>
      <c:valAx>
        <c:axId val="4344975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44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03.2022.xlsx]Planilha1!Tabela dinâmica1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Depreciação mensal por conta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Planilha1!$A$4:$A$9</c:f>
              <c:strCache>
                <c:ptCount val="5"/>
                <c:pt idx="0">
                  <c:v>Equipamentos de Informática</c:v>
                </c:pt>
                <c:pt idx="1">
                  <c:v>Imóveis</c:v>
                </c:pt>
                <c:pt idx="2">
                  <c:v>Máquinas e equipamentos</c:v>
                </c:pt>
                <c:pt idx="3">
                  <c:v>Móveis e utensílios</c:v>
                </c:pt>
                <c:pt idx="4">
                  <c:v>Veículos</c:v>
                </c:pt>
              </c:strCache>
            </c:strRef>
          </c:cat>
          <c:val>
            <c:numRef>
              <c:f>Planilha1!$B$4:$B$9</c:f>
              <c:numCache>
                <c:formatCode>#,##0.00</c:formatCode>
                <c:ptCount val="5"/>
                <c:pt idx="0">
                  <c:v>865.97222222222217</c:v>
                </c:pt>
                <c:pt idx="1">
                  <c:v>0</c:v>
                </c:pt>
                <c:pt idx="2">
                  <c:v>1972.2222222222222</c:v>
                </c:pt>
                <c:pt idx="3">
                  <c:v>70</c:v>
                </c:pt>
                <c:pt idx="4">
                  <c:v>1312.5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0-45F6-8F75-B3BDB7B6C8F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8426440"/>
        <c:axId val="438423816"/>
      </c:barChart>
      <c:catAx>
        <c:axId val="43842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8423816"/>
        <c:crosses val="autoZero"/>
        <c:auto val="1"/>
        <c:lblAlgn val="ctr"/>
        <c:lblOffset val="100"/>
        <c:noMultiLvlLbl val="0"/>
      </c:catAx>
      <c:valAx>
        <c:axId val="43842381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8426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11</xdr:row>
      <xdr:rowOff>142875</xdr:rowOff>
    </xdr:from>
    <xdr:to>
      <xdr:col>5</xdr:col>
      <xdr:colOff>180975</xdr:colOff>
      <xdr:row>26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92D76F-85ED-4770-98D3-3C13A005F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83343</xdr:colOff>
      <xdr:row>753</xdr:row>
      <xdr:rowOff>178594</xdr:rowOff>
    </xdr:from>
    <xdr:to>
      <xdr:col>12</xdr:col>
      <xdr:colOff>11905</xdr:colOff>
      <xdr:row>780</xdr:row>
      <xdr:rowOff>119062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01C9353-06A9-D9A3-8B58-516B92A35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126170532"/>
          <a:ext cx="12346781" cy="5095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741</xdr:row>
      <xdr:rowOff>71437</xdr:rowOff>
    </xdr:from>
    <xdr:to>
      <xdr:col>12</xdr:col>
      <xdr:colOff>381000</xdr:colOff>
      <xdr:row>768</xdr:row>
      <xdr:rowOff>95249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0CCFF6-4208-8CDA-0590-CC63612EF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1" y="124063125"/>
          <a:ext cx="13049250" cy="51792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733</xdr:row>
      <xdr:rowOff>47625</xdr:rowOff>
    </xdr:from>
    <xdr:to>
      <xdr:col>12</xdr:col>
      <xdr:colOff>261938</xdr:colOff>
      <xdr:row>758</xdr:row>
      <xdr:rowOff>11906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2F6260B-3F81-B479-8FB0-2117B044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741531"/>
          <a:ext cx="12894469" cy="45839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726</xdr:row>
      <xdr:rowOff>59531</xdr:rowOff>
    </xdr:from>
    <xdr:to>
      <xdr:col>5</xdr:col>
      <xdr:colOff>976313</xdr:colOff>
      <xdr:row>731</xdr:row>
      <xdr:rowOff>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D809987-AAE8-B751-7679-ACE5FD35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5" y="121550906"/>
          <a:ext cx="10787064" cy="90487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731</xdr:row>
      <xdr:rowOff>95250</xdr:rowOff>
    </xdr:from>
    <xdr:to>
      <xdr:col>5</xdr:col>
      <xdr:colOff>1012031</xdr:colOff>
      <xdr:row>737</xdr:row>
      <xdr:rowOff>141422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7792B50-0FE6-755B-F6D7-58202EA7D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22551031"/>
          <a:ext cx="10834687" cy="11891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738</xdr:row>
      <xdr:rowOff>11907</xdr:rowOff>
    </xdr:from>
    <xdr:to>
      <xdr:col>5</xdr:col>
      <xdr:colOff>952502</xdr:colOff>
      <xdr:row>743</xdr:row>
      <xdr:rowOff>47625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5378CA0-332B-7936-E423-CBDF8A6EE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156" y="123801188"/>
          <a:ext cx="10763252" cy="988218"/>
        </a:xfrm>
        <a:prstGeom prst="rect">
          <a:avLst/>
        </a:prstGeom>
      </xdr:spPr>
    </xdr:pic>
    <xdr:clientData/>
  </xdr:twoCellAnchor>
  <xdr:twoCellAnchor editAs="oneCell">
    <xdr:from>
      <xdr:col>5</xdr:col>
      <xdr:colOff>475566</xdr:colOff>
      <xdr:row>744</xdr:row>
      <xdr:rowOff>47625</xdr:rowOff>
    </xdr:from>
    <xdr:to>
      <xdr:col>18</xdr:col>
      <xdr:colOff>15749</xdr:colOff>
      <xdr:row>753</xdr:row>
      <xdr:rowOff>181206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5BEC703-EE3C-D138-B548-8E7CF8AE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93472" y="124979906"/>
          <a:ext cx="11672652" cy="184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33337</xdr:rowOff>
    </xdr:from>
    <xdr:to>
      <xdr:col>5</xdr:col>
      <xdr:colOff>57150</xdr:colOff>
      <xdr:row>24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5F149D-3451-49F2-A8ED-8FDC97EB9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OMPOSI&#199;&#195;O%20IMOBILIZADO%2006.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522522106483" createdVersion="6" refreshedVersion="6" minRefreshableVersion="3" recordCount="6" xr:uid="{AD9AE37A-E777-4989-86A1-238DFCD1435E}">
  <cacheSource type="worksheet">
    <worksheetSource ref="B1:M11" sheet="Tabela de Contas" r:id="rId2"/>
  </cacheSource>
  <cacheFields count="12">
    <cacheField name="Cód. Conta" numFmtId="0">
      <sharedItems containsString="0" containsBlank="1" containsNumber="1" containsInteger="1" minValue="1" maxValue="5"/>
    </cacheField>
    <cacheField name="Descrição Conta" numFmtId="0">
      <sharedItems containsBlank="1" count="6">
        <s v="Móveis e utensílios"/>
        <s v="Máquinas e equipamentos"/>
        <s v="Equipamentos de Informática"/>
        <s v="Veículos"/>
        <s v="Imóveis"/>
        <m/>
      </sharedItems>
    </cacheField>
    <cacheField name="Tx. Fiscal (%)" numFmtId="0">
      <sharedItems containsString="0" containsBlank="1" containsNumber="1" minValue="0.04" maxValue="0.2"/>
    </cacheField>
    <cacheField name="Qtde bens" numFmtId="0">
      <sharedItems containsSemiMixedTypes="0" containsString="0" containsNumber="1" containsInteger="1" minValue="0" maxValue="20"/>
    </cacheField>
    <cacheField name="Vlr. Custo" numFmtId="164">
      <sharedItems containsSemiMixedTypes="0" containsString="0" containsNumber="1" containsInteger="1" minValue="0" maxValue="486200"/>
    </cacheField>
    <cacheField name="Vlr. Residual de Descarte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0" maxValue="471200"/>
    </cacheField>
    <cacheField name="Nr. Meses Vida Útil (Média)" numFmtId="166">
      <sharedItems containsString="0" containsBlank="1" containsNumber="1" containsInteger="1" minValue="0" maxValue="180"/>
    </cacheField>
    <cacheField name="Quota depr. Mensal" numFmtId="164">
      <sharedItems containsSemiMixedTypes="0" containsString="0" containsNumber="1" minValue="0" maxValue="4220.6944444444443" count="6">
        <n v="70"/>
        <n v="1972.2222222222222"/>
        <n v="865.97222222222217"/>
        <n v="1312.5"/>
        <n v="0"/>
        <n v="4220.6944444444443"/>
      </sharedItems>
    </cacheField>
    <cacheField name="Idade média (Meses)" numFmtId="166">
      <sharedItems containsString="0" containsBlank="1" containsNumber="1" minValue="0" maxValue="63.25"/>
    </cacheField>
    <cacheField name="Depreciação Acumulada" numFmtId="164">
      <sharedItems containsSemiMixedTypes="0" containsString="0" containsNumber="1" minValue="0" maxValue="201386.94444444444"/>
    </cacheField>
    <cacheField name="Valor Contábil" numFmtId="164">
      <sharedItems containsSemiMixedTypes="0" containsString="0" containsNumber="1" minValue="0" maxValue="284813.055555555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620060300927" createdVersion="6" refreshedVersion="6" minRefreshableVersion="3" recordCount="20" xr:uid="{D6E5B83A-52DB-4AAC-AF43-55BCAD0637A9}">
  <cacheSource type="worksheet">
    <worksheetSource ref="E3:R15" sheet="Cálculo 31.12.2021"/>
  </cacheSource>
  <cacheFields count="27">
    <cacheField name="Filial (*)" numFmtId="0">
      <sharedItems count="2">
        <s v="Matriz"/>
        <s v="Filial RJ"/>
      </sharedItems>
    </cacheField>
    <cacheField name="Nr. bem (*)" numFmtId="0">
      <sharedItems containsSemiMixedTypes="0" containsString="0" containsNumber="1" containsInteger="1" minValue="1" maxValue="20"/>
    </cacheField>
    <cacheField name="Descrição (*)" numFmtId="0">
      <sharedItems/>
    </cacheField>
    <cacheField name="Marca" numFmtId="0">
      <sharedItems containsBlank="1"/>
    </cacheField>
    <cacheField name="Modelo" numFmtId="0">
      <sharedItems containsBlank="1"/>
    </cacheField>
    <cacheField name="Conta (*)" numFmtId="0">
      <sharedItems/>
    </cacheField>
    <cacheField name="Centro de Custo (*)" numFmtId="0">
      <sharedItems/>
    </cacheField>
    <cacheField name="Local " numFmtId="0">
      <sharedItems containsBlank="1"/>
    </cacheField>
    <cacheField name="Fornecedor" numFmtId="0">
      <sharedItems containsBlank="1"/>
    </cacheField>
    <cacheField name="Dt. Aquis. (*)" numFmtId="14">
      <sharedItems containsSemiMixedTypes="0" containsNonDate="0" containsDate="1" containsString="0" minDate="2012-07-01T00:00:00" maxDate="2020-02-02T00:00:00"/>
    </cacheField>
    <cacheField name="Idade (Meses)" numFmtId="165">
      <sharedItems containsSemiMixedTypes="0" containsString="0" containsNumber="1" containsInteger="1" minValue="3" maxValue="94"/>
    </cacheField>
    <cacheField name="Ano Aquis." numFmtId="0">
      <sharedItems containsSemiMixedTypes="0" containsString="0" containsNumber="1" containsInteger="1" minValue="2012" maxValue="2020"/>
    </cacheField>
    <cacheField name="Vlr. Custo (*)" numFmtId="164">
      <sharedItems containsSemiMixedTypes="0" containsString="0" containsNumber="1" containsInteger="1" minValue="600" maxValue="200000"/>
    </cacheField>
    <cacheField name="Vlr. Residual de Descarte (*)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600" maxValue="185000"/>
    </cacheField>
    <cacheField name="Nr. Meses Vida Útil (*)" numFmtId="0">
      <sharedItems containsSemiMixedTypes="0" containsString="0" containsNumber="1" containsInteger="1" minValue="36" maxValue="180"/>
    </cacheField>
    <cacheField name="Quota depr. Mensal" numFmtId="164">
      <sharedItems containsSemiMixedTypes="0" containsString="0" containsNumber="1" minValue="5" maxValue="1027.7777777777778"/>
    </cacheField>
    <cacheField name="Depreciação Acumulada" numFmtId="164">
      <sharedItems containsSemiMixedTypes="0" containsString="0" containsNumber="1" minValue="195" maxValue="96611.111111111109"/>
    </cacheField>
    <cacheField name="Valor Contábil (Econ)" numFmtId="164">
      <sharedItems containsSemiMixedTypes="0" containsString="0" containsNumber="1" minValue="0" maxValue="127833.33333333333"/>
    </cacheField>
    <cacheField name="Totalmente depreciado" numFmtId="164">
      <sharedItems/>
    </cacheField>
    <cacheField name="Taxa Fiscal (%)" numFmtId="9">
      <sharedItems containsSemiMixedTypes="0" containsString="0" containsNumber="1" minValue="0.1" maxValue="0.2"/>
    </cacheField>
    <cacheField name="Quota depr. Mensal2" numFmtId="164">
      <sharedItems containsSemiMixedTypes="0" containsString="0" containsNumber="1" minValue="5" maxValue="1666.6666666666667"/>
    </cacheField>
    <cacheField name="Depreciação Acumulada2" numFmtId="164">
      <sharedItems containsSemiMixedTypes="0" containsString="0" containsNumber="1" minValue="195" maxValue="156666.66666666669"/>
    </cacheField>
    <cacheField name="Valor Contábil (Fiscal)" numFmtId="164">
      <sharedItems containsSemiMixedTypes="0" containsString="0" containsNumber="1" minValue="405" maxValue="126750"/>
    </cacheField>
    <cacheField name="Adições" numFmtId="164">
      <sharedItems containsSemiMixedTypes="0" containsString="0" containsNumber="1" minValue="0" maxValue="137.5"/>
    </cacheField>
    <cacheField name="Exclusões" numFmtId="164">
      <sharedItems containsSemiMixedTypes="0" containsString="0" containsNumber="1" minValue="0" maxValue="638.88888888888891"/>
    </cacheField>
    <cacheField name="Status" numFmtId="0">
      <sharedItems count="3">
        <s v="ATIVO"/>
        <s v="BAIXADOS"/>
        <s v="BAIXAD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768.685065972226" createdVersion="8" refreshedVersion="8" minRefreshableVersion="3" recordCount="722" xr:uid="{6D588947-76F6-400B-BD96-BFE806EB56BC}">
  <cacheSource type="worksheet">
    <worksheetSource ref="B3:R725" sheet="Cálculo 31.12.2021"/>
  </cacheSource>
  <cacheFields count="17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1-12-3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2"/>
    </cacheField>
    <cacheField name="Meses2" numFmtId="165">
      <sharedItems containsSemiMixedTypes="0" containsString="0" containsNumber="1" containsInteger="1" minValue="0" maxValue="515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0"/>
    </cacheField>
    <cacheField name="Valor Contábil" numFmtId="43">
      <sharedItems containsSemiMixedTypes="0" containsString="0" containsNumber="1" minValue="0" maxValue="526343.11106666666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02557754632" createdVersion="8" refreshedVersion="8" minRefreshableVersion="3" recordCount="728" xr:uid="{AF5005C3-C72F-4600-AF56-35F7FE0FF673}">
  <cacheSource type="worksheet">
    <worksheetSource ref="B3:U731" sheet="Cálculo Jan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0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6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01T00:00:00"/>
    </cacheField>
    <cacheField name="Qtde2" numFmtId="167">
      <sharedItems containsString="0" containsBlank="1" containsNumber="1" containsInteger="1" minValue="1" maxValue="1"/>
    </cacheField>
    <cacheField name="Valor da Baixa" numFmtId="167">
      <sharedItems containsString="0" containsBlank="1" containsNumber="1" minValue="69.75" maxValue="69.75"/>
    </cacheField>
    <cacheField name="Valor Contábil" numFmtId="43">
      <sharedItems containsSemiMixedTypes="0" containsString="0" containsNumber="1" minValue="0" maxValue="521993.16799999995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19090856482" createdVersion="8" refreshedVersion="8" minRefreshableVersion="3" recordCount="737" xr:uid="{0DB810FD-621A-4D0F-A17F-B5E15252DA22}">
  <cacheSource type="worksheet">
    <worksheetSource ref="B3:U740" sheet="Cálculo Fev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1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7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7643.22493333323"/>
    </cacheField>
    <cacheField name="Totalmente depreciado?" numFmtId="164">
      <sharedItems count="2">
        <s v="SIM"/>
        <s v="NÃ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40419212963" createdVersion="8" refreshedVersion="8" minRefreshableVersion="3" recordCount="749" xr:uid="{488A5D44-34B6-4E3D-9CD3-DD1FF406088B}">
  <cacheSource type="worksheet">
    <worksheetSource ref="B3:U752" sheet="Cálculo Mar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4-0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8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3293.28186666651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x v="0"/>
    <n v="0.1"/>
    <n v="8"/>
    <n v="8400"/>
    <n v="0"/>
    <n v="8400"/>
    <n v="120"/>
    <x v="0"/>
    <n v="32.5"/>
    <n v="2080"/>
    <n v="6320"/>
  </r>
  <r>
    <n v="2"/>
    <x v="1"/>
    <n v="0.1"/>
    <n v="4"/>
    <n v="370000"/>
    <n v="15000"/>
    <n v="355000"/>
    <n v="180"/>
    <x v="1"/>
    <n v="63.25"/>
    <n v="115666.66666666667"/>
    <n v="254333.33333333331"/>
  </r>
  <r>
    <n v="3"/>
    <x v="2"/>
    <n v="0.2"/>
    <n v="6"/>
    <n v="44800"/>
    <n v="0"/>
    <n v="44800"/>
    <n v="44"/>
    <x v="2"/>
    <n v="31.166666666666668"/>
    <n v="20640.277777777777"/>
    <n v="24159.722222222223"/>
  </r>
  <r>
    <n v="4"/>
    <x v="3"/>
    <n v="0.2"/>
    <n v="2"/>
    <n v="63000"/>
    <n v="0"/>
    <n v="63000"/>
    <n v="48"/>
    <x v="3"/>
    <n v="52.5"/>
    <n v="63000"/>
    <n v="0"/>
  </r>
  <r>
    <n v="5"/>
    <x v="4"/>
    <n v="0.04"/>
    <n v="0"/>
    <n v="0"/>
    <n v="0"/>
    <n v="0"/>
    <n v="0"/>
    <x v="4"/>
    <n v="0"/>
    <n v="0"/>
    <n v="0"/>
  </r>
  <r>
    <m/>
    <x v="5"/>
    <m/>
    <n v="20"/>
    <n v="486200"/>
    <n v="15000"/>
    <n v="471200"/>
    <m/>
    <x v="5"/>
    <m/>
    <n v="201386.94444444444"/>
    <n v="284813.0555555555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"/>
    <s v="ESTAÇÃO DE TRABALHO EM MADEIRA"/>
    <m/>
    <m/>
    <s v="Móveis e utensílios"/>
    <s v="Administrativo"/>
    <s v="Sala Administrativo"/>
    <s v="LEROY MERLIN"/>
    <d v="2017-06-26T00:00:00"/>
    <n v="35"/>
    <n v="2017"/>
    <n v="1500"/>
    <n v="0"/>
    <n v="1500"/>
    <n v="120"/>
    <n v="12.5"/>
    <n v="437.5"/>
    <n v="1062.5"/>
    <s v="N"/>
    <n v="0.1"/>
    <n v="12.5"/>
    <n v="437.5"/>
    <n v="1062.5"/>
    <n v="0"/>
    <n v="0"/>
    <x v="0"/>
  </r>
  <r>
    <x v="0"/>
    <n v="2"/>
    <s v="CADEIRA GIRARORIA COM BRACOS"/>
    <s v="GIROFLEX"/>
    <s v="DIRETOR"/>
    <s v="Móveis e utensílios"/>
    <s v="Administrativo"/>
    <s v="Sala Administrativo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3"/>
    <s v="NOTEBOOK I7 HD 1TGB 15.6 POL"/>
    <s v="DELL"/>
    <s v="INSPERON 15"/>
    <s v="Equipamentos de Informática"/>
    <s v="Administrativo"/>
    <s v="Sala Administrativo"/>
    <s v="DELL"/>
    <d v="2017-03-10T00:00:00"/>
    <n v="38"/>
    <n v="2017"/>
    <n v="4000"/>
    <n v="0"/>
    <n v="4000"/>
    <n v="36"/>
    <n v="111.11111111111111"/>
    <n v="4000"/>
    <n v="0"/>
    <s v="S"/>
    <n v="0.2"/>
    <n v="66.666666666666671"/>
    <n v="2533.3333333333335"/>
    <n v="1466.6666666666665"/>
    <n v="44.444444444444443"/>
    <n v="0"/>
    <x v="1"/>
  </r>
  <r>
    <x v="0"/>
    <n v="4"/>
    <s v="ESTAÇÃO DE TRABALHO EM MADEIRA"/>
    <m/>
    <m/>
    <s v="Móveis e utensílios"/>
    <s v="Comercial"/>
    <s v="Sala comercial"/>
    <s v="LEROY MERLIN"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5"/>
    <s v="CADEIRA GIRARORIA COM BRACOS"/>
    <s v="GIROFLEX"/>
    <s v="DIRETOR"/>
    <s v="Móveis e utensílios"/>
    <s v="Comercial"/>
    <s v="Sala comercial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6"/>
    <s v="NOTEBOOK I7 HD 1TGB 15.6 POL"/>
    <s v="DELL"/>
    <s v="INSPERON 15"/>
    <s v="Equipamentos de Informática"/>
    <s v="Comercial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7"/>
    <s v="ESTAÇÃO DE TRABALHO EM MADEIRA"/>
    <m/>
    <m/>
    <s v="Móveis e utensílios"/>
    <s v="Marketing"/>
    <s v="Sala comercial"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8"/>
    <s v="CADEIRA GIRARORIA COM BRACOS"/>
    <s v="GIROFLEX"/>
    <s v="DIRETOR"/>
    <s v="Móveis e utensílios"/>
    <s v="Marketing"/>
    <s v="Sala comercial"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1"/>
  </r>
  <r>
    <x v="0"/>
    <n v="9"/>
    <s v="NOTEBOOK I7 HD 1TGB 15.6 POL"/>
    <s v="DELL"/>
    <s v="INSPERON 15"/>
    <s v="Equipamentos de Informática"/>
    <s v="Marketing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10"/>
    <s v="PALIO"/>
    <s v="FIAT"/>
    <m/>
    <s v="Veículos"/>
    <s v="Comercial"/>
    <m/>
    <m/>
    <d v="2015-09-23T00:00:00"/>
    <n v="56"/>
    <n v="2015"/>
    <n v="30000"/>
    <n v="0"/>
    <n v="30000"/>
    <n v="48"/>
    <n v="625"/>
    <n v="30000"/>
    <n v="0"/>
    <s v="S"/>
    <n v="0.2"/>
    <n v="500"/>
    <n v="28000"/>
    <n v="2000"/>
    <n v="125"/>
    <n v="0"/>
    <x v="0"/>
  </r>
  <r>
    <x v="1"/>
    <n v="11"/>
    <s v="ESTAÇÃO DE TRABALHO EM MADEIRA"/>
    <m/>
    <m/>
    <s v="Móveis e utensílios"/>
    <s v="Comercial"/>
    <m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1"/>
  </r>
  <r>
    <x v="1"/>
    <n v="12"/>
    <s v="CADEIRA GIRARORIA COM BRACOS"/>
    <s v="GIROFLEX"/>
    <s v="DIRETOR"/>
    <s v="Móveis e utensílios"/>
    <s v="Comercial"/>
    <m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1"/>
    <n v="13"/>
    <s v="NOTEBOOK I5 HD 512GB 13 POL"/>
    <s v="DELL"/>
    <m/>
    <s v="Equipamentos de Informática"/>
    <s v="Comercial"/>
    <m/>
    <s v="DELL"/>
    <d v="2017-12-17T00:00:00"/>
    <n v="29"/>
    <n v="2017"/>
    <n v="3500"/>
    <n v="0"/>
    <n v="3500"/>
    <n v="36"/>
    <n v="97.222222222222229"/>
    <n v="2819.4444444444448"/>
    <n v="680.5555555555552"/>
    <s v="N"/>
    <n v="0.2"/>
    <n v="58.333333333333336"/>
    <n v="1691.6666666666667"/>
    <n v="1808.3333333333333"/>
    <n v="38.888888888888893"/>
    <n v="0"/>
    <x v="0"/>
  </r>
  <r>
    <x v="0"/>
    <n v="14"/>
    <s v="IMPRESSORA LASERJET COLORIDA"/>
    <s v="HP"/>
    <s v="PRO 400"/>
    <s v="Equipamentos de Informática"/>
    <s v="Administrativo"/>
    <s v="Sala Administrativo"/>
    <s v="AMERICANAS.COM"/>
    <d v="2016-11-07T00:00:00"/>
    <n v="42"/>
    <n v="2016"/>
    <n v="4500"/>
    <n v="0"/>
    <n v="4500"/>
    <n v="48"/>
    <n v="93.75"/>
    <n v="3937.5"/>
    <n v="562.5"/>
    <s v="N"/>
    <n v="0.2"/>
    <n v="75"/>
    <n v="3150"/>
    <n v="1350"/>
    <n v="18.75"/>
    <n v="0"/>
    <x v="0"/>
  </r>
  <r>
    <x v="0"/>
    <n v="15"/>
    <s v="PRENSA INDUSTRIAL"/>
    <m/>
    <m/>
    <s v="Máquinas e equipamentos"/>
    <s v="Produção"/>
    <s v="Galpão produção"/>
    <m/>
    <d v="2013-03-01T00:00:00"/>
    <n v="86"/>
    <n v="2013"/>
    <n v="15000"/>
    <n v="0"/>
    <n v="15000"/>
    <n v="180"/>
    <n v="83.333333333333329"/>
    <n v="7166.6666666666661"/>
    <n v="7833.3333333333339"/>
    <s v="N"/>
    <n v="0.1"/>
    <n v="125"/>
    <n v="10750"/>
    <n v="4250"/>
    <n v="0"/>
    <n v="41.666666666666671"/>
    <x v="0"/>
  </r>
  <r>
    <x v="0"/>
    <n v="16"/>
    <s v="PLOTTER LASER"/>
    <m/>
    <m/>
    <s v="Máquinas e equipamentos"/>
    <s v="Produção"/>
    <s v="Galpão produção"/>
    <m/>
    <d v="2014-07-01T00:00:00"/>
    <n v="70"/>
    <n v="2014"/>
    <n v="25000"/>
    <n v="0"/>
    <n v="25000"/>
    <n v="180"/>
    <n v="138.88888888888889"/>
    <n v="9722.2222222222226"/>
    <n v="15277.777777777777"/>
    <s v="N"/>
    <n v="0.1"/>
    <n v="208.33333333333334"/>
    <n v="14583.333333333334"/>
    <n v="10416.666666666666"/>
    <n v="0"/>
    <n v="69.444444444444457"/>
    <x v="0"/>
  </r>
  <r>
    <x v="0"/>
    <n v="17"/>
    <s v="IMPRESSORA INDUSTRIAL "/>
    <s v="KONICA"/>
    <s v="BIZHUB CO308"/>
    <s v="Máquinas e equipamentos"/>
    <s v="Produção"/>
    <s v="Galpão produção"/>
    <s v="KONICA"/>
    <d v="2012-07-01T00:00:00"/>
    <n v="94"/>
    <n v="2012"/>
    <n v="200000"/>
    <n v="15000"/>
    <n v="185000"/>
    <n v="180"/>
    <n v="1027.7777777777778"/>
    <n v="96611.111111111109"/>
    <n v="103388.88888888889"/>
    <s v="N"/>
    <n v="0.1"/>
    <n v="1666.6666666666667"/>
    <n v="156666.66666666669"/>
    <n v="43333.333333333314"/>
    <n v="0"/>
    <n v="638.88888888888891"/>
    <x v="0"/>
  </r>
  <r>
    <x v="0"/>
    <n v="18"/>
    <s v="PALIO"/>
    <s v="FIAT"/>
    <m/>
    <s v="Veículos"/>
    <s v="Produção"/>
    <m/>
    <m/>
    <d v="2016-04-04T00:00:00"/>
    <n v="49"/>
    <n v="2016"/>
    <n v="33000"/>
    <n v="0"/>
    <n v="33000"/>
    <n v="48"/>
    <n v="687.5"/>
    <n v="33000"/>
    <n v="0"/>
    <s v="S"/>
    <n v="0.2"/>
    <n v="550"/>
    <n v="26950"/>
    <n v="6050"/>
    <n v="137.5"/>
    <n v="0"/>
    <x v="0"/>
  </r>
  <r>
    <x v="0"/>
    <n v="19"/>
    <s v="IMPRESSORA INDUSTRIAL "/>
    <s v="HP"/>
    <m/>
    <s v="Máquinas e equipamentos"/>
    <s v="Produção"/>
    <s v="Galpão produção"/>
    <m/>
    <d v="2020-02-01T00:00:00"/>
    <n v="3"/>
    <n v="2020"/>
    <n v="130000"/>
    <n v="0"/>
    <n v="130000"/>
    <n v="180"/>
    <n v="722.22222222222217"/>
    <n v="2166.6666666666665"/>
    <n v="127833.33333333333"/>
    <s v="N"/>
    <n v="0.1"/>
    <n v="1083.3333333333333"/>
    <n v="3250"/>
    <n v="126750"/>
    <n v="0"/>
    <n v="361.11111111111109"/>
    <x v="0"/>
  </r>
  <r>
    <x v="0"/>
    <n v="20"/>
    <s v="SERVIDOR"/>
    <s v="DELL"/>
    <m/>
    <s v="Equipamentos de Informática"/>
    <s v="Sistemas"/>
    <s v="CPD"/>
    <s v="DELL"/>
    <d v="2019-11-10T00:00:00"/>
    <n v="6"/>
    <n v="2019"/>
    <n v="25000"/>
    <n v="0"/>
    <n v="25000"/>
    <n v="72"/>
    <n v="347.22222222222223"/>
    <n v="2083.3333333333335"/>
    <n v="22916.666666666668"/>
    <s v="N"/>
    <n v="0.2"/>
    <n v="416.66666666666669"/>
    <n v="2500"/>
    <n v="22500"/>
    <n v="0"/>
    <n v="69.444444444444457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2">
  <r>
    <x v="0"/>
    <s v="Outros Bens Móveis"/>
    <n v="10"/>
    <s v="Diversas Placas"/>
    <d v="1979-01-01T00:00:00"/>
    <n v="1"/>
    <n v="288.01"/>
    <n v="288.01"/>
    <n v="10"/>
    <n v="120"/>
    <n v="42"/>
    <n v="515"/>
    <n v="0"/>
    <n v="0"/>
    <n v="-288.01"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8"/>
    <n v="0"/>
    <n v="0"/>
    <n v="-62.5"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5"/>
    <n v="0"/>
    <n v="0"/>
    <n v="-71.900000000000006"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0"/>
    <n v="491"/>
    <n v="0"/>
    <n v="0"/>
    <n v="-322.10000000000002"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5"/>
    <n v="0"/>
    <n v="0"/>
    <n v="-30"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2"/>
    <n v="0"/>
    <n v="0"/>
    <n v="-709.26"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6"/>
    <n v="0"/>
    <n v="0"/>
    <n v="-525.38"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69"/>
    <n v="0"/>
    <n v="0"/>
    <n v="-130.80000000000001"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69"/>
    <n v="0"/>
    <n v="0"/>
    <n v="-85.7"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69"/>
    <n v="0"/>
    <n v="0"/>
    <n v="-302"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8"/>
    <n v="0"/>
    <n v="0"/>
    <n v="-330"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8"/>
    <n v="0"/>
    <n v="0"/>
    <n v="-392.34000000000003"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8"/>
    <n v="0"/>
    <n v="0"/>
    <n v="-13.5"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8"/>
    <n v="0"/>
    <n v="0"/>
    <n v="-39.46"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8"/>
    <n v="0"/>
    <n v="0"/>
    <n v="-130.65"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4"/>
    <n v="0"/>
    <n v="0"/>
    <n v="-158.91"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4"/>
    <n v="0"/>
    <n v="0"/>
    <n v="-124.86"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6"/>
    <n v="0"/>
    <n v="0"/>
    <n v="-450"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6"/>
    <n v="0"/>
    <n v="0"/>
    <n v="-210"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6"/>
    <n v="0"/>
    <n v="0"/>
    <n v="-778"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6"/>
    <n v="0"/>
    <n v="0"/>
    <n v="-458"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6"/>
    <n v="0"/>
    <n v="0"/>
    <n v="-295"/>
    <n v="0"/>
    <s v="SIM"/>
  </r>
  <r>
    <x v="0"/>
    <s v="Mobiliário em Geral"/>
    <n v="10"/>
    <s v="Cadeira Fixa "/>
    <d v="1984-01-30T00:00:00"/>
    <n v="2"/>
    <n v="120"/>
    <n v="240"/>
    <n v="10"/>
    <n v="120"/>
    <n v="37"/>
    <n v="455"/>
    <n v="0"/>
    <n v="0"/>
    <n v="-240"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49"/>
    <n v="0"/>
    <n v="0"/>
    <n v="-270"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7"/>
    <n v="0"/>
    <n v="0"/>
    <n v="-486"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29"/>
    <n v="0"/>
    <n v="0"/>
    <n v="-1550.76"/>
    <n v="0"/>
    <s v="SIM"/>
  </r>
  <r>
    <x v="0"/>
    <s v="Mobiliário em Geral"/>
    <n v="10"/>
    <s v="Cadeira "/>
    <d v="1986-05-31T00:00:00"/>
    <n v="2"/>
    <n v="199"/>
    <n v="398"/>
    <n v="10"/>
    <n v="120"/>
    <n v="35"/>
    <n v="427"/>
    <n v="0"/>
    <n v="0"/>
    <n v="-398"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7"/>
    <n v="0"/>
    <n v="0"/>
    <n v="-498.4"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7"/>
    <n v="0"/>
    <n v="0"/>
    <n v="-304.7"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6"/>
    <n v="0"/>
    <n v="0"/>
    <n v="-486"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2"/>
    <n v="0"/>
    <n v="0"/>
    <n v="-95"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0"/>
    <n v="0"/>
    <n v="0"/>
    <n v="-31"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6"/>
    <n v="0"/>
    <n v="0"/>
    <n v="-89"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2"/>
    <n v="0"/>
    <n v="0"/>
    <n v="-89"/>
    <n v="0"/>
    <s v="SIM"/>
  </r>
  <r>
    <x v="0"/>
    <s v="Mobiliário em Geral"/>
    <n v="10"/>
    <s v="Cofre "/>
    <d v="1988-08-30T00:00:00"/>
    <n v="3"/>
    <n v="36"/>
    <n v="108"/>
    <n v="10"/>
    <n v="120"/>
    <n v="33"/>
    <n v="400"/>
    <n v="0"/>
    <n v="0"/>
    <n v="-108"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6"/>
    <n v="0"/>
    <n v="0"/>
    <n v="-486"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6"/>
    <n v="0"/>
    <n v="0"/>
    <n v="-67.2"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1"/>
    <n v="0"/>
    <n v="0"/>
    <n v="-298"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1"/>
    <n v="0"/>
    <n v="0"/>
    <n v="-188"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0"/>
    <n v="0"/>
    <n v="0"/>
    <n v="-259"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7"/>
    <n v="0"/>
    <n v="0"/>
    <n v="-138.28"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2"/>
    <n v="0"/>
    <n v="0"/>
    <n v="-2300"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2"/>
    <n v="0"/>
    <n v="0"/>
    <n v="-475"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2"/>
    <n v="0"/>
    <n v="0"/>
    <n v="-375"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0"/>
    <n v="371"/>
    <n v="0"/>
    <n v="0"/>
    <n v="-511131.45"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8"/>
    <n v="0"/>
    <n v="0"/>
    <n v="-130"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8"/>
    <n v="0"/>
    <n v="0"/>
    <n v="-2130"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6"/>
    <n v="0"/>
    <n v="0"/>
    <n v="-359"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6"/>
    <n v="0"/>
    <n v="0"/>
    <n v="-1150"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5"/>
    <n v="0"/>
    <n v="0"/>
    <n v="-950708.62"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4"/>
    <n v="0"/>
    <n v="0"/>
    <n v="-1540"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3"/>
    <n v="0"/>
    <n v="0"/>
    <n v="-34"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3"/>
    <n v="0"/>
    <n v="0"/>
    <n v="-15.38"/>
    <n v="0"/>
    <s v="SIM"/>
  </r>
  <r>
    <x v="0"/>
    <s v="Mobiliário em Geral"/>
    <n v="10"/>
    <s v="Armário"/>
    <d v="1991-09-30T00:00:00"/>
    <n v="1"/>
    <n v="48"/>
    <n v="48"/>
    <n v="10"/>
    <n v="120"/>
    <n v="30"/>
    <n v="363"/>
    <n v="0"/>
    <n v="0"/>
    <n v="-48"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3"/>
    <n v="0"/>
    <n v="0"/>
    <n v="-24.6"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3"/>
    <n v="0"/>
    <n v="0"/>
    <n v="-41.5"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3"/>
    <n v="0"/>
    <n v="0"/>
    <n v="-127.08"/>
    <n v="0"/>
    <s v="SIM"/>
  </r>
  <r>
    <x v="1"/>
    <s v="Imóveis"/>
    <n v="4"/>
    <s v="Sala 911"/>
    <d v="1991-10-10T00:00:00"/>
    <n v="1"/>
    <n v="25042.14"/>
    <n v="25042.14"/>
    <n v="25"/>
    <n v="300"/>
    <n v="30"/>
    <n v="362"/>
    <n v="0"/>
    <n v="0"/>
    <n v="-25042.14"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2"/>
    <n v="0"/>
    <n v="0"/>
    <n v="-129"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2"/>
    <n v="0"/>
    <n v="0"/>
    <n v="-59.6"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2"/>
    <n v="0"/>
    <n v="0"/>
    <n v="-89.4"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1"/>
    <n v="0"/>
    <n v="0"/>
    <n v="-315"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0"/>
    <n v="0"/>
    <n v="0"/>
    <n v="-1250"/>
    <n v="0"/>
    <s v="SIM"/>
  </r>
  <r>
    <x v="0"/>
    <s v="Mobiliário em Geral"/>
    <n v="10"/>
    <s v="Estante "/>
    <d v="1991-12-30T00:00:00"/>
    <n v="7"/>
    <n v="132"/>
    <n v="924"/>
    <n v="10"/>
    <n v="120"/>
    <n v="30"/>
    <n v="360"/>
    <n v="0"/>
    <n v="0"/>
    <n v="-924"/>
    <n v="0"/>
    <s v="SIM"/>
  </r>
  <r>
    <x v="0"/>
    <s v="Mobiliário em Geral"/>
    <n v="10"/>
    <s v="Cofre"/>
    <d v="1992-02-28T00:00:00"/>
    <n v="2"/>
    <n v="165"/>
    <n v="330"/>
    <n v="10"/>
    <n v="120"/>
    <n v="29"/>
    <n v="358"/>
    <n v="0"/>
    <n v="0"/>
    <n v="-330"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3"/>
    <n v="0"/>
    <n v="0"/>
    <n v="-10030"/>
    <n v="0"/>
    <s v="SIM"/>
  </r>
  <r>
    <x v="0"/>
    <s v="Mobiliário em Geral"/>
    <n v="10"/>
    <s v="Mesa "/>
    <d v="1992-07-30T00:00:00"/>
    <n v="2"/>
    <n v="173"/>
    <n v="346"/>
    <n v="10"/>
    <n v="120"/>
    <n v="29"/>
    <n v="353"/>
    <n v="0"/>
    <n v="0"/>
    <n v="-346"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3"/>
    <n v="0"/>
    <n v="0"/>
    <n v="-1110"/>
    <n v="0"/>
    <s v="SIM"/>
  </r>
  <r>
    <x v="0"/>
    <s v="Mobiliário em Geral"/>
    <n v="10"/>
    <s v="Armário "/>
    <d v="1992-07-30T00:00:00"/>
    <n v="1"/>
    <n v="387"/>
    <n v="387"/>
    <n v="10"/>
    <n v="120"/>
    <n v="29"/>
    <n v="353"/>
    <n v="0"/>
    <n v="0"/>
    <n v="-387"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3"/>
    <n v="0"/>
    <n v="0"/>
    <n v="-104"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3"/>
    <n v="0"/>
    <n v="0"/>
    <n v="-55"/>
    <n v="0"/>
    <s v="SIM"/>
  </r>
  <r>
    <x v="0"/>
    <s v="Mobiliário em Geral"/>
    <n v="10"/>
    <s v="Armário "/>
    <d v="1992-07-30T00:00:00"/>
    <n v="1"/>
    <n v="215"/>
    <n v="215"/>
    <n v="10"/>
    <n v="120"/>
    <n v="29"/>
    <n v="353"/>
    <n v="0"/>
    <n v="0"/>
    <n v="-215"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3"/>
    <n v="0"/>
    <n v="0"/>
    <n v="-237"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3"/>
    <n v="0"/>
    <n v="0"/>
    <n v="-332"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2"/>
    <n v="0"/>
    <n v="0"/>
    <n v="-81454"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0"/>
    <n v="0"/>
    <n v="0"/>
    <n v="-239"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8"/>
    <n v="0"/>
    <n v="0"/>
    <n v="-25992"/>
    <n v="0"/>
    <s v="SIM"/>
  </r>
  <r>
    <x v="1"/>
    <s v="Imóveis"/>
    <n v="4"/>
    <s v="Auditório Granada"/>
    <d v="1993-01-01T00:00:00"/>
    <n v="1"/>
    <n v="130659.13"/>
    <n v="130659.13"/>
    <n v="25"/>
    <n v="300"/>
    <n v="28"/>
    <n v="347"/>
    <n v="0"/>
    <n v="0"/>
    <n v="-130659.13"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6"/>
    <n v="0"/>
    <n v="0"/>
    <n v="-32.5"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4"/>
    <n v="0"/>
    <n v="0"/>
    <n v="-31732"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2"/>
    <n v="0"/>
    <n v="0"/>
    <n v="-1200"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4"/>
    <n v="0"/>
    <n v="0"/>
    <n v="-662.54"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2"/>
    <n v="0"/>
    <n v="0"/>
    <n v="-793.26"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2"/>
    <n v="0"/>
    <n v="0"/>
    <n v="-5368.85"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1"/>
    <n v="0"/>
    <n v="0"/>
    <n v="-480"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1"/>
    <n v="0"/>
    <n v="0"/>
    <n v="-312.62"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1"/>
    <n v="0"/>
    <n v="0"/>
    <n v="-129.19"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1"/>
    <n v="0"/>
    <n v="0"/>
    <n v="-107.7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1"/>
    <n v="0"/>
    <n v="0"/>
    <n v="-49.03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1"/>
    <n v="0"/>
    <n v="0"/>
    <n v="-245.14"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1"/>
    <n v="0"/>
    <n v="0"/>
    <n v="-213.69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1"/>
    <n v="0"/>
    <n v="0"/>
    <n v="-75.6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1"/>
    <n v="0"/>
    <n v="0"/>
    <n v="-138.01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0"/>
    <n v="0"/>
    <n v="0"/>
    <n v="-430.84"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8"/>
    <n v="0"/>
    <n v="0"/>
    <n v="-113.38"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8"/>
    <n v="0"/>
    <n v="0"/>
    <n v="-61.93"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8"/>
    <n v="0"/>
    <n v="0"/>
    <n v="-113.39"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6"/>
    <n v="0"/>
    <n v="0"/>
    <n v="-709"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6"/>
    <n v="0"/>
    <n v="0"/>
    <n v="-435"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6"/>
    <n v="0"/>
    <n v="0"/>
    <n v="-171"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5"/>
    <n v="0"/>
    <n v="0"/>
    <n v="-151.6"/>
    <n v="0"/>
    <s v="SIM"/>
  </r>
  <r>
    <x v="0"/>
    <s v="Mobiliário em Geral"/>
    <n v="10"/>
    <s v="Mesa"/>
    <d v="1994-11-30T00:00:00"/>
    <n v="1"/>
    <n v="180"/>
    <n v="180"/>
    <n v="10"/>
    <n v="120"/>
    <n v="27"/>
    <n v="325"/>
    <n v="0"/>
    <n v="0"/>
    <n v="-180"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5"/>
    <n v="0"/>
    <n v="0"/>
    <n v="-117.5"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5"/>
    <n v="0"/>
    <n v="0"/>
    <n v="-291.2"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5"/>
    <n v="0"/>
    <n v="0"/>
    <n v="-49"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5"/>
    <n v="0"/>
    <n v="0"/>
    <n v="-42.2"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5"/>
    <n v="0"/>
    <n v="0"/>
    <n v="-82.2"/>
    <n v="0"/>
    <s v="SIM"/>
  </r>
  <r>
    <x v="0"/>
    <s v="Mobiliário em Geral"/>
    <n v="10"/>
    <s v="Cofre "/>
    <d v="1994-11-30T00:00:00"/>
    <n v="1"/>
    <n v="220"/>
    <n v="220"/>
    <n v="10"/>
    <n v="120"/>
    <n v="27"/>
    <n v="325"/>
    <n v="0"/>
    <n v="0"/>
    <n v="-220"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5"/>
    <n v="0"/>
    <n v="0"/>
    <n v="-163"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5"/>
    <n v="0"/>
    <n v="0"/>
    <n v="-61"/>
    <n v="0"/>
    <s v="SIM"/>
  </r>
  <r>
    <x v="0"/>
    <s v="Mobiliário em Geral"/>
    <n v="10"/>
    <s v="Mesa "/>
    <d v="1994-11-30T00:00:00"/>
    <n v="1"/>
    <n v="122"/>
    <n v="122"/>
    <n v="10"/>
    <n v="120"/>
    <n v="27"/>
    <n v="325"/>
    <n v="0"/>
    <n v="0"/>
    <n v="-122"/>
    <n v="0"/>
    <s v="SIM"/>
  </r>
  <r>
    <x v="0"/>
    <s v="Mobiliário em Geral"/>
    <n v="10"/>
    <s v="Arquivo "/>
    <d v="1994-11-30T00:00:00"/>
    <n v="1"/>
    <n v="120"/>
    <n v="120"/>
    <n v="10"/>
    <n v="120"/>
    <n v="27"/>
    <n v="325"/>
    <n v="0"/>
    <n v="0"/>
    <n v="-120"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4"/>
    <n v="0"/>
    <n v="0"/>
    <n v="-1159"/>
    <n v="0"/>
    <s v="SIM"/>
  </r>
  <r>
    <x v="0"/>
    <s v="Máquinas, Motores e Aparelhos"/>
    <n v="10"/>
    <s v="Circulador de Ar  "/>
    <d v="1995-01-30T00:00:00"/>
    <n v="1"/>
    <n v="46"/>
    <n v="46"/>
    <n v="10"/>
    <n v="120"/>
    <n v="26"/>
    <n v="323"/>
    <n v="0"/>
    <n v="0"/>
    <n v="-46"/>
    <n v="0"/>
    <s v="SIM"/>
  </r>
  <r>
    <x v="0"/>
    <s v="Mobiliário em Geral"/>
    <n v="10"/>
    <s v="Balcão "/>
    <d v="1995-01-30T00:00:00"/>
    <n v="1"/>
    <n v="555"/>
    <n v="555"/>
    <n v="10"/>
    <n v="120"/>
    <n v="26"/>
    <n v="323"/>
    <n v="0"/>
    <n v="0"/>
    <n v="-555"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2"/>
    <n v="0"/>
    <n v="0"/>
    <n v="-891"/>
    <n v="0"/>
    <s v="SIM"/>
  </r>
  <r>
    <x v="0"/>
    <s v="Mobiliário em Geral"/>
    <n v="10"/>
    <s v="Mesa "/>
    <d v="1995-04-30T00:00:00"/>
    <n v="1"/>
    <n v="148"/>
    <n v="148"/>
    <n v="10"/>
    <n v="120"/>
    <n v="26"/>
    <n v="320"/>
    <n v="0"/>
    <n v="0"/>
    <n v="-148"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0"/>
    <n v="0"/>
    <n v="0"/>
    <n v="-55"/>
    <n v="0"/>
    <s v="SIM"/>
  </r>
  <r>
    <x v="0"/>
    <s v="Mobiliário em Geral"/>
    <n v="10"/>
    <s v="Estante "/>
    <d v="1995-04-30T00:00:00"/>
    <n v="1"/>
    <n v="198"/>
    <n v="198"/>
    <n v="10"/>
    <n v="120"/>
    <n v="26"/>
    <n v="320"/>
    <n v="0"/>
    <n v="0"/>
    <n v="-198"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0"/>
    <n v="0"/>
    <n v="0"/>
    <n v="-245"/>
    <n v="0"/>
    <s v="SIM"/>
  </r>
  <r>
    <x v="0"/>
    <s v="Mobiliário em Geral"/>
    <n v="10"/>
    <s v="Cofre"/>
    <d v="1995-04-30T00:00:00"/>
    <n v="1"/>
    <n v="289"/>
    <n v="289"/>
    <n v="10"/>
    <n v="120"/>
    <n v="26"/>
    <n v="320"/>
    <n v="0"/>
    <n v="0"/>
    <n v="-289"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0"/>
    <n v="0"/>
    <n v="0"/>
    <n v="-178"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0"/>
    <n v="0"/>
    <n v="0"/>
    <n v="-158"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8"/>
    <n v="0"/>
    <n v="0"/>
    <n v="-410"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8"/>
    <n v="0"/>
    <n v="0"/>
    <n v="-2300"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7"/>
    <n v="0"/>
    <n v="0"/>
    <n v="-630"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7"/>
    <n v="0"/>
    <n v="0"/>
    <n v="-7400"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7"/>
    <n v="0"/>
    <n v="0"/>
    <n v="-344"/>
    <n v="0"/>
    <s v="SIM"/>
  </r>
  <r>
    <x v="0"/>
    <s v="Mobiliário em Geral"/>
    <n v="10"/>
    <s v="Arquivo "/>
    <d v="1995-07-31T00:00:00"/>
    <n v="1"/>
    <n v="200"/>
    <n v="200"/>
    <n v="10"/>
    <n v="120"/>
    <n v="26"/>
    <n v="317"/>
    <n v="0"/>
    <n v="0"/>
    <n v="-200"/>
    <n v="0"/>
    <s v="SIM"/>
  </r>
  <r>
    <x v="0"/>
    <s v="Mobiliário em Geral"/>
    <n v="10"/>
    <s v="Mesa "/>
    <d v="1995-07-31T00:00:00"/>
    <n v="2"/>
    <n v="210"/>
    <n v="420"/>
    <n v="10"/>
    <n v="120"/>
    <n v="26"/>
    <n v="317"/>
    <n v="0"/>
    <n v="0"/>
    <n v="-420"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7"/>
    <n v="0"/>
    <n v="0"/>
    <n v="-45"/>
    <n v="0"/>
    <s v="SIM"/>
  </r>
  <r>
    <x v="0"/>
    <s v="Mobiliário em Geral"/>
    <n v="10"/>
    <s v="Cadeira "/>
    <d v="1995-07-31T00:00:00"/>
    <n v="2"/>
    <n v="195"/>
    <n v="390"/>
    <n v="10"/>
    <n v="120"/>
    <n v="26"/>
    <n v="317"/>
    <n v="0"/>
    <n v="0"/>
    <n v="-390"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7"/>
    <n v="0"/>
    <n v="0"/>
    <n v="-95"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7"/>
    <n v="0"/>
    <n v="0"/>
    <n v="-176"/>
    <n v="0"/>
    <s v="SIM"/>
  </r>
  <r>
    <x v="0"/>
    <s v="Mobiliário em Geral"/>
    <n v="10"/>
    <s v="Armário "/>
    <d v="1995-07-31T00:00:00"/>
    <n v="2"/>
    <n v="270"/>
    <n v="540"/>
    <n v="10"/>
    <n v="120"/>
    <n v="26"/>
    <n v="317"/>
    <n v="0"/>
    <n v="0"/>
    <n v="-540"/>
    <n v="0"/>
    <s v="SIM"/>
  </r>
  <r>
    <x v="0"/>
    <s v="Mobiliário em Geral"/>
    <n v="10"/>
    <s v="Balcão "/>
    <d v="1995-07-31T00:00:00"/>
    <n v="1"/>
    <n v="104"/>
    <n v="104"/>
    <n v="10"/>
    <n v="120"/>
    <n v="26"/>
    <n v="317"/>
    <n v="0"/>
    <n v="0"/>
    <n v="-104"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7"/>
    <n v="0"/>
    <n v="0"/>
    <n v="-89"/>
    <n v="0"/>
    <s v="SIM"/>
  </r>
  <r>
    <x v="1"/>
    <s v="Imóveis"/>
    <n v="4"/>
    <s v="Sala 301"/>
    <d v="1995-08-17T00:00:00"/>
    <n v="1"/>
    <n v="18500"/>
    <n v="18500"/>
    <n v="25"/>
    <n v="300"/>
    <n v="26"/>
    <n v="316"/>
    <n v="0"/>
    <n v="0"/>
    <n v="-18500"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6"/>
    <n v="0"/>
    <n v="0"/>
    <n v="-387"/>
    <n v="0"/>
    <s v="SIM"/>
  </r>
  <r>
    <x v="0"/>
    <s v="Mobiliário em Geral"/>
    <n v="10"/>
    <s v="Armário "/>
    <d v="1995-08-31T00:00:00"/>
    <n v="1"/>
    <n v="198"/>
    <n v="198"/>
    <n v="10"/>
    <n v="120"/>
    <n v="26"/>
    <n v="316"/>
    <n v="0"/>
    <n v="0"/>
    <n v="-198"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6"/>
    <n v="0"/>
    <n v="0"/>
    <n v="-250"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6"/>
    <n v="0"/>
    <n v="0"/>
    <n v="-312"/>
    <n v="0"/>
    <s v="SIM"/>
  </r>
  <r>
    <x v="0"/>
    <s v="Mobiliário em Geral"/>
    <n v="10"/>
    <s v="Mesa "/>
    <d v="1995-08-31T00:00:00"/>
    <n v="4"/>
    <n v="34"/>
    <n v="136"/>
    <n v="10"/>
    <n v="120"/>
    <n v="26"/>
    <n v="316"/>
    <n v="0"/>
    <n v="0"/>
    <n v="-136"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6"/>
    <n v="0"/>
    <n v="0"/>
    <n v="-70"/>
    <n v="0"/>
    <s v="SIM"/>
  </r>
  <r>
    <x v="0"/>
    <s v="Mobiliário em Geral"/>
    <n v="10"/>
    <s v="Banqueta"/>
    <d v="1995-08-31T00:00:00"/>
    <n v="1"/>
    <n v="60"/>
    <n v="60"/>
    <n v="10"/>
    <n v="120"/>
    <n v="26"/>
    <n v="316"/>
    <n v="0"/>
    <n v="0"/>
    <n v="-60"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6"/>
    <n v="0"/>
    <n v="0"/>
    <n v="-189"/>
    <n v="0"/>
    <s v="SIM"/>
  </r>
  <r>
    <x v="0"/>
    <s v="Mobiliário em Geral"/>
    <n v="10"/>
    <s v="Balcão "/>
    <d v="1995-08-31T00:00:00"/>
    <n v="1"/>
    <n v="520"/>
    <n v="520"/>
    <n v="10"/>
    <n v="120"/>
    <n v="26"/>
    <n v="316"/>
    <n v="0"/>
    <n v="0"/>
    <n v="-520"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6"/>
    <n v="0"/>
    <n v="0"/>
    <n v="-175"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6"/>
    <n v="0"/>
    <n v="0"/>
    <n v="-660"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5"/>
    <n v="0"/>
    <n v="0"/>
    <n v="-669.8"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5"/>
    <n v="0"/>
    <n v="0"/>
    <n v="-198"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4"/>
    <n v="0"/>
    <n v="0"/>
    <n v="-620"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4"/>
    <n v="0"/>
    <n v="0"/>
    <n v="-87.48"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4"/>
    <n v="0"/>
    <n v="0"/>
    <n v="-290.88"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4"/>
    <n v="0"/>
    <n v="0"/>
    <n v="-209.16"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4"/>
    <n v="0"/>
    <n v="0"/>
    <n v="-87.48"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3"/>
    <n v="0"/>
    <n v="0"/>
    <n v="-513.85"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3"/>
    <n v="0"/>
    <n v="0"/>
    <n v="-332.15"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2"/>
    <n v="0"/>
    <n v="0"/>
    <n v="-664"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2"/>
    <n v="0"/>
    <n v="0"/>
    <n v="-35"/>
    <n v="0"/>
    <s v="SIM"/>
  </r>
  <r>
    <x v="0"/>
    <s v="Computadores e Periféricos"/>
    <n v="20"/>
    <s v="Monitor "/>
    <d v="1996-01-31T00:00:00"/>
    <n v="1"/>
    <n v="419"/>
    <n v="419"/>
    <n v="5"/>
    <n v="60"/>
    <n v="25"/>
    <n v="311"/>
    <n v="0"/>
    <n v="0"/>
    <n v="-419"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09"/>
    <n v="0"/>
    <n v="0"/>
    <n v="-1160"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5"/>
    <n v="0"/>
    <n v="0"/>
    <n v="-1664"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5"/>
    <n v="0"/>
    <n v="0"/>
    <n v="-3036.42"/>
    <n v="0"/>
    <s v="SIM"/>
  </r>
  <r>
    <x v="0"/>
    <s v="Mobiliário em Geral"/>
    <n v="10"/>
    <s v="Cofre "/>
    <d v="1996-08-31T00:00:00"/>
    <n v="1"/>
    <n v="260"/>
    <n v="260"/>
    <n v="10"/>
    <n v="120"/>
    <n v="25"/>
    <n v="304"/>
    <n v="0"/>
    <n v="0"/>
    <n v="-260"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4"/>
    <n v="0"/>
    <n v="0"/>
    <n v="-1009.8"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4"/>
    <n v="0"/>
    <n v="0"/>
    <n v="-1700"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3"/>
    <n v="0"/>
    <n v="0"/>
    <n v="-6690770.9800000004"/>
    <n v="0"/>
    <s v="SIM"/>
  </r>
  <r>
    <x v="0"/>
    <s v="Mobiliário em Geral"/>
    <n v="10"/>
    <s v="Cofre "/>
    <d v="1996-09-30T00:00:00"/>
    <n v="1"/>
    <n v="284"/>
    <n v="284"/>
    <n v="10"/>
    <n v="120"/>
    <n v="25"/>
    <n v="303"/>
    <n v="0"/>
    <n v="0"/>
    <n v="-284"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2"/>
    <n v="0"/>
    <n v="0"/>
    <n v="-38026.050000000003"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2"/>
    <n v="0"/>
    <n v="0"/>
    <n v="-1800"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2"/>
    <n v="0"/>
    <n v="0"/>
    <n v="-335"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2"/>
    <n v="0"/>
    <n v="0"/>
    <n v="-1424.5"/>
    <n v="0"/>
    <s v="SIM"/>
  </r>
  <r>
    <x v="0"/>
    <s v="Mobiliário em Geral"/>
    <n v="10"/>
    <s v="Poltrona"/>
    <d v="1996-10-31T00:00:00"/>
    <n v="2"/>
    <n v="250"/>
    <n v="500"/>
    <n v="10"/>
    <n v="120"/>
    <n v="25"/>
    <n v="302"/>
    <n v="0"/>
    <n v="0"/>
    <n v="-500"/>
    <n v="0"/>
    <s v="SIM"/>
  </r>
  <r>
    <x v="0"/>
    <s v="Mobiliário em Geral"/>
    <n v="10"/>
    <s v="Cofre "/>
    <d v="1996-10-31T00:00:00"/>
    <n v="1"/>
    <n v="275"/>
    <n v="275"/>
    <n v="10"/>
    <n v="120"/>
    <n v="25"/>
    <n v="302"/>
    <n v="0"/>
    <n v="0"/>
    <n v="-275"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2"/>
    <n v="0"/>
    <n v="0"/>
    <n v="-41"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1"/>
    <n v="0"/>
    <n v="0"/>
    <n v="-1695.2"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1"/>
    <n v="0"/>
    <n v="0"/>
    <n v="-174.72"/>
    <n v="0"/>
    <s v="SIM"/>
  </r>
  <r>
    <x v="1"/>
    <s v="Imóveis"/>
    <n v="4"/>
    <s v="Sala 1110"/>
    <d v="1996-12-05T00:00:00"/>
    <n v="1"/>
    <n v="22085.7"/>
    <n v="22085.7"/>
    <n v="25"/>
    <n v="300"/>
    <n v="25"/>
    <n v="300"/>
    <n v="0"/>
    <n v="0"/>
    <n v="-22085.7"/>
    <n v="0"/>
    <s v="NÃO"/>
  </r>
  <r>
    <x v="0"/>
    <s v="Máquinas, Motores e Aparelhos"/>
    <n v="10"/>
    <s v="Projetor de Slides "/>
    <d v="1996-12-31T00:00:00"/>
    <n v="7"/>
    <n v="1237.06"/>
    <n v="8659.42"/>
    <n v="10"/>
    <n v="120"/>
    <n v="25"/>
    <n v="300"/>
    <n v="0"/>
    <n v="0"/>
    <n v="-8659.42"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0"/>
    <n v="0"/>
    <n v="0"/>
    <n v="-175"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0"/>
    <n v="0"/>
    <n v="0"/>
    <n v="-332"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0"/>
    <n v="0"/>
    <n v="0"/>
    <n v="-109"/>
    <n v="0"/>
    <s v="SIM"/>
  </r>
  <r>
    <x v="0"/>
    <s v="Mobiliário em Geral"/>
    <n v="10"/>
    <s v="Balcão "/>
    <d v="1996-12-31T00:00:00"/>
    <n v="1"/>
    <n v="890"/>
    <n v="890"/>
    <n v="10"/>
    <n v="120"/>
    <n v="25"/>
    <n v="300"/>
    <n v="0"/>
    <n v="0"/>
    <n v="-890"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0"/>
    <n v="0"/>
    <n v="0"/>
    <n v="-264"/>
    <n v="0"/>
    <s v="SIM"/>
  </r>
  <r>
    <x v="0"/>
    <s v="Mobiliário em Geral"/>
    <n v="10"/>
    <s v="Cofre "/>
    <d v="1996-12-31T00:00:00"/>
    <n v="1"/>
    <n v="269"/>
    <n v="269"/>
    <n v="10"/>
    <n v="120"/>
    <n v="25"/>
    <n v="300"/>
    <n v="0"/>
    <n v="0"/>
    <n v="-269"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0"/>
    <n v="0"/>
    <n v="0"/>
    <n v="-140"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0"/>
    <n v="0"/>
    <n v="0"/>
    <n v="-309"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0"/>
    <n v="0"/>
    <n v="0"/>
    <n v="-159"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0"/>
    <n v="0"/>
    <n v="0"/>
    <n v="-278"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0"/>
    <n v="0"/>
    <n v="0"/>
    <n v="-185"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0"/>
    <n v="0"/>
    <n v="0"/>
    <n v="-4649.79"/>
    <n v="0"/>
    <s v="SIM"/>
  </r>
  <r>
    <x v="1"/>
    <s v="Imóveis"/>
    <n v="4"/>
    <s v="Sala 405"/>
    <d v="1997-01-20T00:00:00"/>
    <n v="1"/>
    <n v="24219.7"/>
    <n v="24219.7"/>
    <n v="25"/>
    <n v="300"/>
    <n v="24"/>
    <n v="299"/>
    <n v="0"/>
    <n v="-80.73233333333333"/>
    <n v="-24138.967666666664"/>
    <n v="0"/>
    <s v="NÃO"/>
  </r>
  <r>
    <x v="0"/>
    <s v="Máquinas, Motores e Aparelhos"/>
    <n v="10"/>
    <s v="Frigobar Consul "/>
    <d v="1997-01-31T00:00:00"/>
    <n v="1"/>
    <n v="370"/>
    <n v="370"/>
    <n v="10"/>
    <n v="120"/>
    <n v="24"/>
    <n v="299"/>
    <n v="0"/>
    <n v="0"/>
    <n v="-370"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7"/>
    <n v="0"/>
    <n v="0"/>
    <n v="-359"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6"/>
    <n v="0"/>
    <n v="0"/>
    <n v="-1700"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4"/>
    <n v="0"/>
    <n v="0"/>
    <n v="-390"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4"/>
    <n v="0"/>
    <n v="0"/>
    <n v="-160"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3"/>
    <n v="0"/>
    <n v="0"/>
    <n v="-184"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3"/>
    <n v="0"/>
    <n v="0"/>
    <n v="-137"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2"/>
    <n v="0"/>
    <n v="0"/>
    <n v="-490"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2"/>
    <n v="0"/>
    <n v="0"/>
    <n v="-159"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2"/>
    <n v="0"/>
    <n v="0"/>
    <n v="-680"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2"/>
    <n v="0"/>
    <n v="0"/>
    <n v="-779"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2"/>
    <n v="0"/>
    <n v="0"/>
    <n v="-536"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0"/>
    <n v="0"/>
    <n v="0"/>
    <n v="-18182.96"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0"/>
    <n v="0"/>
    <n v="0"/>
    <n v="-359"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0"/>
    <n v="0"/>
    <n v="0"/>
    <n v="-11000"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0"/>
    <n v="0"/>
    <n v="0"/>
    <n v="-1887"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89"/>
    <n v="0"/>
    <n v="0"/>
    <n v="-359"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89"/>
    <n v="0"/>
    <n v="0"/>
    <n v="-630"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89"/>
    <n v="0"/>
    <n v="0"/>
    <n v="-239"/>
    <n v="0"/>
    <s v="SIM"/>
  </r>
  <r>
    <x v="1"/>
    <s v="Imóveis"/>
    <n v="4"/>
    <s v="Salas 608 e 609"/>
    <d v="1997-12-30T00:00:00"/>
    <n v="1"/>
    <n v="27200"/>
    <n v="27200"/>
    <n v="25"/>
    <n v="300"/>
    <n v="24"/>
    <n v="288"/>
    <n v="0"/>
    <n v="-90.666666666666671"/>
    <n v="-26112"/>
    <n v="997.33333333333212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8"/>
    <n v="0"/>
    <n v="0"/>
    <n v="-839.4"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6"/>
    <n v="0"/>
    <n v="0"/>
    <n v="-555"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4"/>
    <n v="0"/>
    <n v="0"/>
    <n v="-68"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4"/>
    <n v="0"/>
    <n v="0"/>
    <n v="-160"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2"/>
    <n v="0"/>
    <n v="0"/>
    <n v="-921.4"/>
    <n v="0"/>
    <s v="SIM"/>
  </r>
  <r>
    <x v="1"/>
    <s v="Imóveis"/>
    <n v="4"/>
    <s v="Sala 204"/>
    <d v="1998-08-03T00:00:00"/>
    <n v="1"/>
    <n v="44335"/>
    <n v="44335"/>
    <n v="25"/>
    <n v="300"/>
    <n v="23"/>
    <n v="280"/>
    <n v="0"/>
    <n v="-147.78333333333333"/>
    <n v="-41379.333333333336"/>
    <n v="2807.8833333333314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0"/>
    <n v="0"/>
    <n v="0"/>
    <n v="-429.4"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0"/>
    <n v="0"/>
    <n v="0"/>
    <n v="-321.10000000000002"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0"/>
    <n v="0"/>
    <n v="0"/>
    <n v="-2020"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0"/>
    <n v="0"/>
    <n v="0"/>
    <n v="-1030"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79"/>
    <n v="0"/>
    <n v="0"/>
    <n v="-1400"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79"/>
    <n v="0"/>
    <n v="0"/>
    <n v="-840"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79"/>
    <n v="0"/>
    <n v="0"/>
    <n v="-7379.5300000000007"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79"/>
    <n v="0"/>
    <n v="0"/>
    <n v="-3995.16"/>
    <n v="0"/>
    <s v="SIM"/>
  </r>
  <r>
    <x v="1"/>
    <s v="Imóveis"/>
    <n v="4"/>
    <s v="Casa"/>
    <d v="1998-10-16T00:00:00"/>
    <n v="1"/>
    <n v="103512.59"/>
    <n v="103512.59"/>
    <n v="25"/>
    <n v="300"/>
    <n v="23"/>
    <n v="278"/>
    <n v="0"/>
    <n v="-345.04196666666667"/>
    <n v="-95921.666733333332"/>
    <n v="7245.8812999999936"/>
    <s v="NÃO"/>
  </r>
  <r>
    <x v="0"/>
    <s v="Mobiliário em Geral"/>
    <n v="10"/>
    <s v="Mesa Compacta "/>
    <d v="1998-11-10T00:00:00"/>
    <n v="1"/>
    <n v="137"/>
    <n v="137"/>
    <n v="10"/>
    <n v="120"/>
    <n v="23"/>
    <n v="277"/>
    <n v="0"/>
    <n v="0"/>
    <n v="-137"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7"/>
    <n v="0"/>
    <n v="0"/>
    <n v="-120"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6"/>
    <n v="0"/>
    <n v="0"/>
    <n v="-80"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6"/>
    <n v="0"/>
    <n v="0"/>
    <n v="-83"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6"/>
    <n v="0"/>
    <n v="0"/>
    <n v="-85"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6"/>
    <n v="0"/>
    <n v="0"/>
    <n v="-230"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2"/>
    <n v="275"/>
    <n v="0"/>
    <n v="0"/>
    <n v="-495"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4"/>
    <n v="0"/>
    <n v="0"/>
    <n v="-375"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2"/>
    <n v="0"/>
    <n v="0"/>
    <n v="-131.66"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1"/>
    <n v="0"/>
    <n v="0"/>
    <n v="-119"/>
    <n v="0"/>
    <s v="SIM"/>
  </r>
  <r>
    <x v="0"/>
    <s v="Mobiliário em Geral"/>
    <n v="10"/>
    <s v="Mesa "/>
    <d v="1999-06-01T00:00:00"/>
    <n v="1"/>
    <n v="165"/>
    <n v="165"/>
    <n v="10"/>
    <n v="120"/>
    <n v="22"/>
    <n v="270"/>
    <n v="0"/>
    <n v="0"/>
    <n v="-165"/>
    <n v="0"/>
    <s v="SIM"/>
  </r>
  <r>
    <x v="0"/>
    <s v="Mobiliário em Geral"/>
    <n v="10"/>
    <s v="Cadeira "/>
    <d v="1999-06-01T00:00:00"/>
    <n v="3"/>
    <n v="85"/>
    <n v="255"/>
    <n v="10"/>
    <n v="120"/>
    <n v="22"/>
    <n v="270"/>
    <n v="0"/>
    <n v="0"/>
    <n v="-255"/>
    <n v="0"/>
    <s v="SIM"/>
  </r>
  <r>
    <x v="0"/>
    <s v="Mobiliário em Geral"/>
    <n v="10"/>
    <s v="Mesa CPD"/>
    <d v="1999-06-01T00:00:00"/>
    <n v="1"/>
    <n v="150"/>
    <n v="150"/>
    <n v="10"/>
    <n v="120"/>
    <n v="22"/>
    <n v="270"/>
    <n v="0"/>
    <n v="0"/>
    <n v="-150"/>
    <n v="0"/>
    <s v="SIM"/>
  </r>
  <r>
    <x v="0"/>
    <s v="Mobiliário em Geral"/>
    <n v="10"/>
    <s v="Poltrona "/>
    <d v="1999-06-01T00:00:00"/>
    <n v="1"/>
    <n v="230"/>
    <n v="230"/>
    <n v="10"/>
    <n v="120"/>
    <n v="22"/>
    <n v="270"/>
    <n v="0"/>
    <n v="0"/>
    <n v="-230"/>
    <n v="0"/>
    <s v="SIM"/>
  </r>
  <r>
    <x v="0"/>
    <s v="Mobiliário em Geral"/>
    <n v="10"/>
    <s v="Cadeira "/>
    <d v="1999-06-01T00:00:00"/>
    <n v="2"/>
    <n v="148"/>
    <n v="296"/>
    <n v="10"/>
    <n v="120"/>
    <n v="22"/>
    <n v="270"/>
    <n v="0"/>
    <n v="0"/>
    <n v="-296"/>
    <n v="0"/>
    <s v="SIM"/>
  </r>
  <r>
    <x v="0"/>
    <s v="Mobiliário em Geral"/>
    <n v="10"/>
    <s v="Mesa  "/>
    <d v="1999-06-01T00:00:00"/>
    <n v="1"/>
    <n v="248"/>
    <n v="248"/>
    <n v="10"/>
    <n v="120"/>
    <n v="22"/>
    <n v="270"/>
    <n v="0"/>
    <n v="0"/>
    <n v="-248"/>
    <n v="0"/>
    <s v="SIM"/>
  </r>
  <r>
    <x v="0"/>
    <s v="Mobiliário em Geral"/>
    <n v="10"/>
    <s v="Mesa "/>
    <d v="1999-06-01T00:00:00"/>
    <n v="1"/>
    <n v="258"/>
    <n v="258"/>
    <n v="10"/>
    <n v="120"/>
    <n v="22"/>
    <n v="270"/>
    <n v="0"/>
    <n v="0"/>
    <n v="-258"/>
    <n v="0"/>
    <s v="SIM"/>
  </r>
  <r>
    <x v="0"/>
    <s v="Mobiliário em Geral"/>
    <n v="10"/>
    <s v="Armário "/>
    <d v="1999-06-01T00:00:00"/>
    <n v="1"/>
    <n v="268"/>
    <n v="268"/>
    <n v="10"/>
    <n v="120"/>
    <n v="22"/>
    <n v="270"/>
    <n v="0"/>
    <n v="0"/>
    <n v="-268"/>
    <n v="0"/>
    <s v="SIM"/>
  </r>
  <r>
    <x v="0"/>
    <s v="Mobiliário em Geral"/>
    <n v="10"/>
    <s v="Armário "/>
    <d v="1999-06-01T00:00:00"/>
    <n v="1"/>
    <n v="292"/>
    <n v="292"/>
    <n v="10"/>
    <n v="120"/>
    <n v="22"/>
    <n v="270"/>
    <n v="0"/>
    <n v="0"/>
    <n v="-292"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0"/>
    <n v="0"/>
    <n v="0"/>
    <n v="-235"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6"/>
    <n v="0"/>
    <n v="0"/>
    <n v="-810"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5"/>
    <n v="0"/>
    <n v="0"/>
    <n v="-330"/>
    <n v="0"/>
    <s v="SIM"/>
  </r>
  <r>
    <x v="0"/>
    <s v="Mobiliário em Geral"/>
    <n v="10"/>
    <s v="Escrivaninha Giobel"/>
    <d v="2000-01-31T00:00:00"/>
    <n v="1"/>
    <n v="75"/>
    <n v="75"/>
    <n v="10"/>
    <n v="120"/>
    <n v="21"/>
    <n v="263"/>
    <n v="0"/>
    <n v="0"/>
    <n v="-75"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1"/>
    <n v="0"/>
    <n v="0"/>
    <n v="-330"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1"/>
    <n v="0"/>
    <n v="0"/>
    <n v="-90"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1"/>
    <n v="0"/>
    <n v="0"/>
    <n v="-200"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59"/>
    <n v="0"/>
    <n v="0"/>
    <n v="-350.01"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8"/>
    <n v="0"/>
    <n v="0"/>
    <n v="-8584.7999999999993"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8"/>
    <n v="0"/>
    <n v="0"/>
    <n v="-330"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8"/>
    <n v="0"/>
    <n v="0"/>
    <n v="-372"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8"/>
    <n v="0"/>
    <n v="0"/>
    <n v="-159.5"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5"/>
    <n v="0"/>
    <n v="0"/>
    <n v="-1750"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4"/>
    <n v="0"/>
    <n v="0"/>
    <n v="-147"/>
    <n v="0"/>
    <s v="SIM"/>
  </r>
  <r>
    <x v="0"/>
    <s v="Mobiliário em Geral"/>
    <n v="10"/>
    <s v="Placa "/>
    <d v="2000-10-31T00:00:00"/>
    <n v="1"/>
    <n v="568"/>
    <n v="568"/>
    <n v="10"/>
    <n v="120"/>
    <n v="21"/>
    <n v="254"/>
    <n v="0"/>
    <n v="0"/>
    <n v="-568"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2"/>
    <n v="0"/>
    <n v="0"/>
    <n v="-585.20000000000005"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2"/>
    <n v="0"/>
    <n v="0"/>
    <n v="-189"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2"/>
    <n v="0"/>
    <n v="0"/>
    <n v="-350"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8"/>
    <n v="0"/>
    <n v="0"/>
    <n v="-589.4"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6"/>
    <n v="0"/>
    <n v="0"/>
    <n v="-171.78"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6"/>
    <n v="0"/>
    <n v="0"/>
    <n v="-73.099999999999994"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6"/>
    <n v="0"/>
    <n v="0"/>
    <n v="-41.11"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6"/>
    <n v="0"/>
    <n v="0"/>
    <n v="-147.5"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6"/>
    <n v="0"/>
    <n v="0"/>
    <n v="-3130"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4"/>
    <n v="0"/>
    <n v="0"/>
    <n v="-569"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4"/>
    <n v="0"/>
    <n v="0"/>
    <n v="-910"/>
    <n v="0"/>
    <s v="SIM"/>
  </r>
  <r>
    <x v="0"/>
    <s v="Mobiliário em Geral"/>
    <n v="10"/>
    <s v="Rake"/>
    <d v="2001-08-14T00:00:00"/>
    <n v="1"/>
    <n v="208"/>
    <n v="208"/>
    <n v="10"/>
    <n v="120"/>
    <n v="20"/>
    <n v="244"/>
    <n v="0"/>
    <n v="0"/>
    <n v="-208"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4"/>
    <n v="0"/>
    <n v="0"/>
    <n v="-5676.02"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3"/>
    <n v="0"/>
    <n v="0"/>
    <n v="-72"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1"/>
    <n v="0"/>
    <n v="0"/>
    <n v="-880"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0"/>
    <n v="0"/>
    <n v="0"/>
    <n v="-499"/>
    <n v="0"/>
    <s v="SIM"/>
  </r>
  <r>
    <x v="0"/>
    <s v="Mobiliário em Geral"/>
    <n v="10"/>
    <s v="Cadeira Gogo "/>
    <d v="2002-01-11T00:00:00"/>
    <n v="4"/>
    <n v="212.8"/>
    <n v="851.2"/>
    <n v="10"/>
    <n v="120"/>
    <n v="19"/>
    <n v="239"/>
    <n v="0"/>
    <n v="0"/>
    <n v="-851.2"/>
    <n v="0"/>
    <s v="SIM"/>
  </r>
  <r>
    <x v="0"/>
    <s v="Mobiliário em Geral"/>
    <n v="10"/>
    <s v="Cadeira c/ Braço Bahia"/>
    <d v="2002-01-12T00:00:00"/>
    <n v="12"/>
    <n v="262"/>
    <n v="3144"/>
    <n v="10"/>
    <n v="120"/>
    <n v="19"/>
    <n v="239"/>
    <n v="0"/>
    <n v="0"/>
    <n v="-3144"/>
    <n v="0"/>
    <s v="SIM"/>
  </r>
  <r>
    <x v="0"/>
    <s v="Mobiliário em Geral"/>
    <n v="10"/>
    <s v="Mesa Presidente"/>
    <d v="2002-01-12T00:00:00"/>
    <n v="2"/>
    <n v="1711.33"/>
    <n v="3422.66"/>
    <n v="10"/>
    <n v="120"/>
    <n v="19"/>
    <n v="239"/>
    <n v="0"/>
    <n v="0"/>
    <n v="-3422.66"/>
    <n v="0"/>
    <s v="SIM"/>
  </r>
  <r>
    <x v="0"/>
    <s v="Mobiliário em Geral"/>
    <n v="10"/>
    <s v="Mesa Reunião"/>
    <d v="2002-01-12T00:00:00"/>
    <n v="1"/>
    <n v="2891.34"/>
    <n v="2891.34"/>
    <n v="10"/>
    <n v="120"/>
    <n v="19"/>
    <n v="239"/>
    <n v="0"/>
    <n v="0"/>
    <n v="-2891.34"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19"/>
    <n v="239"/>
    <n v="0"/>
    <n v="0"/>
    <n v="-1958"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7"/>
    <n v="0"/>
    <n v="0"/>
    <n v="-1558"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7"/>
    <n v="0"/>
    <n v="0"/>
    <n v="-469"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7"/>
    <n v="0"/>
    <n v="0"/>
    <n v="-182.28"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7"/>
    <n v="0"/>
    <n v="0"/>
    <n v="-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6"/>
    <n v="0"/>
    <n v="0"/>
    <n v="-79"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6"/>
    <n v="0"/>
    <n v="0"/>
    <n v="-3050"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6"/>
    <n v="0"/>
    <n v="0"/>
    <n v="-114"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6"/>
    <n v="0"/>
    <n v="0"/>
    <n v="-539"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2"/>
    <n v="0"/>
    <n v="0"/>
    <n v="-994"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0"/>
    <n v="0"/>
    <n v="0"/>
    <n v="-7399.98"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8"/>
    <n v="0"/>
    <n v="0"/>
    <n v="-760"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6"/>
    <n v="0"/>
    <n v="0"/>
    <n v="-3569.27"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4"/>
    <n v="0"/>
    <n v="0"/>
    <n v="-609"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4"/>
    <n v="0"/>
    <n v="0"/>
    <n v="-110"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2"/>
    <n v="0"/>
    <n v="0"/>
    <n v="-1090"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2"/>
    <n v="0"/>
    <n v="0"/>
    <n v="-769"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2"/>
    <n v="0"/>
    <n v="0"/>
    <n v="-1050"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0"/>
    <n v="0"/>
    <n v="0"/>
    <n v="-330"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09"/>
    <n v="0"/>
    <n v="0"/>
    <n v="-260"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09"/>
    <n v="0"/>
    <n v="0"/>
    <n v="-5228.16"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6"/>
    <n v="0"/>
    <n v="0"/>
    <n v="-611.63"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6"/>
    <n v="0"/>
    <n v="0"/>
    <n v="-260"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6"/>
    <n v="203"/>
    <n v="0"/>
    <n v="0"/>
    <n v="-199"/>
    <n v="0"/>
    <s v="SIM"/>
  </r>
  <r>
    <x v="0"/>
    <s v="Mobiliário em Geral"/>
    <n v="10"/>
    <s v="Mesa "/>
    <d v="2006-01-12T00:00:00"/>
    <n v="1"/>
    <n v="140"/>
    <n v="140"/>
    <n v="10"/>
    <n v="120"/>
    <n v="15"/>
    <n v="191"/>
    <n v="0"/>
    <n v="0"/>
    <n v="-140"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0"/>
    <n v="0"/>
    <n v="0"/>
    <n v="-336.48"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8"/>
    <n v="0"/>
    <n v="0"/>
    <n v="-2779.99"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6"/>
    <n v="0"/>
    <n v="0"/>
    <n v="-16547.580000000002"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4"/>
    <n v="0"/>
    <n v="0"/>
    <n v="-315"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3"/>
    <n v="0"/>
    <n v="0"/>
    <n v="-3395.6"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3"/>
    <n v="0"/>
    <n v="0"/>
    <n v="-34379.840000000004"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3"/>
    <n v="0"/>
    <n v="0"/>
    <n v="-15302.2"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1"/>
    <n v="0"/>
    <n v="0"/>
    <n v="-5489.76"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0"/>
    <n v="0"/>
    <n v="0"/>
    <n v="-4422.6000000000004"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0"/>
    <n v="0"/>
    <n v="0"/>
    <n v="-107800"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0"/>
    <n v="0"/>
    <n v="0"/>
    <n v="-4920"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4"/>
    <n v="179"/>
    <n v="0"/>
    <n v="0"/>
    <n v="-370"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4"/>
    <n v="179"/>
    <n v="0"/>
    <n v="0"/>
    <n v="-1519"/>
    <n v="0"/>
    <s v="SIM"/>
  </r>
  <r>
    <x v="0"/>
    <s v="Máquinas, Motores e Aparelhos"/>
    <n v="10"/>
    <s v="Fax Panasonic"/>
    <d v="2007-01-17T00:00:00"/>
    <n v="1"/>
    <n v="628"/>
    <n v="628"/>
    <n v="10"/>
    <n v="120"/>
    <n v="14"/>
    <n v="179"/>
    <n v="0"/>
    <n v="0"/>
    <n v="-628"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4"/>
    <n v="179"/>
    <n v="0"/>
    <n v="0"/>
    <n v="-6160"/>
    <n v="0"/>
    <s v="SIM"/>
  </r>
  <r>
    <x v="0"/>
    <s v="Mobiliário em Geral"/>
    <n v="10"/>
    <s v="Mesa"/>
    <d v="2007-01-31T00:00:00"/>
    <n v="1"/>
    <n v="139"/>
    <n v="139"/>
    <n v="10"/>
    <n v="120"/>
    <n v="14"/>
    <n v="179"/>
    <n v="0"/>
    <n v="0"/>
    <n v="-139"/>
    <n v="0"/>
    <s v="SIM"/>
  </r>
  <r>
    <x v="0"/>
    <s v="Mobiliário em Geral"/>
    <n v="10"/>
    <s v="Mesa Modular Nogal"/>
    <d v="2007-01-31T00:00:00"/>
    <n v="1"/>
    <n v="1153.2"/>
    <n v="1153.2"/>
    <n v="10"/>
    <n v="120"/>
    <n v="14"/>
    <n v="179"/>
    <n v="0"/>
    <n v="0"/>
    <n v="-1153.2"/>
    <n v="0"/>
    <s v="SIM"/>
  </r>
  <r>
    <x v="1"/>
    <s v="Imóveis"/>
    <n v="4"/>
    <s v="Prédio"/>
    <d v="2007-02-08T00:00:00"/>
    <n v="1"/>
    <n v="1304982.92"/>
    <n v="1304982.92"/>
    <n v="25"/>
    <n v="300"/>
    <n v="14"/>
    <n v="178"/>
    <n v="0"/>
    <n v="-4349.9430666666667"/>
    <n v="-774289.86586666666"/>
    <n v="526343.11106666666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8"/>
    <n v="0"/>
    <n v="0"/>
    <n v="-5700"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8"/>
    <n v="0"/>
    <n v="0"/>
    <n v="-480"/>
    <n v="0"/>
    <s v="SIM"/>
  </r>
  <r>
    <x v="0"/>
    <s v="Mobiliário em Geral"/>
    <n v="10"/>
    <s v="Cadeira"/>
    <d v="2007-02-23T00:00:00"/>
    <n v="8"/>
    <n v="140"/>
    <n v="1120"/>
    <n v="10"/>
    <n v="120"/>
    <n v="14"/>
    <n v="178"/>
    <n v="0"/>
    <n v="0"/>
    <n v="-1120"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8"/>
    <n v="0"/>
    <n v="0"/>
    <n v="-170"/>
    <n v="0"/>
    <s v="SIM"/>
  </r>
  <r>
    <x v="0"/>
    <s v="Mobiliário em Geral"/>
    <n v="10"/>
    <s v="Banco"/>
    <d v="2007-02-23T00:00:00"/>
    <n v="1"/>
    <n v="450"/>
    <n v="450"/>
    <n v="10"/>
    <n v="120"/>
    <n v="14"/>
    <n v="178"/>
    <n v="0"/>
    <n v="0"/>
    <n v="-450"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8"/>
    <n v="0"/>
    <n v="0"/>
    <n v="-550"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8"/>
    <n v="0"/>
    <n v="0"/>
    <n v="-770"/>
    <n v="0"/>
    <s v="SIM"/>
  </r>
  <r>
    <x v="0"/>
    <s v="Mobiliário em Geral"/>
    <n v="10"/>
    <s v="Mesa F05"/>
    <d v="2007-02-23T00:00:00"/>
    <n v="2"/>
    <n v="130"/>
    <n v="260"/>
    <n v="10"/>
    <n v="120"/>
    <n v="14"/>
    <n v="178"/>
    <n v="0"/>
    <n v="0"/>
    <n v="-260"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8"/>
    <n v="0"/>
    <n v="0"/>
    <n v="-1080"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8"/>
    <n v="0"/>
    <n v="0"/>
    <n v="-1650"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8"/>
    <n v="0"/>
    <n v="0"/>
    <n v="-480"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8"/>
    <n v="0"/>
    <n v="0"/>
    <n v="-340"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8"/>
    <n v="0"/>
    <n v="-796.45383333333336"/>
    <n v="-141768.78233333334"/>
    <n v="96370.913833333325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7"/>
    <n v="0"/>
    <n v="0"/>
    <n v="-1766"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7"/>
    <n v="0"/>
    <n v="0"/>
    <n v="-378"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7"/>
    <n v="0"/>
    <n v="0"/>
    <n v="-816"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7"/>
    <n v="0"/>
    <n v="0"/>
    <n v="-30"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7"/>
    <n v="0"/>
    <n v="0"/>
    <n v="-149"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7"/>
    <n v="0"/>
    <n v="0"/>
    <n v="-828"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7"/>
    <n v="0"/>
    <n v="0"/>
    <n v="-291.64999999999998"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7"/>
    <n v="0"/>
    <n v="0"/>
    <n v="-1545"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7"/>
    <n v="0"/>
    <n v="0"/>
    <n v="-760"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7"/>
    <n v="0"/>
    <n v="0"/>
    <n v="-2600"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7"/>
    <n v="0"/>
    <n v="0"/>
    <n v="-274.55"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7"/>
    <n v="0"/>
    <n v="0"/>
    <n v="-300"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7"/>
    <n v="0"/>
    <n v="0"/>
    <n v="-179"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6"/>
    <n v="0"/>
    <n v="0"/>
    <n v="-525.15"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6"/>
    <n v="0"/>
    <n v="0"/>
    <n v="-1218"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4"/>
    <n v="0"/>
    <n v="0"/>
    <n v="-80.63"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4"/>
    <n v="0"/>
    <n v="0"/>
    <n v="-122.37"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4"/>
    <n v="0"/>
    <n v="0"/>
    <n v="-5580"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3"/>
    <n v="0"/>
    <n v="0"/>
    <n v="-1300"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3"/>
    <n v="0"/>
    <n v="0"/>
    <n v="-2507.14"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3"/>
    <n v="0"/>
    <n v="0"/>
    <n v="-307.69"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2"/>
    <n v="0"/>
    <n v="0"/>
    <n v="-120"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69"/>
    <n v="0"/>
    <n v="0"/>
    <n v="-122"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69"/>
    <n v="0"/>
    <n v="0"/>
    <n v="-627"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69"/>
    <n v="0"/>
    <n v="0"/>
    <n v="-1095"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69"/>
    <n v="0"/>
    <n v="0"/>
    <n v="-899"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69"/>
    <n v="0"/>
    <n v="0"/>
    <n v="-600"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69"/>
    <n v="0"/>
    <n v="0"/>
    <n v="-462"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69"/>
    <n v="0"/>
    <n v="0"/>
    <n v="-444"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69"/>
    <n v="0"/>
    <n v="0"/>
    <n v="-420"/>
    <n v="0"/>
    <s v="SIM"/>
  </r>
  <r>
    <x v="0"/>
    <s v="Máquinas, Motores e Aparelhos"/>
    <n v="10"/>
    <s v="Fax Brother"/>
    <d v="2008-01-21T00:00:00"/>
    <n v="1"/>
    <n v="480"/>
    <n v="480"/>
    <n v="10"/>
    <n v="120"/>
    <n v="13"/>
    <n v="167"/>
    <n v="0"/>
    <n v="0"/>
    <n v="-480"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6"/>
    <n v="0"/>
    <n v="0"/>
    <n v="-370"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5"/>
    <n v="0"/>
    <n v="0"/>
    <n v="-8645"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5"/>
    <n v="0"/>
    <n v="0"/>
    <n v="-4138"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5"/>
    <n v="0"/>
    <n v="0"/>
    <n v="-3500"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5"/>
    <n v="0"/>
    <n v="0"/>
    <n v="-14504"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2"/>
    <n v="0"/>
    <n v="0"/>
    <n v="-2553"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2"/>
    <n v="0"/>
    <n v="0"/>
    <n v="-218"/>
    <n v="0"/>
    <s v="SIM"/>
  </r>
  <r>
    <x v="0"/>
    <s v="Mobiliário em Geral"/>
    <n v="10"/>
    <s v="Mesa "/>
    <d v="2008-07-09T00:00:00"/>
    <n v="1"/>
    <n v="65"/>
    <n v="65"/>
    <n v="10"/>
    <n v="120"/>
    <n v="13"/>
    <n v="161"/>
    <n v="0"/>
    <n v="0"/>
    <n v="-65"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1"/>
    <n v="0"/>
    <n v="0"/>
    <n v="-195"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1"/>
    <n v="0"/>
    <n v="0"/>
    <n v="-189"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0"/>
    <n v="0"/>
    <n v="0"/>
    <n v="-649"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0"/>
    <n v="0"/>
    <n v="0"/>
    <n v="-462"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0"/>
    <n v="0"/>
    <n v="0"/>
    <n v="-248"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0"/>
    <n v="0"/>
    <n v="0"/>
    <n v="-10327.5"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0"/>
    <n v="0"/>
    <n v="0"/>
    <n v="-2026"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0"/>
    <n v="0"/>
    <n v="0"/>
    <n v="-229"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8"/>
    <n v="0"/>
    <n v="-441.09056666666669"/>
    <n v="-69692.309533333333"/>
    <n v="62193.769899999999"/>
    <s v="NÃO"/>
  </r>
  <r>
    <x v="0"/>
    <s v="Mobiliário em Geral"/>
    <n v="10"/>
    <s v="Armário de Cozinha"/>
    <d v="2008-10-13T00:00:00"/>
    <n v="1"/>
    <n v="539"/>
    <n v="539"/>
    <n v="10"/>
    <n v="120"/>
    <n v="13"/>
    <n v="158"/>
    <n v="0"/>
    <n v="0"/>
    <n v="-539"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7"/>
    <n v="0"/>
    <n v="0"/>
    <n v="-1932"/>
    <n v="0"/>
    <s v="SIM"/>
  </r>
  <r>
    <x v="0"/>
    <s v="Mobiliário em Geral"/>
    <n v="10"/>
    <s v="Rack New"/>
    <d v="2008-11-14T00:00:00"/>
    <n v="1"/>
    <n v="207"/>
    <n v="207"/>
    <n v="10"/>
    <n v="120"/>
    <n v="13"/>
    <n v="157"/>
    <n v="0"/>
    <n v="0"/>
    <n v="-207"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6"/>
    <n v="0"/>
    <n v="0"/>
    <n v="-734.92"/>
    <n v="0"/>
    <s v="SIM"/>
  </r>
  <r>
    <x v="0"/>
    <s v="Mobiliário em Geral"/>
    <n v="10"/>
    <s v="Cadeira Estofada Digitador"/>
    <d v="2009-01-29T00:00:00"/>
    <n v="1"/>
    <n v="175"/>
    <n v="175"/>
    <n v="10"/>
    <n v="120"/>
    <n v="12"/>
    <n v="155"/>
    <n v="0"/>
    <n v="0"/>
    <n v="-175"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4"/>
    <n v="0"/>
    <n v="0"/>
    <n v="-1134"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4"/>
    <n v="0"/>
    <n v="0"/>
    <n v="-320"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4"/>
    <n v="0"/>
    <n v="0"/>
    <n v="-2244"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3"/>
    <n v="0"/>
    <n v="0"/>
    <n v="-761"/>
    <n v="0"/>
    <s v="SIM"/>
  </r>
  <r>
    <x v="0"/>
    <s v="Mobiliário em Geral"/>
    <n v="10"/>
    <s v="Mesa CPD"/>
    <d v="2009-03-19T00:00:00"/>
    <n v="2"/>
    <n v="119"/>
    <n v="238"/>
    <n v="10"/>
    <n v="120"/>
    <n v="12"/>
    <n v="153"/>
    <n v="0"/>
    <n v="0"/>
    <n v="-238"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3"/>
    <n v="0"/>
    <n v="0"/>
    <n v="-199"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2"/>
    <n v="0"/>
    <n v="0"/>
    <n v="-2580"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2"/>
    <n v="0"/>
    <n v="0"/>
    <n v="-270"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2"/>
    <n v="0"/>
    <n v="0"/>
    <n v="-320"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2"/>
    <n v="0"/>
    <n v="0"/>
    <n v="-3454.3"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2"/>
    <n v="0"/>
    <n v="0"/>
    <n v="-680"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1"/>
    <n v="0"/>
    <n v="0"/>
    <n v="-309"/>
    <n v="0"/>
    <s v="SIM"/>
  </r>
  <r>
    <x v="0"/>
    <s v="Mobiliário em Geral"/>
    <n v="10"/>
    <s v="Mesa "/>
    <d v="2009-06-10T00:00:00"/>
    <n v="1"/>
    <n v="225"/>
    <n v="225"/>
    <n v="10"/>
    <n v="120"/>
    <n v="12"/>
    <n v="150"/>
    <n v="0"/>
    <n v="0"/>
    <n v="-225"/>
    <n v="0"/>
    <s v="SIM"/>
  </r>
  <r>
    <x v="0"/>
    <s v="Mobiliário em Geral"/>
    <n v="10"/>
    <s v="Armário "/>
    <d v="2009-06-10T00:00:00"/>
    <n v="2"/>
    <n v="490"/>
    <n v="980"/>
    <n v="10"/>
    <n v="120"/>
    <n v="12"/>
    <n v="150"/>
    <n v="0"/>
    <n v="0"/>
    <n v="-980"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0"/>
    <n v="0"/>
    <n v="0"/>
    <n v="-4207.32"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0"/>
    <n v="0"/>
    <n v="0"/>
    <n v="-30710.850000000002"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0"/>
    <n v="0"/>
    <n v="0"/>
    <n v="-701.22"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0"/>
    <n v="0"/>
    <n v="0"/>
    <n v="-2999.77"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8"/>
    <n v="0"/>
    <n v="0"/>
    <n v="-1990"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8"/>
    <n v="0"/>
    <n v="0"/>
    <n v="-579"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6"/>
    <n v="0"/>
    <n v="0"/>
    <n v="-24000"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6"/>
    <n v="0"/>
    <n v="0"/>
    <n v="-25000"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6"/>
    <n v="0"/>
    <n v="0"/>
    <n v="-2419"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6"/>
    <n v="0"/>
    <n v="0"/>
    <n v="-1782"/>
    <n v="0"/>
    <s v="SIM"/>
  </r>
  <r>
    <x v="1"/>
    <s v="Imóveis"/>
    <n v="4"/>
    <s v="Sala 407"/>
    <d v="2009-11-16T00:00:00"/>
    <n v="1"/>
    <n v="47196.9"/>
    <n v="47196.9"/>
    <n v="25"/>
    <n v="300"/>
    <n v="12"/>
    <n v="145"/>
    <n v="0"/>
    <n v="-157.32300000000001"/>
    <n v="-22811.835000000003"/>
    <n v="24227.742000000002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5"/>
    <n v="0"/>
    <n v="0"/>
    <n v="-3999"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4"/>
    <n v="0"/>
    <n v="-1914.9764666666665"/>
    <n v="-275756.61119999998"/>
    <n v="296821.35233333329"/>
    <s v="NÃO"/>
  </r>
  <r>
    <x v="0"/>
    <s v="Máquinas, Motores e Aparelhos"/>
    <n v="10"/>
    <s v="Purificador de Água"/>
    <d v="2010-01-02T00:00:00"/>
    <n v="1"/>
    <n v="504"/>
    <n v="504"/>
    <n v="10"/>
    <n v="120"/>
    <n v="11"/>
    <n v="143"/>
    <n v="0"/>
    <n v="0"/>
    <n v="-504"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1"/>
    <n v="143"/>
    <n v="0"/>
    <n v="0"/>
    <n v="-903.02"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1"/>
    <n v="143"/>
    <n v="0"/>
    <n v="0"/>
    <n v="-358.49"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1"/>
    <n v="143"/>
    <n v="0"/>
    <n v="0"/>
    <n v="-394.51"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1"/>
    <n v="143"/>
    <n v="0"/>
    <n v="0"/>
    <n v="-2349.9900000000002"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1"/>
    <n v="143"/>
    <n v="0"/>
    <n v="0"/>
    <n v="-2639.59"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2"/>
    <n v="0"/>
    <n v="0"/>
    <n v="-700"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2"/>
    <n v="0"/>
    <n v="0"/>
    <n v="-1000"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1"/>
    <n v="0"/>
    <n v="0"/>
    <n v="-532.79999999999995"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1"/>
    <n v="0"/>
    <n v="0"/>
    <n v="-455"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1"/>
    <n v="0"/>
    <n v="0"/>
    <n v="-3400"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1"/>
    <n v="0"/>
    <n v="0"/>
    <n v="-850"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0"/>
    <n v="0"/>
    <n v="0"/>
    <n v="-2400"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39"/>
    <n v="0"/>
    <n v="0"/>
    <n v="-1220"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39"/>
    <n v="0"/>
    <n v="0"/>
    <n v="-22880.959999999999"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39"/>
    <n v="0"/>
    <n v="0"/>
    <n v="-18591.04"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39"/>
    <n v="0"/>
    <n v="0"/>
    <n v="-1890"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39"/>
    <n v="0"/>
    <n v="0"/>
    <n v="-799.02"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39"/>
    <n v="0"/>
    <n v="0"/>
    <n v="-985"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39"/>
    <n v="0"/>
    <n v="0"/>
    <n v="-3703.61"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39"/>
    <n v="0"/>
    <n v="0"/>
    <n v="-1450"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8"/>
    <n v="0"/>
    <n v="0"/>
    <n v="-43446.239999999998"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8"/>
    <n v="0"/>
    <n v="0"/>
    <n v="-9761.76"/>
    <n v="0"/>
    <s v="SIM"/>
  </r>
  <r>
    <x v="0"/>
    <s v="Mobiliário em Geral"/>
    <n v="10"/>
    <s v="Balcão "/>
    <d v="2010-06-17T00:00:00"/>
    <n v="1"/>
    <n v="796"/>
    <n v="796"/>
    <n v="10"/>
    <n v="120"/>
    <n v="11"/>
    <n v="138"/>
    <n v="0"/>
    <n v="0"/>
    <n v="-796"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8"/>
    <n v="0"/>
    <n v="0"/>
    <n v="-1620"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8"/>
    <n v="0"/>
    <n v="0"/>
    <n v="-2000"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7"/>
    <n v="0"/>
    <n v="0"/>
    <n v="-5920"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6"/>
    <n v="0"/>
    <n v="0"/>
    <n v="-905"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6"/>
    <n v="0"/>
    <n v="0"/>
    <n v="-793"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6"/>
    <n v="0"/>
    <n v="0"/>
    <n v="-229"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6"/>
    <n v="0"/>
    <n v="0"/>
    <n v="-399"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6"/>
    <n v="0"/>
    <n v="0"/>
    <n v="-298"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6"/>
    <n v="0"/>
    <n v="0"/>
    <n v="-725"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5"/>
    <n v="0"/>
    <n v="0"/>
    <n v="-2693.24"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5"/>
    <n v="0"/>
    <n v="0"/>
    <n v="-2300"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5"/>
    <n v="0"/>
    <n v="0"/>
    <n v="-3280"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5"/>
    <n v="0"/>
    <n v="0"/>
    <n v="-3350"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5"/>
    <n v="0"/>
    <n v="0"/>
    <n v="-2670"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5"/>
    <n v="0"/>
    <n v="0"/>
    <n v="-599"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5"/>
    <n v="0"/>
    <n v="0"/>
    <n v="-1150"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3"/>
    <n v="0"/>
    <n v="0"/>
    <n v="-19339.55"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3"/>
    <n v="0"/>
    <n v="0"/>
    <n v="-52136.700000000004"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3"/>
    <n v="0"/>
    <n v="0"/>
    <n v="-20565.399999999998"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3"/>
    <n v="0"/>
    <n v="0"/>
    <n v="-26886.199999999997"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3"/>
    <n v="0"/>
    <n v="0"/>
    <n v="-30848.100000000002"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3"/>
    <n v="0"/>
    <n v="0"/>
    <n v="-137616"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3"/>
    <n v="0"/>
    <n v="0"/>
    <n v="-1101"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3"/>
    <n v="0"/>
    <n v="0"/>
    <n v="-4488.5"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3"/>
    <n v="0"/>
    <n v="0"/>
    <n v="-5323.5"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3"/>
    <n v="0"/>
    <n v="0"/>
    <n v="-2500.5"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3"/>
    <n v="0"/>
    <n v="0"/>
    <n v="-3517.65"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3"/>
    <n v="0"/>
    <n v="0"/>
    <n v="-1591.1"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3"/>
    <n v="0"/>
    <n v="0"/>
    <n v="-1250.25"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3"/>
    <n v="0"/>
    <n v="0"/>
    <n v="-1415"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3"/>
    <n v="0"/>
    <n v="0"/>
    <n v="-635.54999999999995"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3"/>
    <n v="0"/>
    <n v="0"/>
    <n v="-360"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3"/>
    <n v="0"/>
    <n v="0"/>
    <n v="-900"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2"/>
    <n v="0"/>
    <n v="0"/>
    <n v="-35323.68"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2"/>
    <n v="0"/>
    <n v="0"/>
    <n v="-13042.38"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2"/>
    <n v="0"/>
    <n v="0"/>
    <n v="-34036.720000000001"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2"/>
    <n v="0"/>
    <n v="0"/>
    <n v="-4780.6000000000004"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2"/>
    <n v="0"/>
    <n v="0"/>
    <n v="-33184.400000000001"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2"/>
    <n v="0"/>
    <n v="0"/>
    <n v="-46234.400000000001"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2"/>
    <n v="0"/>
    <n v="0"/>
    <n v="-9980.880000000001"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2"/>
    <n v="0"/>
    <n v="0"/>
    <n v="-2732.9500000000003"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2"/>
    <n v="0"/>
    <n v="0"/>
    <n v="-17577.149999999998"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2"/>
    <n v="0"/>
    <n v="0"/>
    <n v="-4460"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2"/>
    <n v="0"/>
    <n v="0"/>
    <n v="-5816.18"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2"/>
    <n v="0"/>
    <n v="0"/>
    <n v="-2967.48"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2"/>
    <n v="0"/>
    <n v="0"/>
    <n v="-1106"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2"/>
    <n v="0"/>
    <n v="0"/>
    <n v="-1960"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2"/>
    <n v="0"/>
    <n v="0"/>
    <n v="-1587"/>
    <n v="0"/>
    <s v="SIM"/>
  </r>
  <r>
    <x v="0"/>
    <s v="Máquinas, Motores e Aparelhos"/>
    <n v="10"/>
    <s v="TV LCD 26 LG"/>
    <d v="2011-01-14T00:00:00"/>
    <n v="1"/>
    <n v="1099"/>
    <n v="1099"/>
    <n v="10"/>
    <n v="120"/>
    <n v="10"/>
    <n v="131"/>
    <n v="0"/>
    <n v="0"/>
    <n v="-1099"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0"/>
    <n v="131"/>
    <n v="0"/>
    <n v="0"/>
    <n v="-268.2"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0"/>
    <n v="0"/>
    <n v="0"/>
    <n v="-1980"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0"/>
    <n v="0"/>
    <n v="0"/>
    <n v="-1002"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8"/>
    <n v="0"/>
    <n v="0"/>
    <n v="-2115"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8"/>
    <n v="0"/>
    <n v="0"/>
    <n v="-550"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8"/>
    <n v="0"/>
    <n v="0"/>
    <n v="-6411.45"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8"/>
    <n v="0"/>
    <n v="0"/>
    <n v="-1183"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8"/>
    <n v="0"/>
    <n v="0"/>
    <n v="-4113"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8"/>
    <n v="0"/>
    <n v="0"/>
    <n v="-1029.8"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8"/>
    <n v="0"/>
    <n v="0"/>
    <n v="-4363.8"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8"/>
    <n v="0"/>
    <n v="0"/>
    <n v="-6110.2"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8"/>
    <n v="0"/>
    <n v="0"/>
    <n v="-1265.95"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8"/>
    <n v="0"/>
    <n v="0"/>
    <n v="-5734"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8"/>
    <n v="0"/>
    <n v="0"/>
    <n v="-1486"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8"/>
    <n v="0"/>
    <n v="0"/>
    <n v="-781.7"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8"/>
    <n v="0"/>
    <n v="0"/>
    <n v="-680.8"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8"/>
    <n v="0"/>
    <n v="0"/>
    <n v="-1250.25"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8"/>
    <n v="0"/>
    <n v="0"/>
    <n v="-3880"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8"/>
    <n v="0"/>
    <n v="0"/>
    <n v="-470.53"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8"/>
    <n v="0"/>
    <n v="0"/>
    <n v="-9699.14"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8"/>
    <n v="0"/>
    <n v="0"/>
    <n v="-13042.38"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8"/>
    <n v="0"/>
    <n v="0"/>
    <n v="-7999.0099999999993"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8"/>
    <n v="0"/>
    <n v="0"/>
    <n v="-1684.5"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7"/>
    <n v="0"/>
    <n v="0"/>
    <n v="-2511"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7"/>
    <n v="0"/>
    <n v="0"/>
    <n v="-7030.86"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7"/>
    <n v="0"/>
    <n v="0"/>
    <n v="-3342"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6"/>
    <n v="0"/>
    <n v="0"/>
    <n v="-390"/>
    <n v="0"/>
    <s v="SIM"/>
  </r>
  <r>
    <x v="1"/>
    <s v="Imóveis"/>
    <n v="4"/>
    <s v="3º andar"/>
    <d v="2011-06-28T00:00:00"/>
    <n v="1"/>
    <n v="379777.03"/>
    <n v="379777.03"/>
    <n v="25"/>
    <n v="300"/>
    <n v="10"/>
    <n v="126"/>
    <n v="0"/>
    <n v="-1265.9234333333334"/>
    <n v="-159506.35260000001"/>
    <n v="219004.75396666667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3"/>
    <n v="0"/>
    <n v="0"/>
    <n v="-3660"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2"/>
    <n v="0"/>
    <n v="0"/>
    <n v="-2203"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1"/>
    <n v="0"/>
    <n v="0"/>
    <n v="-390"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1"/>
    <n v="0"/>
    <n v="0"/>
    <n v="-420.91"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1"/>
    <n v="0"/>
    <n v="0"/>
    <n v="-2912.06"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0"/>
    <n v="0"/>
    <n v="0"/>
    <n v="-560"/>
    <n v="0"/>
    <s v="NÃO"/>
  </r>
  <r>
    <x v="0"/>
    <s v="Computadores e Periféricos"/>
    <n v="20"/>
    <s v="Notebook Vaio Prata"/>
    <d v="2012-03-08T00:00:00"/>
    <n v="1"/>
    <n v="3990"/>
    <n v="3990"/>
    <n v="5"/>
    <n v="60"/>
    <n v="9"/>
    <n v="117"/>
    <n v="0"/>
    <n v="0"/>
    <n v="-3990"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5"/>
    <n v="0"/>
    <n v="0"/>
    <n v="-4460"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3"/>
    <n v="0"/>
    <n v="-9.8333333333333339"/>
    <n v="-1111.1666666666667"/>
    <n v="59"/>
    <s v="NÃO"/>
  </r>
  <r>
    <x v="0"/>
    <s v="Mobiliário em Geral"/>
    <n v="10"/>
    <s v="Mesa 03 Gavetas"/>
    <d v="2012-07-06T00:00:00"/>
    <n v="4"/>
    <n v="797.63"/>
    <n v="3190.52"/>
    <n v="10"/>
    <n v="120"/>
    <n v="9"/>
    <n v="113"/>
    <n v="0"/>
    <n v="-26.587666666666667"/>
    <n v="-3004.4063333333334"/>
    <n v="159.52599999999984"/>
    <s v="NÃO"/>
  </r>
  <r>
    <x v="0"/>
    <s v="Mobiliário em Geral"/>
    <n v="10"/>
    <s v="Balcão Recepção"/>
    <d v="2012-07-06T00:00:00"/>
    <n v="1"/>
    <n v="2030"/>
    <n v="2030"/>
    <n v="10"/>
    <n v="120"/>
    <n v="9"/>
    <n v="113"/>
    <n v="0"/>
    <n v="-16.916666666666668"/>
    <n v="-1911.5833333333335"/>
    <n v="101.49999999999977"/>
    <s v="NÃO"/>
  </r>
  <r>
    <x v="0"/>
    <s v="Mobiliário em Geral"/>
    <n v="10"/>
    <s v="Gaveteiro Fixo"/>
    <d v="2012-07-06T00:00:00"/>
    <n v="1"/>
    <n v="173.1"/>
    <n v="173.1"/>
    <n v="10"/>
    <n v="120"/>
    <n v="9"/>
    <n v="113"/>
    <n v="0"/>
    <n v="-1.4424999999999999"/>
    <n v="-163.0025"/>
    <n v="8.6550000000000011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2"/>
    <n v="0"/>
    <n v="-3.3250000000000002"/>
    <n v="-372.40000000000003"/>
    <n v="23.274999999999977"/>
    <s v="NÃO"/>
  </r>
  <r>
    <x v="0"/>
    <s v="Máquinas, Motores e Aparelhos"/>
    <n v="10"/>
    <s v="Forno"/>
    <d v="2012-08-22T00:00:00"/>
    <n v="1"/>
    <n v="420"/>
    <n v="420"/>
    <n v="10"/>
    <n v="120"/>
    <n v="9"/>
    <n v="112"/>
    <n v="0"/>
    <n v="-3.5"/>
    <n v="-392"/>
    <n v="24.5"/>
    <s v="NÃO"/>
  </r>
  <r>
    <x v="0"/>
    <s v="Máquinas, Motores e Aparelhos"/>
    <n v="10"/>
    <s v="Fogão"/>
    <d v="2012-08-24T00:00:00"/>
    <n v="1"/>
    <n v="865"/>
    <n v="865"/>
    <n v="10"/>
    <n v="120"/>
    <n v="9"/>
    <n v="112"/>
    <n v="0"/>
    <n v="-7.208333333333333"/>
    <n v="-807.33333333333326"/>
    <n v="50.458333333333371"/>
    <s v="NÃO"/>
  </r>
  <r>
    <x v="0"/>
    <s v="Máquinas, Motores e Aparelhos"/>
    <n v="10"/>
    <s v="Microodas "/>
    <d v="2012-10-01T00:00:00"/>
    <n v="1"/>
    <n v="699"/>
    <n v="699"/>
    <n v="10"/>
    <n v="120"/>
    <n v="9"/>
    <n v="110"/>
    <n v="0"/>
    <n v="-5.8250000000000002"/>
    <n v="-640.75"/>
    <n v="52.424999999999955"/>
    <s v="NÃO"/>
  </r>
  <r>
    <x v="0"/>
    <s v="Mobiliário em Geral"/>
    <n v="10"/>
    <s v="Gaveteiro Pedestal"/>
    <d v="2012-10-02T00:00:00"/>
    <n v="1"/>
    <n v="776"/>
    <n v="776"/>
    <n v="10"/>
    <n v="120"/>
    <n v="9"/>
    <n v="110"/>
    <n v="0"/>
    <n v="-6.4666666666666668"/>
    <n v="-711.33333333333337"/>
    <n v="58.199999999999932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0"/>
    <n v="0"/>
    <n v="-16.658333333333335"/>
    <n v="-1832.4166666666667"/>
    <n v="149.92499999999995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8"/>
    <n v="0"/>
    <n v="-6.833333333333333"/>
    <n v="-738"/>
    <n v="75.166666666666629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6"/>
    <n v="0"/>
    <n v="-38.333333333333336"/>
    <n v="-4063.3333333333335"/>
    <n v="498.33333333333348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6"/>
    <n v="0"/>
    <n v="-34"/>
    <n v="-3604"/>
    <n v="442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6"/>
    <n v="0"/>
    <n v="-7.833333333333333"/>
    <n v="-830.33333333333326"/>
    <n v="101.83333333333337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6"/>
    <n v="0"/>
    <n v="-14.983333333333333"/>
    <n v="-1588.2333333333333"/>
    <n v="194.7833333333333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6"/>
    <n v="0"/>
    <n v="-49.166666666666664"/>
    <n v="-5211.6666666666661"/>
    <n v="639.16666666666697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6"/>
    <n v="0"/>
    <n v="-33.083333333333336"/>
    <n v="-3506.8333333333335"/>
    <n v="430.08333333333303"/>
    <s v="NÃO"/>
  </r>
  <r>
    <x v="0"/>
    <s v="Mobiliário em Geral"/>
    <n v="10"/>
    <s v="Mesa Centro"/>
    <d v="2013-02-08T00:00:00"/>
    <n v="1"/>
    <n v="650"/>
    <n v="650"/>
    <n v="10"/>
    <n v="120"/>
    <n v="8"/>
    <n v="106"/>
    <n v="0"/>
    <n v="-5.416666666666667"/>
    <n v="-574.16666666666674"/>
    <n v="70.416666666666629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6"/>
    <n v="0"/>
    <n v="-5.666666666666667"/>
    <n v="-600.66666666666674"/>
    <n v="73.666666666666629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6"/>
    <n v="0"/>
    <n v="-2040.5"/>
    <n v="-216293"/>
    <n v="26526.5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6"/>
    <n v="0"/>
    <n v="-23.333333333333332"/>
    <n v="-2473.333333333333"/>
    <n v="303.33333333333348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6"/>
    <n v="0"/>
    <n v="-92.166666666666671"/>
    <n v="-9769.6666666666679"/>
    <n v="1198.1666666666661"/>
    <s v="NÃO"/>
  </r>
  <r>
    <x v="0"/>
    <s v="Mobiliário em Geral"/>
    <n v="10"/>
    <s v="Mesa Gerente Gota "/>
    <d v="2013-02-26T00:00:00"/>
    <n v="1"/>
    <n v="2390"/>
    <n v="2390"/>
    <n v="10"/>
    <n v="120"/>
    <n v="8"/>
    <n v="106"/>
    <n v="0"/>
    <n v="-19.916666666666668"/>
    <n v="-2111.166666666667"/>
    <n v="258.91666666666652"/>
    <s v="NÃO"/>
  </r>
  <r>
    <x v="0"/>
    <s v="Mobiliário em Geral"/>
    <n v="10"/>
    <s v="Mesa Reta de Trabalho "/>
    <d v="2013-02-26T00:00:00"/>
    <n v="5"/>
    <n v="760"/>
    <n v="3800"/>
    <n v="10"/>
    <n v="120"/>
    <n v="8"/>
    <n v="106"/>
    <n v="0"/>
    <n v="-31.666666666666668"/>
    <n v="-3356.666666666667"/>
    <n v="411.66666666666652"/>
    <s v="NÃO"/>
  </r>
  <r>
    <x v="0"/>
    <s v="Mobiliário em Geral"/>
    <n v="10"/>
    <s v="Gaveteiro Volante"/>
    <d v="2013-02-26T00:00:00"/>
    <n v="1"/>
    <n v="990"/>
    <n v="990"/>
    <n v="10"/>
    <n v="120"/>
    <n v="8"/>
    <n v="106"/>
    <n v="0"/>
    <n v="-8.25"/>
    <n v="-874.5"/>
    <n v="107.25"/>
    <s v="NÃO"/>
  </r>
  <r>
    <x v="0"/>
    <s v="Mobiliário em Geral"/>
    <n v="10"/>
    <s v="Mesa"/>
    <d v="2013-02-26T00:00:00"/>
    <n v="2"/>
    <n v="1380"/>
    <n v="2760"/>
    <n v="10"/>
    <n v="120"/>
    <n v="8"/>
    <n v="106"/>
    <n v="0"/>
    <n v="-23"/>
    <n v="-2438"/>
    <n v="299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6"/>
    <n v="0"/>
    <n v="-32"/>
    <n v="-3392"/>
    <n v="416"/>
    <s v="NÃO"/>
  </r>
  <r>
    <x v="0"/>
    <s v="Mobiliário em Geral"/>
    <n v="10"/>
    <s v="Mesa Reta de Trabalho "/>
    <d v="2013-02-26T00:00:00"/>
    <n v="1"/>
    <n v="830"/>
    <n v="830"/>
    <n v="10"/>
    <n v="120"/>
    <n v="8"/>
    <n v="106"/>
    <n v="0"/>
    <n v="-6.916666666666667"/>
    <n v="-733.16666666666674"/>
    <n v="89.916666666666629"/>
    <s v="NÃO"/>
  </r>
  <r>
    <x v="0"/>
    <s v="Mobiliário em Geral"/>
    <n v="10"/>
    <s v="Mesa com Gaveteiro"/>
    <d v="2013-02-26T00:00:00"/>
    <n v="2"/>
    <n v="1910"/>
    <n v="3820"/>
    <n v="10"/>
    <n v="120"/>
    <n v="8"/>
    <n v="106"/>
    <n v="0"/>
    <n v="-31.833333333333332"/>
    <n v="-3374.333333333333"/>
    <n v="413.83333333333348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6"/>
    <n v="0"/>
    <n v="-21.5"/>
    <n v="-2279"/>
    <n v="279.5"/>
    <s v="NÃO"/>
  </r>
  <r>
    <x v="0"/>
    <s v="Mobiliário em Geral"/>
    <n v="10"/>
    <s v="Armário Baixo"/>
    <d v="2013-03-01T00:00:00"/>
    <n v="5"/>
    <n v="960"/>
    <n v="4800"/>
    <n v="10"/>
    <n v="120"/>
    <n v="8"/>
    <n v="105"/>
    <n v="0"/>
    <n v="-40"/>
    <n v="-4200"/>
    <n v="560"/>
    <s v="NÃO"/>
  </r>
  <r>
    <x v="0"/>
    <s v="Mobiliário em Geral"/>
    <n v="10"/>
    <s v="Mesa Reta de Trabalho"/>
    <d v="2013-03-01T00:00:00"/>
    <n v="3"/>
    <n v="830"/>
    <n v="2490"/>
    <n v="10"/>
    <n v="120"/>
    <n v="8"/>
    <n v="105"/>
    <n v="0"/>
    <n v="-20.75"/>
    <n v="-2178.75"/>
    <n v="290.5"/>
    <s v="NÃO"/>
  </r>
  <r>
    <x v="0"/>
    <s v="Mobiliário em Geral"/>
    <n v="10"/>
    <s v="Mesa"/>
    <d v="2013-03-01T00:00:00"/>
    <n v="3"/>
    <n v="1560"/>
    <n v="4680"/>
    <n v="10"/>
    <n v="120"/>
    <n v="8"/>
    <n v="105"/>
    <n v="0"/>
    <n v="-39"/>
    <n v="-4095"/>
    <n v="546"/>
    <s v="NÃO"/>
  </r>
  <r>
    <x v="0"/>
    <s v="Mobiliário em Geral"/>
    <n v="10"/>
    <s v="Armário Alto"/>
    <d v="2013-03-01T00:00:00"/>
    <n v="4"/>
    <n v="1580"/>
    <n v="6320"/>
    <n v="10"/>
    <n v="120"/>
    <n v="8"/>
    <n v="105"/>
    <n v="0"/>
    <n v="-52.666666666666664"/>
    <n v="-5530"/>
    <n v="737.33333333333303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5"/>
    <n v="0"/>
    <n v="-17.583333333333332"/>
    <n v="-1846.2499999999998"/>
    <n v="246.16666666666674"/>
    <s v="NÃO"/>
  </r>
  <r>
    <x v="0"/>
    <s v="Mobiliário em Geral"/>
    <n v="10"/>
    <s v="Mesa Reta de Trabalho"/>
    <d v="2013-03-01T00:00:00"/>
    <n v="1"/>
    <n v="910"/>
    <n v="910"/>
    <n v="10"/>
    <n v="120"/>
    <n v="8"/>
    <n v="105"/>
    <n v="0"/>
    <n v="-7.583333333333333"/>
    <n v="-796.25"/>
    <n v="106.16666666666663"/>
    <s v="NÃO"/>
  </r>
  <r>
    <x v="0"/>
    <s v="Mobiliário em Geral"/>
    <n v="10"/>
    <s v="Mesa "/>
    <d v="2013-03-01T00:00:00"/>
    <n v="1"/>
    <n v="1380"/>
    <n v="1380"/>
    <n v="10"/>
    <n v="120"/>
    <n v="8"/>
    <n v="105"/>
    <n v="0"/>
    <n v="-11.5"/>
    <n v="-1207.5"/>
    <n v="161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5"/>
    <n v="0"/>
    <n v="-37.333333333333336"/>
    <n v="-3920.0000000000005"/>
    <n v="522.66666666666652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5"/>
    <n v="0"/>
    <n v="-61.333333333333336"/>
    <n v="-6440"/>
    <n v="858.66666666666697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5"/>
    <n v="0"/>
    <n v="-33.083333333333336"/>
    <n v="-3473.7500000000005"/>
    <n v="463.16666666666606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5"/>
    <n v="0"/>
    <n v="-49.166666666666664"/>
    <n v="-5162.5"/>
    <n v="688.33333333333303"/>
    <s v="NÃO"/>
  </r>
  <r>
    <x v="0"/>
    <s v="Mobiliário em Geral"/>
    <n v="10"/>
    <s v="Mesa Centro"/>
    <d v="2013-03-05T00:00:00"/>
    <n v="1"/>
    <n v="650"/>
    <n v="650"/>
    <n v="10"/>
    <n v="120"/>
    <n v="8"/>
    <n v="105"/>
    <n v="0"/>
    <n v="-5.416666666666667"/>
    <n v="-568.75"/>
    <n v="75.833333333333371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5"/>
    <n v="0"/>
    <n v="-26.666666666666668"/>
    <n v="-2800"/>
    <n v="373.33333333333348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3"/>
    <n v="0"/>
    <n v="0"/>
    <n v="-1169.0999999999999"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2"/>
    <n v="0"/>
    <n v="-13.733333333333333"/>
    <n v="-1400.8"/>
    <n v="233.4666666666667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2"/>
    <n v="0"/>
    <n v="-10"/>
    <n v="-1020"/>
    <n v="170"/>
    <s v="NÃO"/>
  </r>
  <r>
    <x v="0"/>
    <s v="Computadores e Periféricos"/>
    <n v="20"/>
    <s v="Scanner HP300"/>
    <d v="2013-08-23T00:00:00"/>
    <n v="9"/>
    <n v="279"/>
    <n v="2511"/>
    <n v="5"/>
    <n v="60"/>
    <n v="8"/>
    <n v="100"/>
    <n v="0"/>
    <n v="0"/>
    <n v="-2511"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99"/>
    <n v="0"/>
    <n v="-13.683333333333334"/>
    <n v="-1354.65"/>
    <n v="273.66666666666652"/>
    <s v="NÃO"/>
  </r>
  <r>
    <x v="0"/>
    <s v="Computadores e Periféricos"/>
    <n v="20"/>
    <s v="Scanner HP Scanjet"/>
    <d v="2013-09-27T00:00:00"/>
    <n v="1"/>
    <n v="352"/>
    <n v="352"/>
    <n v="5"/>
    <n v="60"/>
    <n v="8"/>
    <n v="99"/>
    <n v="0"/>
    <n v="0"/>
    <n v="-352"/>
    <n v="0"/>
    <s v="SIM"/>
  </r>
  <r>
    <x v="0"/>
    <s v="Mobiliário em Geral"/>
    <n v="10"/>
    <s v="Cadeira Fixa"/>
    <d v="2013-10-28T00:00:00"/>
    <n v="1"/>
    <n v="54"/>
    <n v="54"/>
    <n v="10"/>
    <n v="120"/>
    <n v="8"/>
    <n v="98"/>
    <n v="0"/>
    <n v="-0.45"/>
    <n v="-44.1"/>
    <n v="9.4499999999999957"/>
    <s v="NÃO"/>
  </r>
  <r>
    <x v="0"/>
    <s v="Computadores e Periféricos"/>
    <n v="20"/>
    <s v="Desktop"/>
    <d v="2013-10-28T00:00:00"/>
    <n v="23"/>
    <n v="3125"/>
    <n v="71875"/>
    <n v="5"/>
    <n v="60"/>
    <n v="8"/>
    <n v="98"/>
    <n v="0"/>
    <n v="0"/>
    <n v="-71875"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8"/>
    <n v="0"/>
    <n v="0"/>
    <n v="-21775"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7"/>
    <n v="0"/>
    <n v="0"/>
    <n v="-7998"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7"/>
    <n v="0"/>
    <n v="-3.4"/>
    <n v="-329.8"/>
    <n v="74.800000000000011"/>
    <s v="NÃO"/>
  </r>
  <r>
    <x v="0"/>
    <s v="Mobiliário em Geral"/>
    <n v="10"/>
    <s v="Cadeira Fixa"/>
    <d v="2013-12-04T00:00:00"/>
    <n v="9"/>
    <n v="54"/>
    <n v="486"/>
    <n v="10"/>
    <n v="120"/>
    <n v="8"/>
    <n v="96"/>
    <n v="0"/>
    <n v="-4.05"/>
    <n v="-388.79999999999995"/>
    <n v="93.150000000000034"/>
    <s v="NÃO"/>
  </r>
  <r>
    <x v="0"/>
    <s v="Máquinas, Motores e Aparelhos"/>
    <n v="10"/>
    <s v="Projetor Multimídia"/>
    <d v="2014-01-28T00:00:00"/>
    <n v="1"/>
    <n v="1659"/>
    <n v="1659"/>
    <n v="10"/>
    <n v="120"/>
    <n v="7"/>
    <n v="95"/>
    <n v="0"/>
    <n v="-13.824999999999999"/>
    <n v="-1313.375"/>
    <n v="331.79999999999995"/>
    <s v="NÃO"/>
  </r>
  <r>
    <x v="0"/>
    <s v="Veículos"/>
    <n v="20"/>
    <s v="Fiat Uno - Placa GMF7808"/>
    <d v="2014-06-03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0"/>
    <n v="0"/>
    <n v="0"/>
    <n v="-1999"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7"/>
    <n v="0"/>
    <n v="-14.066666666666666"/>
    <n v="-1223.8"/>
    <n v="450.13333333333344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6"/>
    <n v="0"/>
    <n v="0"/>
    <n v="-2770"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8"/>
    <n v="0"/>
    <n v="-22.5"/>
    <n v="-1755"/>
    <n v="922.5"/>
    <s v="NÃO"/>
  </r>
  <r>
    <x v="0"/>
    <s v="Veículos"/>
    <n v="20"/>
    <s v="Spin - Placa GMF8035"/>
    <d v="2015-07-24T00:00:00"/>
    <n v="1"/>
    <n v="73477"/>
    <n v="73477"/>
    <n v="5"/>
    <n v="60"/>
    <n v="6"/>
    <n v="77"/>
    <n v="0"/>
    <n v="0"/>
    <n v="-73477"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4"/>
    <n v="59"/>
    <n v="0"/>
    <n v="-35.25083333333334"/>
    <n v="-2079.7991666666671"/>
    <n v="2115.049999999999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5"/>
    <n v="0"/>
    <n v="-70.94616666666667"/>
    <n v="-3902.0391666666669"/>
    <n v="283.78466666666691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2"/>
    <n v="0"/>
    <n v="-4.0999999999999996"/>
    <n v="-213.2"/>
    <n v="274.7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0"/>
    <n v="0"/>
    <n v="-1378.85"/>
    <n v="-68942.5"/>
    <n v="12409.649999999994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0"/>
    <n v="0"/>
    <n v="-251.61666666666667"/>
    <n v="-12580.833333333334"/>
    <n v="2264.5499999999993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0"/>
    <n v="0"/>
    <n v="-9.7833333333333332"/>
    <n v="-489.16666666666669"/>
    <n v="88.050000000000011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49"/>
    <n v="0"/>
    <n v="-91.845666666666659"/>
    <n v="-4500.4376666666667"/>
    <n v="6429.1966666666667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49"/>
    <n v="0"/>
    <n v="-67.776083333333332"/>
    <n v="-3321.0280833333331"/>
    <n v="4744.3258333333342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49"/>
    <n v="0"/>
    <n v="-29.999833333333335"/>
    <n v="-1469.9918333333335"/>
    <n v="2099.9883333333332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49"/>
    <n v="0"/>
    <n v="-10.413"/>
    <n v="-510.23700000000002"/>
    <n v="728.90999999999985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49"/>
    <n v="0"/>
    <n v="-3.0113333333333334"/>
    <n v="-147.55533333333335"/>
    <n v="30.113333333333316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0"/>
    <n v="0"/>
    <n v="-85"/>
    <n v="-3400"/>
    <n v="6715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39"/>
    <n v="0"/>
    <n v="-28.733333333333334"/>
    <n v="-1120.6000000000001"/>
    <n v="574.66666666666652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7"/>
    <n v="0"/>
    <n v="-25.648333333333333"/>
    <n v="-948.98833333333334"/>
    <n v="2103.1633333333334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6"/>
    <n v="0"/>
    <n v="-11.065"/>
    <n v="-398.34"/>
    <n v="918.39499999999998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6"/>
    <n v="0"/>
    <n v="-17.082583333333332"/>
    <n v="-614.97299999999996"/>
    <n v="1417.8544166666666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6"/>
    <n v="0"/>
    <n v="-4.0325833333333332"/>
    <n v="-145.173"/>
    <n v="334.7044166666667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4"/>
    <n v="0"/>
    <n v="-9.0833333333333339"/>
    <n v="-308.83333333333337"/>
    <n v="772.08333333333337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3"/>
    <n v="0"/>
    <n v="-250"/>
    <n v="-8250"/>
    <n v="650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3"/>
    <n v="0"/>
    <n v="-3.7374999999999998"/>
    <n v="-123.33749999999999"/>
    <n v="321.42500000000001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3"/>
    <n v="0"/>
    <n v="-6.8624999999999998"/>
    <n v="-226.46250000000001"/>
    <n v="590.17500000000007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3"/>
    <n v="0"/>
    <n v="-3.1124999999999998"/>
    <n v="-102.71249999999999"/>
    <n v="267.67500000000001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3"/>
    <n v="0"/>
    <n v="-61.944166666666668"/>
    <n v="-2044.1575"/>
    <n v="5327.1983333333328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2"/>
    <n v="0"/>
    <n v="-1825.0008333333337"/>
    <n v="-58400.026666666679"/>
    <n v="49275.022499999999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0"/>
    <n v="0"/>
    <n v="-43.75"/>
    <n v="-1312.5"/>
    <n v="3893.75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0"/>
    <n v="0"/>
    <n v="-5.5"/>
    <n v="-165"/>
    <n v="489.5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0"/>
    <n v="0"/>
    <n v="-138.66666666666666"/>
    <n v="-4160"/>
    <n v="4021.333333333333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29"/>
    <n v="0"/>
    <n v="-22.5"/>
    <n v="-652.5"/>
    <n v="67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29"/>
    <n v="0"/>
    <n v="-17.320833333333333"/>
    <n v="-502.30416666666667"/>
    <n v="1558.875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29"/>
    <n v="0"/>
    <n v="-49.416000000000004"/>
    <n v="-1433.0640000000001"/>
    <n v="1482.4799999999998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29"/>
    <n v="0"/>
    <n v="-16.651333333333334"/>
    <n v="-482.88866666666667"/>
    <n v="499.54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29"/>
    <n v="0"/>
    <n v="-45.429333333333339"/>
    <n v="-1317.4506666666668"/>
    <n v="1362.8799999999999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29"/>
    <n v="0"/>
    <n v="-38.65"/>
    <n v="-1120.8499999999999"/>
    <n v="1159.5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29"/>
    <n v="0"/>
    <n v="-19.012999999999998"/>
    <n v="-551.37699999999995"/>
    <n v="570.3900000000001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29"/>
    <n v="0"/>
    <n v="-2.1963333333333335"/>
    <n v="-63.693666666666672"/>
    <n v="197.67000000000002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29"/>
    <n v="0"/>
    <n v="-29.644999999999996"/>
    <n v="-859.70499999999993"/>
    <n v="889.34999999999991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29"/>
    <n v="0"/>
    <n v="-146.41666666666666"/>
    <n v="-4246.083333333333"/>
    <n v="13177.5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29"/>
    <n v="0"/>
    <n v="-194.66666666666666"/>
    <n v="-5645.333333333333"/>
    <n v="5840.000000000000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8"/>
    <n v="0"/>
    <n v="-207.3"/>
    <n v="-5804.4000000000005"/>
    <n v="6426.3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8"/>
    <n v="0"/>
    <n v="-250"/>
    <n v="-7000"/>
    <n v="775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8"/>
    <n v="0"/>
    <n v="-5.666666666666667"/>
    <n v="-158.66666666666669"/>
    <n v="175.66666666666663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8"/>
    <n v="0"/>
    <n v="-9.7666666666666675"/>
    <n v="-273.4666666666667"/>
    <n v="888.76666666666665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7"/>
    <n v="0"/>
    <n v="0"/>
    <n v="0"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6"/>
    <n v="0"/>
    <n v="-194.154"/>
    <n v="-5048.0039999999999"/>
    <n v="6407.0819999999994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6"/>
    <n v="0"/>
    <n v="-13.333333333333334"/>
    <n v="-346.66666666666669"/>
    <n v="1240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6"/>
    <n v="0"/>
    <n v="-67.849999999999994"/>
    <n v="-1764.1"/>
    <n v="6310.0499999999993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4"/>
    <n v="0"/>
    <n v="-13.4445"/>
    <n v="-322.66800000000001"/>
    <n v="1277.2275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4"/>
    <n v="0"/>
    <n v="-98.084999999999994"/>
    <n v="-2354.04"/>
    <n v="9318.0750000000007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4"/>
    <n v="0"/>
    <n v="-19.796666666666667"/>
    <n v="-475.12"/>
    <n v="1880.6833333333334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4"/>
    <n v="0"/>
    <n v="-14.5"/>
    <n v="-348"/>
    <n v="1377.5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4"/>
    <n v="0"/>
    <n v="-15"/>
    <n v="-360"/>
    <n v="1425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4"/>
    <n v="0"/>
    <n v="-41.333333333333336"/>
    <n v="-992"/>
    <n v="3926.666666666667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4"/>
    <n v="0"/>
    <n v="-21"/>
    <n v="-504"/>
    <n v="1995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4"/>
    <n v="0"/>
    <n v="-2.8333333333333335"/>
    <n v="-68"/>
    <n v="779.16666666666663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2"/>
    <n v="0"/>
    <n v="-37.497666666666667"/>
    <n v="-824.94866666666667"/>
    <n v="1387.4136666666668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19"/>
    <n v="0"/>
    <n v="-56.66"/>
    <n v="-1076.54"/>
    <n v="5666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8"/>
    <n v="0"/>
    <n v="-5.416666666666667"/>
    <n v="-97.5"/>
    <n v="547.08333333333337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7"/>
    <n v="0"/>
    <n v="-157.42224999999999"/>
    <n v="-2676.1782499999999"/>
    <n v="16057.06949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7"/>
    <n v="0"/>
    <n v="-10.383333333333333"/>
    <n v="-176.51666666666665"/>
    <n v="436.1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7"/>
    <n v="0"/>
    <n v="-23.083333333333332"/>
    <n v="-392.41666666666663"/>
    <n v="2354.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7"/>
    <n v="0"/>
    <n v="-13.875"/>
    <n v="-235.875"/>
    <n v="1415.2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6"/>
    <n v="0"/>
    <n v="-6.65"/>
    <n v="-106.4"/>
    <n v="684.95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6"/>
    <n v="0"/>
    <n v="-3.46"/>
    <n v="-55.36"/>
    <n v="979.18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6"/>
    <n v="0"/>
    <n v="-30.833333333333332"/>
    <n v="-493.33333333333331"/>
    <n v="3175.833333333333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5"/>
    <n v="0"/>
    <n v="-541.5333333333333"/>
    <n v="-8123"/>
    <n v="23827.466666666667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5"/>
    <n v="0"/>
    <n v="-37.333333333333336"/>
    <n v="-560"/>
    <n v="1642.6666666666665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5"/>
    <n v="0"/>
    <n v="-94.012833333333347"/>
    <n v="-1410.1925000000001"/>
    <n v="4136.5646666666671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4"/>
    <n v="0"/>
    <n v="-2.6999166666666667"/>
    <n v="-37.798833333333334"/>
    <n v="283.49124999999998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4"/>
    <n v="0"/>
    <n v="-10.158333333333333"/>
    <n v="-142.21666666666667"/>
    <n v="1066.625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2"/>
    <n v="0"/>
    <n v="-7.9466666666666672"/>
    <n v="-95.360000000000014"/>
    <n v="850.29333333333329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2"/>
    <n v="0"/>
    <n v="-23.333333333333332"/>
    <n v="-280"/>
    <n v="2496.6666666666665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2"/>
    <n v="0"/>
    <n v="0"/>
    <n v="0"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2"/>
    <n v="0"/>
    <n v="-12"/>
    <n v="-144"/>
    <n v="1284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0"/>
    <n v="11"/>
    <n v="0"/>
    <n v="-1.3054999999999999"/>
    <n v="-14.360499999999998"/>
    <n v="140.994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0"/>
    <n v="11"/>
    <n v="0"/>
    <n v="-6.0514000000000001"/>
    <n v="-66.565399999999997"/>
    <n v="1742.8032000000001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0"/>
    <n v="0"/>
    <n v="-8.3960000000000008"/>
    <n v="-83.960000000000008"/>
    <n v="2426.444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0"/>
    <n v="0"/>
    <n v="-7.6583333333333332"/>
    <n v="-76.583333333333329"/>
    <n v="834.75833333333333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9"/>
    <n v="0"/>
    <n v="-40.833333333333336"/>
    <n v="-367.5"/>
    <n v="4491.666666666667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8"/>
    <n v="0"/>
    <n v="-46.182166666666667"/>
    <n v="-369.45733333333334"/>
    <n v="2355.2905000000001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8"/>
    <n v="0"/>
    <n v="-60.9"/>
    <n v="-487.2"/>
    <n v="6759.9000000000005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8"/>
    <n v="0"/>
    <n v="-54"/>
    <n v="-432"/>
    <n v="5994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7"/>
    <n v="0"/>
    <n v="-1547.0851666666667"/>
    <n v="-10829.596166666666"/>
    <n v="80448.428666666659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7"/>
    <n v="0"/>
    <n v="-7"/>
    <n v="-49"/>
    <n v="364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7"/>
    <n v="0"/>
    <n v="-355.74983333333336"/>
    <n v="-2490.2488333333336"/>
    <n v="18498.991333333332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7"/>
    <n v="0"/>
    <n v="-3.4063333333333334"/>
    <n v="-23.844333333333335"/>
    <n v="994.64933333333329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7"/>
    <n v="0"/>
    <n v="-66.583249999999992"/>
    <n v="-466.08274999999992"/>
    <n v="7457.3240000000005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7"/>
    <n v="0"/>
    <n v="-241.11033333333333"/>
    <n v="-1687.7723333333333"/>
    <n v="27004.35733333333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7"/>
    <n v="0"/>
    <n v="-91.67"/>
    <n v="-641.69000000000005"/>
    <n v="10267.03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7"/>
    <n v="0"/>
    <n v="-21.3"/>
    <n v="-149.1"/>
    <n v="6219.5999999999995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7"/>
    <n v="0"/>
    <n v="-6"/>
    <n v="-42"/>
    <n v="1752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7"/>
    <n v="0"/>
    <n v="-1.1666666666666667"/>
    <n v="-8.1666666666666679"/>
    <n v="340.66666666666663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7"/>
    <n v="0"/>
    <n v="-3.6666666666666665"/>
    <n v="-25.666666666666664"/>
    <n v="1070.6666666666665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6"/>
    <n v="0"/>
    <n v="-135.80000000000001"/>
    <n v="-814.80000000000007"/>
    <n v="15345.400000000001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6"/>
    <n v="0"/>
    <n v="-49"/>
    <n v="-294"/>
    <n v="5537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5"/>
    <n v="0"/>
    <n v="-11.25"/>
    <n v="-56.25"/>
    <n v="1282.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5"/>
    <n v="0"/>
    <n v="-1099.5"/>
    <n v="-5497.5"/>
    <n v="59373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5"/>
    <n v="0"/>
    <n v="-31.691666666666666"/>
    <n v="-158.45833333333334"/>
    <n v="1711.3500000000001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5"/>
    <n v="0"/>
    <n v="-11.333333333333334"/>
    <n v="-56.666666666666671"/>
    <n v="1292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5"/>
    <n v="0"/>
    <n v="-9.6666666666666661"/>
    <n v="-48.333333333333329"/>
    <n v="1102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5"/>
    <n v="0"/>
    <n v="-21.633333333333333"/>
    <n v="-108.16666666666666"/>
    <n v="1168.1999999999998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5"/>
    <n v="0"/>
    <n v="-42.791666666666664"/>
    <n v="-213.95833333333331"/>
    <n v="4878.25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4"/>
    <n v="0"/>
    <n v="-49.104166666666664"/>
    <n v="-196.41666666666666"/>
    <n v="5646.9791666666661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4"/>
    <n v="0"/>
    <n v="-828.49166666666667"/>
    <n v="-3313.9666666666667"/>
    <n v="45567.041666666664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3"/>
    <n v="0"/>
    <n v="-128.72749999999999"/>
    <n v="-386.1825"/>
    <n v="38103.339999999997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3"/>
    <n v="0"/>
    <n v="-3.75"/>
    <n v="-11.25"/>
    <n v="43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3"/>
    <n v="0"/>
    <n v="-59.466466666666662"/>
    <n v="-178.39939999999999"/>
    <n v="17602.074133333335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2"/>
    <n v="0"/>
    <n v="-247.5"/>
    <n v="-495"/>
    <n v="28957.5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2"/>
    <n v="0"/>
    <n v="-108.79726666666667"/>
    <n v="-217.59453333333335"/>
    <n v="32312.788199999999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2"/>
    <n v="0"/>
    <n v="-7.3250000000000002"/>
    <n v="-14.65"/>
    <n v="857.02499999999998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2"/>
    <n v="0"/>
    <n v="-116.66666666666667"/>
    <n v="-233.33333333333334"/>
    <n v="13650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2"/>
    <n v="0"/>
    <n v="-33.166333333333334"/>
    <n v="-66.332666666666668"/>
    <n v="1890.481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2"/>
    <n v="0"/>
    <n v="-161.54060000000001"/>
    <n v="-323.08120000000002"/>
    <n v="47977.5581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2"/>
    <n v="0"/>
    <n v="-14"/>
    <n v="-28"/>
    <n v="1638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2"/>
    <n v="0"/>
    <n v="-8.625"/>
    <n v="-17.25"/>
    <n v="2561.625"/>
    <s v="NÃO"/>
  </r>
  <r>
    <x v="1"/>
    <s v="Imóveis"/>
    <n v="4"/>
    <s v="Execução de reforma em delegacia"/>
    <d v="2021-10-27T00:00:00"/>
    <n v="1"/>
    <n v="1250"/>
    <n v="1250"/>
    <n v="25"/>
    <n v="300"/>
    <n v="0"/>
    <n v="2"/>
    <n v="0"/>
    <n v="-4.166666666666667"/>
    <n v="-8.3333333333333339"/>
    <n v="1237.5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2"/>
    <n v="0"/>
    <n v="-22.491666666666667"/>
    <n v="-44.983333333333334"/>
    <n v="2631.5250000000001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1"/>
    <n v="0"/>
    <n v="-137.8073"/>
    <n v="-137.8073"/>
    <n v="41066.575400000002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1"/>
    <n v="0"/>
    <n v="-41.666666666666664"/>
    <n v="-41.666666666666664"/>
    <n v="4916.6666666666661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0"/>
    <n v="0"/>
    <n v="-68.007899999999992"/>
    <n v="0"/>
    <n v="20334.3620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0"/>
    <n v="0"/>
    <n v="-27.85"/>
    <n v="0"/>
    <n v="3314.15"/>
    <s v="NÃO"/>
  </r>
  <r>
    <x v="1"/>
    <s v="Imóveis"/>
    <n v="4"/>
    <s v="Execução de reforma em delegacia"/>
    <d v="2021-12-14T00:00:00"/>
    <n v="1"/>
    <n v="900"/>
    <n v="900"/>
    <n v="25"/>
    <n v="300"/>
    <n v="0"/>
    <n v="0"/>
    <n v="0"/>
    <n v="-3"/>
    <n v="0"/>
    <n v="897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0"/>
    <n v="0"/>
    <n v="-41.376100000000001"/>
    <n v="0"/>
    <n v="12371.4539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0"/>
    <n v="0"/>
    <n v="-52.516666666666666"/>
    <n v="0"/>
    <n v="6249.4833333333336"/>
    <s v="NÃO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8">
  <r>
    <x v="0"/>
    <s v="Outros Bens Móveis"/>
    <n v="10"/>
    <s v="Diversas Placas"/>
    <d v="1979-01-01T00:00:00"/>
    <n v="1"/>
    <n v="288.01"/>
    <n v="288.01"/>
    <n v="10"/>
    <n v="120"/>
    <n v="43"/>
    <n v="516"/>
    <n v="0"/>
    <n v="0"/>
    <n v="-288.01"/>
    <m/>
    <m/>
    <m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9"/>
    <n v="0"/>
    <n v="0"/>
    <n v="-62.5"/>
    <m/>
    <m/>
    <m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6"/>
    <n v="0"/>
    <n v="0"/>
    <n v="-71.900000000000006"/>
    <m/>
    <m/>
    <m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1"/>
    <n v="492"/>
    <n v="0"/>
    <n v="0"/>
    <n v="-322.10000000000002"/>
    <m/>
    <m/>
    <m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3"/>
    <n v="0"/>
    <n v="0"/>
    <n v="-709.26"/>
    <m/>
    <m/>
    <m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9"/>
    <n v="0"/>
    <n v="0"/>
    <n v="-330"/>
    <m/>
    <m/>
    <m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9"/>
    <n v="0"/>
    <n v="0"/>
    <n v="-392.34000000000003"/>
    <m/>
    <m/>
    <m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9"/>
    <n v="0"/>
    <n v="0"/>
    <n v="-13.5"/>
    <m/>
    <m/>
    <m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9"/>
    <n v="0"/>
    <n v="0"/>
    <n v="-39.46"/>
    <m/>
    <m/>
    <m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9"/>
    <n v="0"/>
    <n v="0"/>
    <n v="-130.65"/>
    <m/>
    <m/>
    <m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5"/>
    <n v="0"/>
    <n v="0"/>
    <n v="-158.91"/>
    <m/>
    <m/>
    <m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5"/>
    <n v="0"/>
    <n v="0"/>
    <n v="-124.86"/>
    <m/>
    <m/>
    <m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7"/>
    <n v="0"/>
    <n v="0"/>
    <n v="-450"/>
    <m/>
    <m/>
    <m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7"/>
    <n v="0"/>
    <n v="0"/>
    <n v="-210"/>
    <m/>
    <m/>
    <m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7"/>
    <n v="0"/>
    <n v="0"/>
    <n v="-778"/>
    <m/>
    <m/>
    <m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7"/>
    <n v="0"/>
    <n v="0"/>
    <n v="-458"/>
    <m/>
    <m/>
    <m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7"/>
    <n v="0"/>
    <n v="0"/>
    <n v="-295"/>
    <m/>
    <m/>
    <m/>
    <n v="0"/>
    <s v="SIM"/>
  </r>
  <r>
    <x v="0"/>
    <s v="Mobiliário em Geral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50"/>
    <n v="0"/>
    <n v="0"/>
    <n v="-270"/>
    <m/>
    <m/>
    <m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8"/>
    <n v="0"/>
    <n v="0"/>
    <n v="-486"/>
    <m/>
    <m/>
    <m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s v="SIM"/>
  </r>
  <r>
    <x v="0"/>
    <s v="Mobiliário em Geral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s v="SIM"/>
  </r>
  <r>
    <x v="0"/>
    <s v="Mobiliário em Geral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1"/>
    <n v="372"/>
    <n v="0"/>
    <n v="0"/>
    <n v="-511131.45"/>
    <m/>
    <m/>
    <m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6"/>
    <n v="0"/>
    <n v="0"/>
    <n v="-950708.62"/>
    <m/>
    <m/>
    <m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s v="SIM"/>
  </r>
  <r>
    <x v="0"/>
    <s v="Mobiliário em Geral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s v="SIM"/>
  </r>
  <r>
    <x v="1"/>
    <s v="Imóveis"/>
    <n v="4"/>
    <s v="Sala 911"/>
    <d v="1991-10-10T00:00:00"/>
    <n v="1"/>
    <n v="25042.14"/>
    <n v="25042.14"/>
    <n v="25"/>
    <n v="300"/>
    <n v="30"/>
    <n v="363"/>
    <n v="0"/>
    <n v="0"/>
    <n v="-25042.14"/>
    <m/>
    <m/>
    <m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s v="SIM"/>
  </r>
  <r>
    <x v="0"/>
    <s v="Mobiliário em Geral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s v="SIM"/>
  </r>
  <r>
    <x v="0"/>
    <s v="Mobiliário em Geral"/>
    <n v="10"/>
    <s v="Cofre"/>
    <d v="1992-02-28T00:00:00"/>
    <n v="2"/>
    <n v="165"/>
    <n v="330"/>
    <n v="10"/>
    <n v="120"/>
    <n v="29"/>
    <n v="359"/>
    <n v="0"/>
    <n v="0"/>
    <n v="-330"/>
    <m/>
    <m/>
    <m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s v="SIM"/>
  </r>
  <r>
    <x v="0"/>
    <s v="Mobiliário em Geral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s v="SIM"/>
  </r>
  <r>
    <x v="0"/>
    <s v="Mobiliário em Geral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s v="SIM"/>
  </r>
  <r>
    <x v="0"/>
    <s v="Mobiliário em Geral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s v="SIM"/>
  </r>
  <r>
    <x v="1"/>
    <s v="Imóveis"/>
    <n v="4"/>
    <s v="Auditório Granada"/>
    <d v="1993-01-01T00:00:00"/>
    <n v="1"/>
    <n v="130659.13"/>
    <n v="130659.13"/>
    <n v="25"/>
    <n v="300"/>
    <n v="29"/>
    <n v="348"/>
    <n v="0"/>
    <n v="0"/>
    <n v="-130659.13"/>
    <m/>
    <m/>
    <m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7"/>
    <n v="0"/>
    <n v="0"/>
    <n v="-32.5"/>
    <m/>
    <m/>
    <m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5"/>
    <n v="0"/>
    <n v="0"/>
    <n v="-662.54"/>
    <m/>
    <m/>
    <m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s v="SIM"/>
  </r>
  <r>
    <x v="0"/>
    <s v="Mobiliário em Geral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s v="SIM"/>
  </r>
  <r>
    <x v="0"/>
    <s v="Mobiliário em Geral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s v="SIM"/>
  </r>
  <r>
    <x v="0"/>
    <s v="Mobiliário em Geral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s v="SIM"/>
  </r>
  <r>
    <x v="0"/>
    <s v="Mobiliário em Geral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s v="SIM"/>
  </r>
  <r>
    <x v="0"/>
    <s v="Máquinas, Motores e Aparelhos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s v="SIM"/>
  </r>
  <r>
    <x v="0"/>
    <s v="Mobiliário em Geral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3"/>
    <n v="0"/>
    <n v="0"/>
    <n v="-891"/>
    <m/>
    <m/>
    <m/>
    <n v="0"/>
    <s v="SIM"/>
  </r>
  <r>
    <x v="0"/>
    <s v="Mobiliário em Geral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s v="SIM"/>
  </r>
  <r>
    <x v="0"/>
    <s v="Mobiliário em Geral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s v="SIM"/>
  </r>
  <r>
    <x v="0"/>
    <s v="Mobiliário em Geral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s v="SIM"/>
  </r>
  <r>
    <x v="0"/>
    <s v="Mobiliário em Geral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s v="SIM"/>
  </r>
  <r>
    <x v="0"/>
    <s v="Mobiliário em Geral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s v="SIM"/>
  </r>
  <r>
    <x v="0"/>
    <s v="Mobiliário em Geral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s v="SIM"/>
  </r>
  <r>
    <x v="0"/>
    <s v="Mobiliário em Geral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s v="SIM"/>
  </r>
  <r>
    <x v="0"/>
    <s v="Mobiliário em Geral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s v="SIM"/>
  </r>
  <r>
    <x v="1"/>
    <s v="Imóveis"/>
    <n v="4"/>
    <s v="Sala 301"/>
    <d v="1995-08-17T00:00:00"/>
    <n v="1"/>
    <n v="18500"/>
    <n v="18500"/>
    <n v="25"/>
    <n v="300"/>
    <n v="26"/>
    <n v="317"/>
    <n v="0"/>
    <n v="0"/>
    <n v="-18500"/>
    <m/>
    <m/>
    <m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7"/>
    <n v="0"/>
    <n v="0"/>
    <n v="-387"/>
    <m/>
    <m/>
    <m/>
    <n v="0"/>
    <s v="SIM"/>
  </r>
  <r>
    <x v="0"/>
    <s v="Mobiliário em Geral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s v="SIM"/>
  </r>
  <r>
    <x v="0"/>
    <s v="Mobiliário em Geral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s v="SIM"/>
  </r>
  <r>
    <x v="0"/>
    <s v="Mobiliário em Geral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s v="SIM"/>
  </r>
  <r>
    <x v="0"/>
    <s v="Mobiliário em Geral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s v="SIM"/>
  </r>
  <r>
    <x v="0"/>
    <s v="Computadores e Periféricos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s v="SIM"/>
  </r>
  <r>
    <x v="0"/>
    <s v="Mobiliário em Geral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4"/>
    <n v="0"/>
    <n v="0"/>
    <n v="-6690770.9800000004"/>
    <m/>
    <m/>
    <m/>
    <n v="0"/>
    <s v="SIM"/>
  </r>
  <r>
    <x v="0"/>
    <s v="Mobiliário em Geral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3"/>
    <n v="0"/>
    <n v="0"/>
    <n v="-38026.050000000003"/>
    <m/>
    <m/>
    <m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s v="SIM"/>
  </r>
  <r>
    <x v="0"/>
    <s v="Mobiliário em Geral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s v="SIM"/>
  </r>
  <r>
    <x v="0"/>
    <s v="Mobiliário em Geral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s v="SIM"/>
  </r>
  <r>
    <x v="1"/>
    <s v="Imóveis"/>
    <n v="4"/>
    <s v="Sala 1110"/>
    <d v="1996-12-05T00:00:00"/>
    <n v="1"/>
    <n v="22085.7"/>
    <n v="22085.7"/>
    <n v="25"/>
    <n v="300"/>
    <n v="25"/>
    <n v="301"/>
    <n v="0"/>
    <n v="0"/>
    <n v="-22085.7"/>
    <m/>
    <m/>
    <m/>
    <n v="0"/>
    <s v="SIM"/>
  </r>
  <r>
    <x v="0"/>
    <s v="Máquinas, Motores e Aparelhos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1"/>
    <n v="0"/>
    <n v="0"/>
    <n v="-332"/>
    <m/>
    <m/>
    <m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1"/>
    <n v="0"/>
    <n v="0"/>
    <n v="-109"/>
    <m/>
    <m/>
    <m/>
    <n v="0"/>
    <s v="SIM"/>
  </r>
  <r>
    <x v="0"/>
    <s v="Mobiliário em Geral"/>
    <n v="10"/>
    <s v="Balcão "/>
    <d v="1996-12-31T00:00:00"/>
    <n v="1"/>
    <n v="890"/>
    <n v="890"/>
    <n v="10"/>
    <n v="120"/>
    <n v="25"/>
    <n v="301"/>
    <n v="0"/>
    <n v="0"/>
    <n v="-890"/>
    <m/>
    <m/>
    <m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1"/>
    <n v="0"/>
    <n v="0"/>
    <n v="-264"/>
    <m/>
    <m/>
    <m/>
    <n v="0"/>
    <s v="SIM"/>
  </r>
  <r>
    <x v="0"/>
    <s v="Mobiliário em Geral"/>
    <n v="10"/>
    <s v="Cofre "/>
    <d v="1996-12-31T00:00:00"/>
    <n v="1"/>
    <n v="269"/>
    <n v="269"/>
    <n v="10"/>
    <n v="120"/>
    <n v="25"/>
    <n v="301"/>
    <n v="0"/>
    <n v="0"/>
    <n v="-269"/>
    <m/>
    <m/>
    <m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1"/>
    <n v="0"/>
    <n v="0"/>
    <n v="-140"/>
    <m/>
    <m/>
    <m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1"/>
    <n v="0"/>
    <n v="0"/>
    <n v="-309"/>
    <m/>
    <m/>
    <m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1"/>
    <n v="0"/>
    <n v="0"/>
    <n v="-159"/>
    <m/>
    <m/>
    <m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1"/>
    <n v="0"/>
    <n v="0"/>
    <n v="-278"/>
    <m/>
    <m/>
    <m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1"/>
    <n v="0"/>
    <n v="0"/>
    <n v="-185"/>
    <m/>
    <m/>
    <m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s v="SIM"/>
  </r>
  <r>
    <x v="1"/>
    <s v="Imóveis"/>
    <n v="4"/>
    <s v="Sala 405"/>
    <d v="1997-01-20T00:00:00"/>
    <n v="1"/>
    <n v="24219.7"/>
    <n v="24219.7"/>
    <n v="25"/>
    <n v="300"/>
    <n v="25"/>
    <n v="301"/>
    <n v="0"/>
    <n v="0"/>
    <n v="24219.7"/>
    <m/>
    <m/>
    <m/>
    <n v="0"/>
    <s v="SIM"/>
  </r>
  <r>
    <x v="0"/>
    <s v="Máquinas, Motores e Aparelhos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s v="SIM"/>
  </r>
  <r>
    <x v="1"/>
    <s v="Imóveis"/>
    <n v="4"/>
    <s v="Salas 608 e 609"/>
    <d v="1997-12-30T00:00:00"/>
    <n v="1"/>
    <n v="27200"/>
    <n v="27200"/>
    <n v="25"/>
    <n v="300"/>
    <n v="24"/>
    <n v="289"/>
    <n v="0"/>
    <n v="-90.666666666666671"/>
    <n v="-26202.666666666668"/>
    <m/>
    <m/>
    <m/>
    <n v="906.66666666666424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7"/>
    <n v="0"/>
    <n v="0"/>
    <n v="-555"/>
    <m/>
    <m/>
    <m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5"/>
    <n v="0"/>
    <n v="0"/>
    <n v="-68"/>
    <m/>
    <m/>
    <m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5"/>
    <n v="0"/>
    <n v="0"/>
    <n v="-160"/>
    <m/>
    <m/>
    <m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3"/>
    <n v="0"/>
    <n v="0"/>
    <n v="-921.4"/>
    <m/>
    <m/>
    <m/>
    <n v="0"/>
    <s v="SIM"/>
  </r>
  <r>
    <x v="1"/>
    <s v="Imóveis"/>
    <n v="4"/>
    <s v="Sala 204"/>
    <d v="1998-08-03T00:00:00"/>
    <n v="1"/>
    <n v="44335"/>
    <n v="44335"/>
    <n v="25"/>
    <n v="300"/>
    <n v="23"/>
    <n v="281"/>
    <n v="0"/>
    <n v="-147.78333333333333"/>
    <n v="-41527.116666666669"/>
    <m/>
    <m/>
    <m/>
    <n v="2660.0999999999985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1"/>
    <n v="0"/>
    <n v="0"/>
    <n v="-429.4"/>
    <m/>
    <m/>
    <m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1"/>
    <n v="0"/>
    <n v="0"/>
    <n v="-321.10000000000002"/>
    <m/>
    <m/>
    <m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1"/>
    <n v="0"/>
    <n v="0"/>
    <n v="-2020"/>
    <m/>
    <m/>
    <m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1"/>
    <n v="0"/>
    <n v="0"/>
    <n v="-1030"/>
    <m/>
    <m/>
    <m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80"/>
    <n v="0"/>
    <n v="0"/>
    <n v="-1400"/>
    <m/>
    <m/>
    <m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80"/>
    <n v="0"/>
    <n v="0"/>
    <n v="-840"/>
    <m/>
    <m/>
    <m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80"/>
    <n v="0"/>
    <n v="0"/>
    <n v="-7379.5300000000007"/>
    <m/>
    <m/>
    <m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80"/>
    <n v="0"/>
    <n v="0"/>
    <n v="-3995.16"/>
    <m/>
    <m/>
    <m/>
    <n v="0"/>
    <s v="SIM"/>
  </r>
  <r>
    <x v="1"/>
    <s v="Imóveis"/>
    <n v="4"/>
    <s v="Casa"/>
    <d v="1998-10-16T00:00:00"/>
    <n v="1"/>
    <n v="103512.59"/>
    <n v="103512.59"/>
    <n v="25"/>
    <n v="300"/>
    <n v="23"/>
    <n v="279"/>
    <n v="0"/>
    <n v="-345.04196666666667"/>
    <n v="-96266.708700000003"/>
    <m/>
    <m/>
    <m/>
    <n v="6900.8393333333224"/>
    <s v="NÃO"/>
  </r>
  <r>
    <x v="0"/>
    <s v="Mobiliário em Geral"/>
    <n v="10"/>
    <s v="Mesa Compacta "/>
    <d v="1998-11-10T00:00:00"/>
    <n v="1"/>
    <n v="137"/>
    <n v="137"/>
    <n v="10"/>
    <n v="120"/>
    <n v="23"/>
    <n v="278"/>
    <n v="0"/>
    <n v="0"/>
    <n v="-137"/>
    <m/>
    <m/>
    <m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8"/>
    <n v="0"/>
    <n v="0"/>
    <n v="-120"/>
    <m/>
    <m/>
    <m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7"/>
    <n v="0"/>
    <n v="0"/>
    <n v="-80"/>
    <m/>
    <m/>
    <m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7"/>
    <n v="0"/>
    <n v="0"/>
    <n v="-83"/>
    <m/>
    <m/>
    <m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7"/>
    <n v="0"/>
    <n v="0"/>
    <n v="-85"/>
    <m/>
    <m/>
    <m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7"/>
    <n v="0"/>
    <n v="0"/>
    <n v="-230"/>
    <m/>
    <m/>
    <m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3"/>
    <n v="276"/>
    <n v="0"/>
    <n v="0"/>
    <n v="-495"/>
    <m/>
    <m/>
    <m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5"/>
    <n v="0"/>
    <n v="0"/>
    <n v="-375"/>
    <m/>
    <m/>
    <m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2"/>
    <n v="0"/>
    <n v="0"/>
    <n v="-119"/>
    <m/>
    <m/>
    <m/>
    <n v="0"/>
    <s v="SIM"/>
  </r>
  <r>
    <x v="0"/>
    <s v="Mobiliário em Geral"/>
    <n v="10"/>
    <s v="Mesa "/>
    <d v="1999-06-01T00:00:00"/>
    <n v="1"/>
    <n v="165"/>
    <n v="165"/>
    <n v="10"/>
    <n v="120"/>
    <n v="22"/>
    <n v="271"/>
    <n v="0"/>
    <n v="0"/>
    <n v="-165"/>
    <m/>
    <m/>
    <m/>
    <n v="0"/>
    <s v="SIM"/>
  </r>
  <r>
    <x v="0"/>
    <s v="Mobiliário em Geral"/>
    <n v="10"/>
    <s v="Cadeira "/>
    <d v="1999-06-01T00:00:00"/>
    <n v="3"/>
    <n v="85"/>
    <n v="255"/>
    <n v="10"/>
    <n v="120"/>
    <n v="22"/>
    <n v="271"/>
    <n v="0"/>
    <n v="0"/>
    <n v="-255"/>
    <m/>
    <m/>
    <m/>
    <n v="0"/>
    <s v="SIM"/>
  </r>
  <r>
    <x v="0"/>
    <s v="Mobiliário em Geral"/>
    <n v="10"/>
    <s v="Mesa CPD"/>
    <d v="1999-06-01T00:00:00"/>
    <n v="1"/>
    <n v="150"/>
    <n v="150"/>
    <n v="10"/>
    <n v="120"/>
    <n v="22"/>
    <n v="271"/>
    <n v="0"/>
    <n v="0"/>
    <n v="-150"/>
    <m/>
    <m/>
    <m/>
    <n v="0"/>
    <s v="SIM"/>
  </r>
  <r>
    <x v="0"/>
    <s v="Mobiliário em Geral"/>
    <n v="10"/>
    <s v="Poltrona "/>
    <d v="1999-06-01T00:00:00"/>
    <n v="1"/>
    <n v="230"/>
    <n v="230"/>
    <n v="10"/>
    <n v="120"/>
    <n v="22"/>
    <n v="271"/>
    <n v="0"/>
    <n v="0"/>
    <n v="-230"/>
    <m/>
    <m/>
    <m/>
    <n v="0"/>
    <s v="SIM"/>
  </r>
  <r>
    <x v="0"/>
    <s v="Mobiliário em Geral"/>
    <n v="10"/>
    <s v="Cadeira "/>
    <d v="1999-06-01T00:00:00"/>
    <n v="2"/>
    <n v="148"/>
    <n v="296"/>
    <n v="10"/>
    <n v="120"/>
    <n v="22"/>
    <n v="271"/>
    <n v="0"/>
    <n v="0"/>
    <n v="-296"/>
    <m/>
    <m/>
    <m/>
    <n v="0"/>
    <s v="SIM"/>
  </r>
  <r>
    <x v="0"/>
    <s v="Mobiliário em Geral"/>
    <n v="10"/>
    <s v="Mesa  "/>
    <d v="1999-06-01T00:00:00"/>
    <n v="1"/>
    <n v="248"/>
    <n v="248"/>
    <n v="10"/>
    <n v="120"/>
    <n v="22"/>
    <n v="271"/>
    <n v="0"/>
    <n v="0"/>
    <n v="-248"/>
    <m/>
    <m/>
    <m/>
    <n v="0"/>
    <s v="SIM"/>
  </r>
  <r>
    <x v="0"/>
    <s v="Mobiliário em Geral"/>
    <n v="10"/>
    <s v="Mesa "/>
    <d v="1999-06-01T00:00:00"/>
    <n v="1"/>
    <n v="258"/>
    <n v="258"/>
    <n v="10"/>
    <n v="120"/>
    <n v="22"/>
    <n v="271"/>
    <n v="0"/>
    <n v="0"/>
    <n v="-258"/>
    <m/>
    <m/>
    <m/>
    <n v="0"/>
    <s v="SIM"/>
  </r>
  <r>
    <x v="0"/>
    <s v="Mobiliário em Geral"/>
    <n v="10"/>
    <s v="Armário "/>
    <d v="1999-06-01T00:00:00"/>
    <n v="1"/>
    <n v="268"/>
    <n v="268"/>
    <n v="10"/>
    <n v="120"/>
    <n v="22"/>
    <n v="271"/>
    <n v="0"/>
    <n v="0"/>
    <n v="-268"/>
    <m/>
    <m/>
    <m/>
    <n v="0"/>
    <s v="SIM"/>
  </r>
  <r>
    <x v="0"/>
    <s v="Mobiliário em Geral"/>
    <n v="10"/>
    <s v="Armário "/>
    <d v="1999-06-01T00:00:00"/>
    <n v="1"/>
    <n v="292"/>
    <n v="292"/>
    <n v="10"/>
    <n v="120"/>
    <n v="22"/>
    <n v="271"/>
    <n v="0"/>
    <n v="0"/>
    <n v="-292"/>
    <m/>
    <m/>
    <m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1"/>
    <n v="0"/>
    <n v="0"/>
    <n v="-235"/>
    <m/>
    <m/>
    <m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7"/>
    <n v="0"/>
    <n v="0"/>
    <n v="-810"/>
    <m/>
    <m/>
    <m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6"/>
    <n v="0"/>
    <n v="0"/>
    <n v="-330"/>
    <m/>
    <m/>
    <m/>
    <n v="0"/>
    <s v="SIM"/>
  </r>
  <r>
    <x v="0"/>
    <s v="Mobiliário em Geral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2"/>
    <n v="0"/>
    <n v="0"/>
    <n v="-330"/>
    <m/>
    <m/>
    <m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2"/>
    <n v="0"/>
    <n v="0"/>
    <n v="-90"/>
    <m/>
    <m/>
    <m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2"/>
    <n v="0"/>
    <n v="0"/>
    <n v="-200"/>
    <m/>
    <m/>
    <m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60"/>
    <n v="0"/>
    <n v="0"/>
    <n v="-350.01"/>
    <m/>
    <m/>
    <m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9"/>
    <n v="0"/>
    <n v="0"/>
    <n v="-8584.7999999999993"/>
    <m/>
    <m/>
    <m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9"/>
    <n v="0"/>
    <n v="0"/>
    <n v="-330"/>
    <m/>
    <m/>
    <m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9"/>
    <n v="0"/>
    <n v="0"/>
    <n v="-372"/>
    <m/>
    <m/>
    <m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9"/>
    <n v="0"/>
    <n v="0"/>
    <n v="-159.5"/>
    <m/>
    <m/>
    <m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6"/>
    <n v="0"/>
    <n v="0"/>
    <n v="-1750"/>
    <m/>
    <m/>
    <m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s v="SIM"/>
  </r>
  <r>
    <x v="0"/>
    <s v="Mobiliário em Geral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3"/>
    <n v="0"/>
    <n v="0"/>
    <n v="-585.20000000000005"/>
    <m/>
    <m/>
    <m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3"/>
    <n v="0"/>
    <n v="0"/>
    <n v="-189"/>
    <m/>
    <m/>
    <m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9"/>
    <n v="0"/>
    <n v="0"/>
    <n v="-589.4"/>
    <m/>
    <m/>
    <m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7"/>
    <n v="0"/>
    <n v="0"/>
    <n v="-171.78"/>
    <m/>
    <m/>
    <m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7"/>
    <n v="0"/>
    <n v="0"/>
    <n v="-73.099999999999994"/>
    <m/>
    <m/>
    <m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7"/>
    <n v="0"/>
    <n v="0"/>
    <n v="-41.11"/>
    <m/>
    <m/>
    <m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7"/>
    <n v="0"/>
    <n v="0"/>
    <n v="-147.5"/>
    <m/>
    <m/>
    <m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7"/>
    <n v="0"/>
    <n v="0"/>
    <n v="-3130"/>
    <m/>
    <m/>
    <m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5"/>
    <n v="0"/>
    <n v="0"/>
    <n v="-569"/>
    <m/>
    <m/>
    <m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5"/>
    <n v="0"/>
    <n v="0"/>
    <n v="-910"/>
    <m/>
    <m/>
    <m/>
    <n v="0"/>
    <s v="SIM"/>
  </r>
  <r>
    <x v="0"/>
    <s v="Mobiliário em Geral"/>
    <n v="10"/>
    <s v="Rake"/>
    <d v="2001-08-14T00:00:00"/>
    <n v="1"/>
    <n v="208"/>
    <n v="208"/>
    <n v="10"/>
    <n v="120"/>
    <n v="20"/>
    <n v="245"/>
    <n v="0"/>
    <n v="0"/>
    <n v="-208"/>
    <m/>
    <m/>
    <m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4"/>
    <n v="0"/>
    <n v="0"/>
    <n v="-72"/>
    <m/>
    <m/>
    <m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2"/>
    <n v="0"/>
    <n v="0"/>
    <n v="-880"/>
    <m/>
    <m/>
    <m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1"/>
    <n v="0"/>
    <n v="0"/>
    <n v="-499"/>
    <m/>
    <m/>
    <m/>
    <n v="0"/>
    <s v="SIM"/>
  </r>
  <r>
    <x v="0"/>
    <s v="Mobiliário em Geral"/>
    <n v="10"/>
    <s v="Cadeira Gogo "/>
    <d v="2002-01-11T00:00:00"/>
    <n v="4"/>
    <n v="212.8"/>
    <n v="851.2"/>
    <n v="10"/>
    <n v="120"/>
    <n v="20"/>
    <n v="240"/>
    <n v="0"/>
    <n v="0"/>
    <n v="-851.2"/>
    <m/>
    <m/>
    <m/>
    <n v="0"/>
    <s v="SIM"/>
  </r>
  <r>
    <x v="0"/>
    <s v="Mobiliário em Geral"/>
    <n v="10"/>
    <s v="Cadeira c/ Braço Bahia"/>
    <d v="2002-01-12T00:00:00"/>
    <n v="12"/>
    <n v="262"/>
    <n v="3144"/>
    <n v="10"/>
    <n v="120"/>
    <n v="20"/>
    <n v="240"/>
    <n v="0"/>
    <n v="0"/>
    <n v="-3144"/>
    <m/>
    <m/>
    <m/>
    <n v="0"/>
    <s v="SIM"/>
  </r>
  <r>
    <x v="0"/>
    <s v="Mobiliário em Geral"/>
    <n v="10"/>
    <s v="Mesa Presidente"/>
    <d v="2002-01-12T00:00:00"/>
    <n v="2"/>
    <n v="1711.33"/>
    <n v="3422.66"/>
    <n v="10"/>
    <n v="120"/>
    <n v="20"/>
    <n v="240"/>
    <n v="0"/>
    <n v="0"/>
    <n v="-3422.66"/>
    <m/>
    <m/>
    <m/>
    <n v="0"/>
    <s v="SIM"/>
  </r>
  <r>
    <x v="0"/>
    <s v="Mobiliário em Geral"/>
    <n v="10"/>
    <s v="Mesa Reunião"/>
    <d v="2002-01-12T00:00:00"/>
    <n v="1"/>
    <n v="2891.34"/>
    <n v="2891.34"/>
    <n v="10"/>
    <n v="120"/>
    <n v="20"/>
    <n v="240"/>
    <n v="0"/>
    <n v="0"/>
    <n v="-2891.34"/>
    <m/>
    <m/>
    <m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8"/>
    <n v="0"/>
    <n v="0"/>
    <n v="-1558"/>
    <m/>
    <m/>
    <m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8"/>
    <n v="0"/>
    <n v="0"/>
    <n v="-469"/>
    <m/>
    <m/>
    <m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8"/>
    <n v="0"/>
    <n v="0"/>
    <n v="-182.28"/>
    <m/>
    <m/>
    <m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8"/>
    <n v="0"/>
    <n v="0"/>
    <n v="-69.75"/>
    <d v="2022-01-31T00:00:00"/>
    <n v="1"/>
    <n v="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7"/>
    <n v="0"/>
    <n v="0"/>
    <n v="-79"/>
    <m/>
    <m/>
    <m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7"/>
    <n v="0"/>
    <n v="0"/>
    <n v="-3050"/>
    <m/>
    <m/>
    <m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7"/>
    <n v="0"/>
    <n v="0"/>
    <n v="-114"/>
    <m/>
    <m/>
    <m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3"/>
    <n v="0"/>
    <n v="0"/>
    <n v="-994"/>
    <m/>
    <m/>
    <m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1"/>
    <n v="0"/>
    <n v="0"/>
    <n v="-7399.98"/>
    <m/>
    <m/>
    <m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9"/>
    <n v="0"/>
    <n v="0"/>
    <n v="-760"/>
    <m/>
    <m/>
    <m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7"/>
    <n v="0"/>
    <n v="0"/>
    <n v="-3569.27"/>
    <m/>
    <m/>
    <m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5"/>
    <n v="0"/>
    <n v="0"/>
    <n v="-609"/>
    <m/>
    <m/>
    <m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3"/>
    <n v="0"/>
    <n v="0"/>
    <n v="-1090"/>
    <m/>
    <m/>
    <m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3"/>
    <n v="0"/>
    <n v="0"/>
    <n v="-769"/>
    <m/>
    <m/>
    <m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3"/>
    <n v="0"/>
    <n v="0"/>
    <n v="-1050"/>
    <m/>
    <m/>
    <m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1"/>
    <n v="0"/>
    <n v="0"/>
    <n v="-330"/>
    <m/>
    <m/>
    <m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10"/>
    <n v="0"/>
    <n v="0"/>
    <n v="-260"/>
    <m/>
    <m/>
    <m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10"/>
    <n v="0"/>
    <n v="0"/>
    <n v="-5228.16"/>
    <m/>
    <m/>
    <m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7"/>
    <n v="0"/>
    <n v="0"/>
    <n v="-611.63"/>
    <m/>
    <m/>
    <m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7"/>
    <n v="0"/>
    <n v="0"/>
    <n v="-260"/>
    <m/>
    <m/>
    <m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7"/>
    <n v="204"/>
    <n v="0"/>
    <n v="0"/>
    <n v="-199"/>
    <m/>
    <m/>
    <m/>
    <n v="0"/>
    <s v="SIM"/>
  </r>
  <r>
    <x v="0"/>
    <s v="Mobiliário em Geral"/>
    <n v="10"/>
    <s v="Mesa "/>
    <d v="2006-01-12T00:00:00"/>
    <n v="1"/>
    <n v="140"/>
    <n v="140"/>
    <n v="10"/>
    <n v="120"/>
    <n v="16"/>
    <n v="192"/>
    <n v="0"/>
    <n v="0"/>
    <n v="-140"/>
    <m/>
    <m/>
    <m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1"/>
    <n v="0"/>
    <n v="0"/>
    <n v="-336.48"/>
    <m/>
    <m/>
    <m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9"/>
    <n v="0"/>
    <n v="0"/>
    <n v="-2779.99"/>
    <m/>
    <m/>
    <m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7"/>
    <n v="0"/>
    <n v="0"/>
    <n v="-16547.580000000002"/>
    <m/>
    <m/>
    <m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4"/>
    <n v="0"/>
    <n v="0"/>
    <n v="-3395.6"/>
    <m/>
    <m/>
    <m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4"/>
    <n v="0"/>
    <n v="0"/>
    <n v="-34379.840000000004"/>
    <m/>
    <m/>
    <m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4"/>
    <n v="0"/>
    <n v="0"/>
    <n v="-15302.2"/>
    <m/>
    <m/>
    <m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2"/>
    <n v="0"/>
    <n v="0"/>
    <n v="-5489.76"/>
    <m/>
    <m/>
    <m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1"/>
    <n v="0"/>
    <n v="0"/>
    <n v="-4422.6000000000004"/>
    <m/>
    <m/>
    <m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1"/>
    <n v="0"/>
    <n v="0"/>
    <n v="-107800"/>
    <m/>
    <m/>
    <m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1"/>
    <n v="0"/>
    <n v="0"/>
    <n v="-4920"/>
    <m/>
    <m/>
    <m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5"/>
    <n v="180"/>
    <n v="0"/>
    <n v="0"/>
    <n v="-370"/>
    <m/>
    <m/>
    <m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5"/>
    <n v="180"/>
    <n v="0"/>
    <n v="0"/>
    <n v="-1519"/>
    <m/>
    <m/>
    <m/>
    <n v="0"/>
    <s v="SIM"/>
  </r>
  <r>
    <x v="0"/>
    <s v="Máquinas, Motores e Aparelhos"/>
    <n v="10"/>
    <s v="Fax Panasonic"/>
    <d v="2007-01-17T00:00:00"/>
    <n v="1"/>
    <n v="628"/>
    <n v="628"/>
    <n v="10"/>
    <n v="120"/>
    <n v="15"/>
    <n v="180"/>
    <n v="0"/>
    <n v="0"/>
    <n v="-628"/>
    <m/>
    <m/>
    <m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s v="SIM"/>
  </r>
  <r>
    <x v="0"/>
    <s v="Mobiliário em Geral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s v="SIM"/>
  </r>
  <r>
    <x v="0"/>
    <s v="Mobiliário em Geral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s v="SIM"/>
  </r>
  <r>
    <x v="1"/>
    <s v="Imóveis"/>
    <n v="4"/>
    <s v="Prédio"/>
    <d v="2007-02-08T00:00:00"/>
    <n v="1"/>
    <n v="1304982.92"/>
    <n v="1304982.92"/>
    <n v="25"/>
    <n v="300"/>
    <n v="14"/>
    <n v="179"/>
    <n v="0"/>
    <n v="-4349.9430666666667"/>
    <n v="-778639.80893333338"/>
    <m/>
    <m/>
    <m/>
    <n v="521993.16799999995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9"/>
    <n v="0"/>
    <n v="0"/>
    <n v="-5700"/>
    <m/>
    <m/>
    <m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"/>
    <d v="2007-02-23T00:00:00"/>
    <n v="8"/>
    <n v="140"/>
    <n v="1120"/>
    <n v="10"/>
    <n v="120"/>
    <n v="14"/>
    <n v="179"/>
    <n v="0"/>
    <n v="0"/>
    <n v="-1120"/>
    <m/>
    <m/>
    <m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9"/>
    <n v="0"/>
    <n v="0"/>
    <n v="-170"/>
    <m/>
    <m/>
    <m/>
    <n v="0"/>
    <s v="SIM"/>
  </r>
  <r>
    <x v="0"/>
    <s v="Mobiliário em Geral"/>
    <n v="10"/>
    <s v="Banco"/>
    <d v="2007-02-23T00:00:00"/>
    <n v="1"/>
    <n v="450"/>
    <n v="450"/>
    <n v="10"/>
    <n v="120"/>
    <n v="14"/>
    <n v="179"/>
    <n v="0"/>
    <n v="0"/>
    <n v="-450"/>
    <m/>
    <m/>
    <m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9"/>
    <n v="0"/>
    <n v="0"/>
    <n v="-550"/>
    <m/>
    <m/>
    <m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9"/>
    <n v="0"/>
    <n v="0"/>
    <n v="-770"/>
    <m/>
    <m/>
    <m/>
    <n v="0"/>
    <s v="SIM"/>
  </r>
  <r>
    <x v="0"/>
    <s v="Mobiliário em Geral"/>
    <n v="10"/>
    <s v="Mesa F05"/>
    <d v="2007-02-23T00:00:00"/>
    <n v="2"/>
    <n v="130"/>
    <n v="260"/>
    <n v="10"/>
    <n v="120"/>
    <n v="14"/>
    <n v="179"/>
    <n v="0"/>
    <n v="0"/>
    <n v="-260"/>
    <m/>
    <m/>
    <m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9"/>
    <n v="0"/>
    <n v="0"/>
    <n v="-1080"/>
    <m/>
    <m/>
    <m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9"/>
    <n v="0"/>
    <n v="0"/>
    <n v="-1650"/>
    <m/>
    <m/>
    <m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9"/>
    <n v="0"/>
    <n v="0"/>
    <n v="-340"/>
    <m/>
    <m/>
    <m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9"/>
    <n v="0"/>
    <n v="-796.45383333333336"/>
    <n v="-142565.23616666667"/>
    <m/>
    <m/>
    <m/>
    <n v="95574.459999999992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8"/>
    <n v="0"/>
    <n v="0"/>
    <n v="-1766"/>
    <m/>
    <m/>
    <m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8"/>
    <n v="0"/>
    <n v="0"/>
    <n v="-378"/>
    <m/>
    <m/>
    <m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8"/>
    <n v="0"/>
    <n v="0"/>
    <n v="-816"/>
    <m/>
    <m/>
    <m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8"/>
    <n v="0"/>
    <n v="0"/>
    <n v="-30"/>
    <m/>
    <m/>
    <m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8"/>
    <n v="0"/>
    <n v="0"/>
    <n v="-149"/>
    <m/>
    <m/>
    <m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8"/>
    <n v="0"/>
    <n v="0"/>
    <n v="-828"/>
    <m/>
    <m/>
    <m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8"/>
    <n v="0"/>
    <n v="0"/>
    <n v="-291.64999999999998"/>
    <m/>
    <m/>
    <m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8"/>
    <n v="0"/>
    <n v="0"/>
    <n v="-1545"/>
    <m/>
    <m/>
    <m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8"/>
    <n v="0"/>
    <n v="0"/>
    <n v="-760"/>
    <m/>
    <m/>
    <m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8"/>
    <n v="0"/>
    <n v="0"/>
    <n v="-2600"/>
    <m/>
    <m/>
    <m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8"/>
    <n v="0"/>
    <n v="0"/>
    <n v="-274.55"/>
    <m/>
    <m/>
    <m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8"/>
    <n v="0"/>
    <n v="0"/>
    <n v="-300"/>
    <m/>
    <m/>
    <m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8"/>
    <n v="0"/>
    <n v="0"/>
    <n v="-179"/>
    <m/>
    <m/>
    <m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7"/>
    <n v="0"/>
    <n v="0"/>
    <n v="-525.15"/>
    <m/>
    <m/>
    <m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7"/>
    <n v="0"/>
    <n v="0"/>
    <n v="-1218"/>
    <m/>
    <m/>
    <m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5"/>
    <n v="0"/>
    <n v="0"/>
    <n v="-80.63"/>
    <m/>
    <m/>
    <m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5"/>
    <n v="0"/>
    <n v="0"/>
    <n v="-122.37"/>
    <m/>
    <m/>
    <m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5"/>
    <n v="0"/>
    <n v="0"/>
    <n v="-5580"/>
    <m/>
    <m/>
    <m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4"/>
    <n v="0"/>
    <n v="0"/>
    <n v="-1300"/>
    <m/>
    <m/>
    <m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4"/>
    <n v="0"/>
    <n v="0"/>
    <n v="-2507.14"/>
    <m/>
    <m/>
    <m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4"/>
    <n v="0"/>
    <n v="0"/>
    <n v="-307.69"/>
    <m/>
    <m/>
    <m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3"/>
    <n v="0"/>
    <n v="0"/>
    <n v="-120"/>
    <m/>
    <m/>
    <m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70"/>
    <n v="0"/>
    <n v="0"/>
    <n v="-122"/>
    <m/>
    <m/>
    <m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70"/>
    <n v="0"/>
    <n v="0"/>
    <n v="-627"/>
    <m/>
    <m/>
    <m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s v="SIM"/>
  </r>
  <r>
    <x v="0"/>
    <s v="Máquinas, Motores e Aparelhos"/>
    <n v="10"/>
    <s v="Fax Brother"/>
    <d v="2008-01-21T00:00:00"/>
    <n v="1"/>
    <n v="480"/>
    <n v="480"/>
    <n v="10"/>
    <n v="120"/>
    <n v="14"/>
    <n v="168"/>
    <n v="0"/>
    <n v="0"/>
    <n v="-480"/>
    <m/>
    <m/>
    <m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7"/>
    <n v="0"/>
    <n v="0"/>
    <n v="-370"/>
    <m/>
    <m/>
    <m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6"/>
    <n v="0"/>
    <n v="0"/>
    <n v="-8645"/>
    <m/>
    <m/>
    <m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6"/>
    <n v="0"/>
    <n v="0"/>
    <n v="-4138"/>
    <m/>
    <m/>
    <m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6"/>
    <n v="0"/>
    <n v="0"/>
    <n v="-3500"/>
    <m/>
    <m/>
    <m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6"/>
    <n v="0"/>
    <n v="0"/>
    <n v="-14504"/>
    <m/>
    <m/>
    <m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3"/>
    <n v="0"/>
    <n v="0"/>
    <n v="-2553"/>
    <m/>
    <m/>
    <m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3"/>
    <n v="0"/>
    <n v="0"/>
    <n v="-218"/>
    <m/>
    <m/>
    <m/>
    <n v="0"/>
    <s v="SIM"/>
  </r>
  <r>
    <x v="0"/>
    <s v="Mobiliário em Geral"/>
    <n v="10"/>
    <s v="Mesa "/>
    <d v="2008-07-09T00:00:00"/>
    <n v="1"/>
    <n v="65"/>
    <n v="65"/>
    <n v="10"/>
    <n v="120"/>
    <n v="13"/>
    <n v="162"/>
    <n v="0"/>
    <n v="0"/>
    <n v="-65"/>
    <m/>
    <m/>
    <m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2"/>
    <n v="0"/>
    <n v="0"/>
    <n v="-195"/>
    <m/>
    <m/>
    <m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2"/>
    <n v="0"/>
    <n v="0"/>
    <n v="-189"/>
    <m/>
    <m/>
    <m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1"/>
    <n v="0"/>
    <n v="0"/>
    <n v="-649"/>
    <m/>
    <m/>
    <m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1"/>
    <n v="0"/>
    <n v="0"/>
    <n v="-462"/>
    <m/>
    <m/>
    <m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1"/>
    <n v="0"/>
    <n v="0"/>
    <n v="-248"/>
    <m/>
    <m/>
    <m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1"/>
    <n v="0"/>
    <n v="0"/>
    <n v="-10327.5"/>
    <m/>
    <m/>
    <m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1"/>
    <n v="0"/>
    <n v="0"/>
    <n v="-2026"/>
    <m/>
    <m/>
    <m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1"/>
    <n v="0"/>
    <n v="0"/>
    <n v="-229"/>
    <m/>
    <m/>
    <m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9"/>
    <n v="0"/>
    <n v="-441.09056666666669"/>
    <n v="-70133.400099999999"/>
    <m/>
    <m/>
    <m/>
    <n v="61752.679333333333"/>
    <s v="NÃO"/>
  </r>
  <r>
    <x v="0"/>
    <s v="Mobiliário em Geral"/>
    <n v="10"/>
    <s v="Armário de Cozinha"/>
    <d v="2008-10-13T00:00:00"/>
    <n v="1"/>
    <n v="539"/>
    <n v="539"/>
    <n v="10"/>
    <n v="120"/>
    <n v="13"/>
    <n v="159"/>
    <n v="0"/>
    <n v="0"/>
    <n v="-539"/>
    <m/>
    <m/>
    <m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8"/>
    <n v="0"/>
    <n v="0"/>
    <n v="-1932"/>
    <m/>
    <m/>
    <m/>
    <n v="0"/>
    <s v="SIM"/>
  </r>
  <r>
    <x v="0"/>
    <s v="Mobiliário em Geral"/>
    <n v="10"/>
    <s v="Rack New"/>
    <d v="2008-11-14T00:00:00"/>
    <n v="1"/>
    <n v="207"/>
    <n v="207"/>
    <n v="10"/>
    <n v="120"/>
    <n v="13"/>
    <n v="158"/>
    <n v="0"/>
    <n v="0"/>
    <n v="-207"/>
    <m/>
    <m/>
    <m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7"/>
    <n v="0"/>
    <n v="0"/>
    <n v="-734.92"/>
    <m/>
    <m/>
    <m/>
    <n v="0"/>
    <s v="SIM"/>
  </r>
  <r>
    <x v="0"/>
    <s v="Mobiliário em Geral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5"/>
    <n v="0"/>
    <n v="0"/>
    <n v="-1134"/>
    <m/>
    <m/>
    <m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5"/>
    <n v="0"/>
    <n v="0"/>
    <n v="-320"/>
    <m/>
    <m/>
    <m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5"/>
    <n v="0"/>
    <n v="0"/>
    <n v="-2244"/>
    <m/>
    <m/>
    <m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4"/>
    <n v="0"/>
    <n v="0"/>
    <n v="-761"/>
    <m/>
    <m/>
    <m/>
    <n v="0"/>
    <s v="SIM"/>
  </r>
  <r>
    <x v="0"/>
    <s v="Mobiliário em Geral"/>
    <n v="10"/>
    <s v="Mesa CPD"/>
    <d v="2009-03-19T00:00:00"/>
    <n v="2"/>
    <n v="119"/>
    <n v="238"/>
    <n v="10"/>
    <n v="120"/>
    <n v="12"/>
    <n v="154"/>
    <n v="0"/>
    <n v="0"/>
    <n v="-238"/>
    <m/>
    <m/>
    <m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4"/>
    <n v="0"/>
    <n v="0"/>
    <n v="-199"/>
    <m/>
    <m/>
    <m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3"/>
    <n v="0"/>
    <n v="0"/>
    <n v="-2580"/>
    <m/>
    <m/>
    <m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3"/>
    <n v="0"/>
    <n v="0"/>
    <n v="-270"/>
    <m/>
    <m/>
    <m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3"/>
    <n v="0"/>
    <n v="0"/>
    <n v="-320"/>
    <m/>
    <m/>
    <m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3"/>
    <n v="0"/>
    <n v="0"/>
    <n v="-3454.3"/>
    <m/>
    <m/>
    <m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2"/>
    <n v="0"/>
    <n v="0"/>
    <n v="-309"/>
    <m/>
    <m/>
    <m/>
    <n v="0"/>
    <s v="SIM"/>
  </r>
  <r>
    <x v="0"/>
    <s v="Mobiliário em Geral"/>
    <n v="10"/>
    <s v="Mesa "/>
    <d v="2009-06-10T00:00:00"/>
    <n v="1"/>
    <n v="225"/>
    <n v="225"/>
    <n v="10"/>
    <n v="120"/>
    <n v="12"/>
    <n v="151"/>
    <n v="0"/>
    <n v="0"/>
    <n v="-225"/>
    <m/>
    <m/>
    <m/>
    <n v="0"/>
    <s v="SIM"/>
  </r>
  <r>
    <x v="0"/>
    <s v="Mobiliário em Geral"/>
    <n v="10"/>
    <s v="Armário "/>
    <d v="2009-06-10T00:00:00"/>
    <n v="2"/>
    <n v="490"/>
    <n v="980"/>
    <n v="10"/>
    <n v="120"/>
    <n v="12"/>
    <n v="151"/>
    <n v="0"/>
    <n v="0"/>
    <n v="-980"/>
    <m/>
    <m/>
    <m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1"/>
    <n v="0"/>
    <n v="0"/>
    <n v="-4207.32"/>
    <m/>
    <m/>
    <m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1"/>
    <n v="0"/>
    <n v="0"/>
    <n v="-30710.850000000002"/>
    <m/>
    <m/>
    <m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1"/>
    <n v="0"/>
    <n v="0"/>
    <n v="-701.22"/>
    <m/>
    <m/>
    <m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1"/>
    <n v="0"/>
    <n v="0"/>
    <n v="-2999.77"/>
    <m/>
    <m/>
    <m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9"/>
    <n v="0"/>
    <n v="0"/>
    <n v="-1990"/>
    <m/>
    <m/>
    <m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9"/>
    <n v="0"/>
    <n v="0"/>
    <n v="-579"/>
    <m/>
    <m/>
    <m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7"/>
    <n v="0"/>
    <n v="0"/>
    <n v="-24000"/>
    <m/>
    <m/>
    <m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7"/>
    <n v="0"/>
    <n v="0"/>
    <n v="-25000"/>
    <m/>
    <m/>
    <m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7"/>
    <n v="0"/>
    <n v="0"/>
    <n v="-2419"/>
    <m/>
    <m/>
    <m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7"/>
    <n v="0"/>
    <n v="0"/>
    <n v="-1782"/>
    <m/>
    <m/>
    <m/>
    <n v="0"/>
    <s v="SIM"/>
  </r>
  <r>
    <x v="1"/>
    <s v="Imóveis"/>
    <n v="4"/>
    <s v="Sala 407"/>
    <d v="2009-11-16T00:00:00"/>
    <n v="1"/>
    <n v="47196.9"/>
    <n v="47196.9"/>
    <n v="25"/>
    <n v="300"/>
    <n v="12"/>
    <n v="146"/>
    <n v="0"/>
    <n v="-157.32300000000001"/>
    <n v="-22969.157999999999"/>
    <m/>
    <m/>
    <m/>
    <n v="24070.419000000005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6"/>
    <n v="0"/>
    <n v="0"/>
    <n v="-3999"/>
    <m/>
    <m/>
    <m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5"/>
    <n v="0"/>
    <n v="-1914.9764666666665"/>
    <n v="-277671.58766666666"/>
    <m/>
    <m/>
    <m/>
    <n v="294906.37586666661"/>
    <s v="NÃO"/>
  </r>
  <r>
    <x v="0"/>
    <s v="Máquinas, Motores e Aparelhos"/>
    <n v="10"/>
    <s v="Purificador de Água"/>
    <d v="2010-01-02T00:00:00"/>
    <n v="1"/>
    <n v="504"/>
    <n v="504"/>
    <n v="10"/>
    <n v="120"/>
    <n v="12"/>
    <n v="144"/>
    <n v="0"/>
    <n v="0"/>
    <n v="-504"/>
    <m/>
    <m/>
    <m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2"/>
    <n v="144"/>
    <n v="0"/>
    <n v="0"/>
    <n v="-903.02"/>
    <m/>
    <m/>
    <m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2"/>
    <n v="144"/>
    <n v="0"/>
    <n v="0"/>
    <n v="-358.49"/>
    <m/>
    <m/>
    <m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2"/>
    <n v="144"/>
    <n v="0"/>
    <n v="0"/>
    <n v="-394.51"/>
    <m/>
    <m/>
    <m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2"/>
    <n v="144"/>
    <n v="0"/>
    <n v="0"/>
    <n v="-2349.9900000000002"/>
    <m/>
    <m/>
    <m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2"/>
    <n v="144"/>
    <n v="0"/>
    <n v="0"/>
    <n v="-2639.59"/>
    <m/>
    <m/>
    <m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3"/>
    <n v="0"/>
    <n v="0"/>
    <n v="-700"/>
    <m/>
    <m/>
    <m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3"/>
    <n v="0"/>
    <n v="0"/>
    <n v="-1000"/>
    <m/>
    <m/>
    <m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2"/>
    <n v="0"/>
    <n v="0"/>
    <n v="-532.79999999999995"/>
    <m/>
    <m/>
    <m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2"/>
    <n v="0"/>
    <n v="0"/>
    <n v="-455"/>
    <m/>
    <m/>
    <m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2"/>
    <n v="0"/>
    <n v="0"/>
    <n v="-3400"/>
    <m/>
    <m/>
    <m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2"/>
    <n v="0"/>
    <n v="0"/>
    <n v="-850"/>
    <m/>
    <m/>
    <m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1"/>
    <n v="0"/>
    <n v="0"/>
    <n v="-2400"/>
    <m/>
    <m/>
    <m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40"/>
    <n v="0"/>
    <n v="0"/>
    <n v="-1220"/>
    <m/>
    <m/>
    <m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40"/>
    <n v="0"/>
    <n v="0"/>
    <n v="-22880.959999999999"/>
    <m/>
    <m/>
    <m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40"/>
    <n v="0"/>
    <n v="0"/>
    <n v="-18591.04"/>
    <m/>
    <m/>
    <m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40"/>
    <n v="0"/>
    <n v="0"/>
    <n v="-1890"/>
    <m/>
    <m/>
    <m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40"/>
    <n v="0"/>
    <n v="0"/>
    <n v="-799.02"/>
    <m/>
    <m/>
    <m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40"/>
    <n v="0"/>
    <n v="0"/>
    <n v="-985"/>
    <m/>
    <m/>
    <m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40"/>
    <n v="0"/>
    <n v="0"/>
    <n v="-3703.61"/>
    <m/>
    <m/>
    <m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9"/>
    <n v="0"/>
    <n v="0"/>
    <n v="-43446.239999999998"/>
    <m/>
    <m/>
    <m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9"/>
    <n v="0"/>
    <n v="0"/>
    <n v="-9761.76"/>
    <m/>
    <m/>
    <m/>
    <n v="0"/>
    <s v="SIM"/>
  </r>
  <r>
    <x v="0"/>
    <s v="Mobiliário em Geral"/>
    <n v="10"/>
    <s v="Balcão "/>
    <d v="2010-06-17T00:00:00"/>
    <n v="1"/>
    <n v="796"/>
    <n v="796"/>
    <n v="10"/>
    <n v="120"/>
    <n v="11"/>
    <n v="139"/>
    <n v="0"/>
    <n v="0"/>
    <n v="-796"/>
    <m/>
    <m/>
    <m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9"/>
    <n v="0"/>
    <n v="0"/>
    <n v="-1620"/>
    <m/>
    <m/>
    <m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9"/>
    <n v="0"/>
    <n v="0"/>
    <n v="-2000"/>
    <m/>
    <m/>
    <m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8"/>
    <n v="0"/>
    <n v="0"/>
    <n v="-5920"/>
    <m/>
    <m/>
    <m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7"/>
    <n v="0"/>
    <n v="0"/>
    <n v="-905"/>
    <m/>
    <m/>
    <m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7"/>
    <n v="0"/>
    <n v="0"/>
    <n v="-793"/>
    <m/>
    <m/>
    <m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7"/>
    <n v="0"/>
    <n v="0"/>
    <n v="-229"/>
    <m/>
    <m/>
    <m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7"/>
    <n v="0"/>
    <n v="0"/>
    <n v="-399"/>
    <m/>
    <m/>
    <m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7"/>
    <n v="0"/>
    <n v="0"/>
    <n v="-298"/>
    <m/>
    <m/>
    <m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7"/>
    <n v="0"/>
    <n v="0"/>
    <n v="-725"/>
    <m/>
    <m/>
    <m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6"/>
    <n v="0"/>
    <n v="0"/>
    <n v="-2693.24"/>
    <m/>
    <m/>
    <m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6"/>
    <n v="0"/>
    <n v="0"/>
    <n v="-2300"/>
    <m/>
    <m/>
    <m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6"/>
    <n v="0"/>
    <n v="0"/>
    <n v="-3280"/>
    <m/>
    <m/>
    <m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6"/>
    <n v="0"/>
    <n v="0"/>
    <n v="-3350"/>
    <m/>
    <m/>
    <m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6"/>
    <n v="0"/>
    <n v="0"/>
    <n v="-2670"/>
    <m/>
    <m/>
    <m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6"/>
    <n v="0"/>
    <n v="0"/>
    <n v="-599"/>
    <m/>
    <m/>
    <m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4"/>
    <n v="0"/>
    <n v="0"/>
    <n v="-19339.55"/>
    <m/>
    <m/>
    <m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4"/>
    <n v="0"/>
    <n v="0"/>
    <n v="-52136.700000000004"/>
    <m/>
    <m/>
    <m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4"/>
    <n v="0"/>
    <n v="0"/>
    <n v="-20565.399999999998"/>
    <m/>
    <m/>
    <m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4"/>
    <n v="0"/>
    <n v="0"/>
    <n v="-26886.199999999997"/>
    <m/>
    <m/>
    <m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4"/>
    <n v="0"/>
    <n v="0"/>
    <n v="-30848.100000000002"/>
    <m/>
    <m/>
    <m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4"/>
    <n v="0"/>
    <n v="0"/>
    <n v="-137616"/>
    <m/>
    <m/>
    <m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4"/>
    <n v="0"/>
    <n v="0"/>
    <n v="-1101"/>
    <m/>
    <m/>
    <m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4"/>
    <n v="0"/>
    <n v="0"/>
    <n v="-4488.5"/>
    <m/>
    <m/>
    <m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4"/>
    <n v="0"/>
    <n v="0"/>
    <n v="-5323.5"/>
    <m/>
    <m/>
    <m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4"/>
    <n v="0"/>
    <n v="0"/>
    <n v="-2500.5"/>
    <m/>
    <m/>
    <m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4"/>
    <n v="0"/>
    <n v="0"/>
    <n v="-3517.65"/>
    <m/>
    <m/>
    <m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4"/>
    <n v="0"/>
    <n v="0"/>
    <n v="-1591.1"/>
    <m/>
    <m/>
    <m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4"/>
    <n v="0"/>
    <n v="0"/>
    <n v="-1250.25"/>
    <m/>
    <m/>
    <m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4"/>
    <n v="0"/>
    <n v="0"/>
    <n v="-1415"/>
    <m/>
    <m/>
    <m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4"/>
    <n v="0"/>
    <n v="0"/>
    <n v="-635.54999999999995"/>
    <m/>
    <m/>
    <m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3"/>
    <n v="0"/>
    <n v="0"/>
    <n v="-35323.68"/>
    <m/>
    <m/>
    <m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3"/>
    <n v="0"/>
    <n v="0"/>
    <n v="-13042.38"/>
    <m/>
    <m/>
    <m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3"/>
    <n v="0"/>
    <n v="0"/>
    <n v="-34036.720000000001"/>
    <m/>
    <m/>
    <m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3"/>
    <n v="0"/>
    <n v="0"/>
    <n v="-4780.6000000000004"/>
    <m/>
    <m/>
    <m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3"/>
    <n v="0"/>
    <n v="0"/>
    <n v="-33184.400000000001"/>
    <m/>
    <m/>
    <m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3"/>
    <n v="0"/>
    <n v="0"/>
    <n v="-46234.400000000001"/>
    <m/>
    <m/>
    <m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3"/>
    <n v="0"/>
    <n v="0"/>
    <n v="-9980.880000000001"/>
    <m/>
    <m/>
    <m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3"/>
    <n v="0"/>
    <n v="0"/>
    <n v="-2732.9500000000003"/>
    <m/>
    <m/>
    <m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3"/>
    <n v="0"/>
    <n v="0"/>
    <n v="-17577.149999999998"/>
    <m/>
    <m/>
    <m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3"/>
    <n v="0"/>
    <n v="0"/>
    <n v="-4460"/>
    <m/>
    <m/>
    <m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3"/>
    <n v="0"/>
    <n v="0"/>
    <n v="-5816.18"/>
    <m/>
    <m/>
    <m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3"/>
    <n v="0"/>
    <n v="0"/>
    <n v="-2967.48"/>
    <m/>
    <m/>
    <m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s v="SIM"/>
  </r>
  <r>
    <x v="0"/>
    <s v="Máquinas, Motores e Aparelhos"/>
    <n v="10"/>
    <s v="TV LCD 26 LG"/>
    <d v="2011-01-14T00:00:00"/>
    <n v="1"/>
    <n v="1099"/>
    <n v="1099"/>
    <n v="10"/>
    <n v="120"/>
    <n v="11"/>
    <n v="132"/>
    <n v="0"/>
    <n v="0"/>
    <n v="-1099"/>
    <m/>
    <m/>
    <m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1"/>
    <n v="132"/>
    <n v="0"/>
    <n v="0"/>
    <n v="-268.2"/>
    <m/>
    <m/>
    <m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1"/>
    <n v="0"/>
    <n v="0"/>
    <n v="-1980"/>
    <m/>
    <m/>
    <m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1"/>
    <n v="0"/>
    <n v="0"/>
    <n v="-1002"/>
    <m/>
    <m/>
    <m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9"/>
    <n v="0"/>
    <n v="0"/>
    <n v="-2115"/>
    <m/>
    <m/>
    <m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9"/>
    <n v="0"/>
    <n v="0"/>
    <n v="-550"/>
    <m/>
    <m/>
    <m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9"/>
    <n v="0"/>
    <n v="0"/>
    <n v="-6411.45"/>
    <m/>
    <m/>
    <m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9"/>
    <n v="0"/>
    <n v="0"/>
    <n v="-1183"/>
    <m/>
    <m/>
    <m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9"/>
    <n v="0"/>
    <n v="0"/>
    <n v="-4113"/>
    <m/>
    <m/>
    <m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9"/>
    <n v="0"/>
    <n v="0"/>
    <n v="-1029.8"/>
    <m/>
    <m/>
    <m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9"/>
    <n v="0"/>
    <n v="0"/>
    <n v="-4363.8"/>
    <m/>
    <m/>
    <m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9"/>
    <n v="0"/>
    <n v="0"/>
    <n v="-6110.2"/>
    <m/>
    <m/>
    <m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9"/>
    <n v="0"/>
    <n v="0"/>
    <n v="-1265.95"/>
    <m/>
    <m/>
    <m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9"/>
    <n v="0"/>
    <n v="0"/>
    <n v="-5734"/>
    <m/>
    <m/>
    <m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9"/>
    <n v="0"/>
    <n v="0"/>
    <n v="-1486"/>
    <m/>
    <m/>
    <m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9"/>
    <n v="0"/>
    <n v="0"/>
    <n v="-781.7"/>
    <m/>
    <m/>
    <m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9"/>
    <n v="0"/>
    <n v="0"/>
    <n v="-680.8"/>
    <m/>
    <m/>
    <m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9"/>
    <n v="0"/>
    <n v="0"/>
    <n v="-1250.25"/>
    <m/>
    <m/>
    <m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9"/>
    <n v="0"/>
    <n v="0"/>
    <n v="-3880"/>
    <m/>
    <m/>
    <m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9"/>
    <n v="0"/>
    <n v="0"/>
    <n v="-470.53"/>
    <m/>
    <m/>
    <m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9"/>
    <n v="0"/>
    <n v="0"/>
    <n v="-9699.14"/>
    <m/>
    <m/>
    <m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9"/>
    <n v="0"/>
    <n v="0"/>
    <n v="-13042.38"/>
    <m/>
    <m/>
    <m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9"/>
    <n v="0"/>
    <n v="0"/>
    <n v="-7999.0099999999993"/>
    <m/>
    <m/>
    <m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9"/>
    <n v="0"/>
    <n v="0"/>
    <n v="-1684.5"/>
    <m/>
    <m/>
    <m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8"/>
    <n v="0"/>
    <n v="0"/>
    <n v="-2511"/>
    <m/>
    <m/>
    <m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8"/>
    <n v="0"/>
    <n v="0"/>
    <n v="-7030.86"/>
    <m/>
    <m/>
    <m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8"/>
    <n v="0"/>
    <n v="0"/>
    <n v="-3342"/>
    <m/>
    <m/>
    <m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7"/>
    <n v="0"/>
    <n v="0"/>
    <n v="-390"/>
    <m/>
    <m/>
    <m/>
    <n v="0"/>
    <s v="SIM"/>
  </r>
  <r>
    <x v="1"/>
    <s v="Imóveis"/>
    <n v="4"/>
    <s v="3º andar"/>
    <d v="2011-06-28T00:00:00"/>
    <n v="1"/>
    <n v="379777.03"/>
    <n v="379777.03"/>
    <n v="25"/>
    <n v="300"/>
    <n v="10"/>
    <n v="127"/>
    <n v="0"/>
    <n v="-1265.9234333333334"/>
    <n v="-160772.27603333333"/>
    <m/>
    <m/>
    <m/>
    <n v="217738.83053333336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4"/>
    <n v="0"/>
    <n v="0"/>
    <n v="-3660"/>
    <m/>
    <m/>
    <m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3"/>
    <n v="0"/>
    <n v="0"/>
    <n v="-2203"/>
    <m/>
    <m/>
    <m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2"/>
    <n v="0"/>
    <n v="0"/>
    <n v="-390"/>
    <m/>
    <m/>
    <m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2"/>
    <n v="0"/>
    <n v="0"/>
    <n v="-420.91"/>
    <m/>
    <m/>
    <m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2"/>
    <n v="0"/>
    <n v="0"/>
    <n v="-2912.06"/>
    <m/>
    <m/>
    <m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1"/>
    <n v="0"/>
    <n v="0"/>
    <n v="-560"/>
    <m/>
    <m/>
    <m/>
    <n v="0"/>
    <s v="SIM"/>
  </r>
  <r>
    <x v="0"/>
    <s v="Computadores e Periféricos"/>
    <n v="20"/>
    <s v="Notebook Vaio Prata"/>
    <d v="2012-03-08T00:00:00"/>
    <n v="1"/>
    <n v="3990"/>
    <n v="3990"/>
    <n v="5"/>
    <n v="60"/>
    <n v="9"/>
    <n v="118"/>
    <n v="0"/>
    <n v="0"/>
    <n v="-3990"/>
    <m/>
    <m/>
    <m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6"/>
    <n v="0"/>
    <n v="0"/>
    <n v="-4460"/>
    <m/>
    <m/>
    <m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4"/>
    <n v="0"/>
    <n v="-9.8333333333333339"/>
    <n v="-1121"/>
    <m/>
    <m/>
    <m/>
    <n v="49.166666666666742"/>
    <s v="NÃO"/>
  </r>
  <r>
    <x v="0"/>
    <s v="Mobiliário em Geral"/>
    <n v="10"/>
    <s v="Mesa 03 Gavetas"/>
    <d v="2012-07-06T00:00:00"/>
    <n v="4"/>
    <n v="797.63"/>
    <n v="3190.52"/>
    <n v="10"/>
    <n v="120"/>
    <n v="9"/>
    <n v="114"/>
    <n v="0"/>
    <n v="-26.587666666666667"/>
    <n v="-3030.9940000000001"/>
    <m/>
    <m/>
    <m/>
    <n v="132.93833333333305"/>
    <s v="NÃO"/>
  </r>
  <r>
    <x v="0"/>
    <s v="Mobiliário em Geral"/>
    <n v="10"/>
    <s v="Balcão Recepção"/>
    <d v="2012-07-06T00:00:00"/>
    <n v="1"/>
    <n v="2030"/>
    <n v="2030"/>
    <n v="10"/>
    <n v="120"/>
    <n v="9"/>
    <n v="114"/>
    <n v="0"/>
    <n v="-16.916666666666668"/>
    <n v="-1928.5000000000002"/>
    <m/>
    <m/>
    <m/>
    <n v="84.58333333333303"/>
    <s v="NÃO"/>
  </r>
  <r>
    <x v="0"/>
    <s v="Mobiliário em Geral"/>
    <n v="10"/>
    <s v="Gaveteiro Fixo"/>
    <d v="2012-07-06T00:00:00"/>
    <n v="1"/>
    <n v="173.1"/>
    <n v="173.1"/>
    <n v="10"/>
    <n v="120"/>
    <n v="9"/>
    <n v="114"/>
    <n v="0"/>
    <n v="-1.4424999999999999"/>
    <n v="-164.44499999999999"/>
    <m/>
    <m/>
    <m/>
    <n v="7.2125000000000057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3"/>
    <n v="0"/>
    <n v="-3.3250000000000002"/>
    <n v="-375.72500000000002"/>
    <m/>
    <m/>
    <m/>
    <n v="19.949999999999989"/>
    <s v="NÃO"/>
  </r>
  <r>
    <x v="0"/>
    <s v="Máquinas, Motores e Aparelhos"/>
    <n v="10"/>
    <s v="Forno"/>
    <d v="2012-08-22T00:00:00"/>
    <n v="1"/>
    <n v="420"/>
    <n v="420"/>
    <n v="10"/>
    <n v="120"/>
    <n v="9"/>
    <n v="113"/>
    <n v="0"/>
    <n v="-3.5"/>
    <n v="-395.5"/>
    <m/>
    <m/>
    <m/>
    <n v="21"/>
    <s v="NÃO"/>
  </r>
  <r>
    <x v="0"/>
    <s v="Máquinas, Motores e Aparelhos"/>
    <n v="10"/>
    <s v="Fogão"/>
    <d v="2012-08-24T00:00:00"/>
    <n v="1"/>
    <n v="865"/>
    <n v="865"/>
    <n v="10"/>
    <n v="120"/>
    <n v="9"/>
    <n v="113"/>
    <n v="0"/>
    <n v="-7.208333333333333"/>
    <n v="-814.54166666666663"/>
    <m/>
    <m/>
    <m/>
    <n v="43.25"/>
    <s v="NÃO"/>
  </r>
  <r>
    <x v="0"/>
    <s v="Máquinas, Motores e Aparelhos"/>
    <n v="10"/>
    <s v="Microodas "/>
    <d v="2012-10-01T00:00:00"/>
    <n v="1"/>
    <n v="699"/>
    <n v="699"/>
    <n v="10"/>
    <n v="120"/>
    <n v="9"/>
    <n v="111"/>
    <n v="0"/>
    <n v="-5.8250000000000002"/>
    <n v="-646.57500000000005"/>
    <m/>
    <m/>
    <m/>
    <n v="46.599999999999909"/>
    <s v="NÃO"/>
  </r>
  <r>
    <x v="0"/>
    <s v="Mobiliário em Geral"/>
    <n v="10"/>
    <s v="Gaveteiro Pedestal"/>
    <d v="2012-10-02T00:00:00"/>
    <n v="1"/>
    <n v="776"/>
    <n v="776"/>
    <n v="10"/>
    <n v="120"/>
    <n v="9"/>
    <n v="111"/>
    <n v="0"/>
    <n v="-6.4666666666666668"/>
    <n v="-717.80000000000007"/>
    <m/>
    <m/>
    <m/>
    <n v="51.733333333333235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1"/>
    <n v="0"/>
    <n v="-16.658333333333335"/>
    <n v="-1849.0750000000003"/>
    <m/>
    <m/>
    <m/>
    <n v="133.26666666666642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9"/>
    <n v="0"/>
    <n v="-6.833333333333333"/>
    <n v="-744.83333333333326"/>
    <m/>
    <m/>
    <m/>
    <n v="68.333333333333371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7"/>
    <n v="0"/>
    <n v="-38.333333333333336"/>
    <n v="-4101.666666666667"/>
    <m/>
    <m/>
    <m/>
    <n v="460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7"/>
    <n v="0"/>
    <n v="-34"/>
    <n v="-3638"/>
    <m/>
    <m/>
    <m/>
    <n v="408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7"/>
    <n v="0"/>
    <n v="-7.833333333333333"/>
    <n v="-838.16666666666663"/>
    <m/>
    <m/>
    <m/>
    <n v="94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7"/>
    <n v="0"/>
    <n v="-14.983333333333333"/>
    <n v="-1603.2166666666665"/>
    <m/>
    <m/>
    <m/>
    <n v="179.80000000000018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7"/>
    <n v="0"/>
    <n v="-49.166666666666664"/>
    <n v="-5260.833333333333"/>
    <m/>
    <m/>
    <m/>
    <n v="590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7"/>
    <n v="0"/>
    <n v="-33.083333333333336"/>
    <n v="-3539.916666666667"/>
    <m/>
    <m/>
    <m/>
    <n v="396.99999999999955"/>
    <s v="NÃO"/>
  </r>
  <r>
    <x v="0"/>
    <s v="Mobiliário em Geral"/>
    <n v="10"/>
    <s v="Mesa Centro"/>
    <d v="2013-02-08T00:00:00"/>
    <n v="1"/>
    <n v="650"/>
    <n v="650"/>
    <n v="10"/>
    <n v="120"/>
    <n v="8"/>
    <n v="107"/>
    <n v="0"/>
    <n v="-5.416666666666667"/>
    <n v="-579.58333333333337"/>
    <m/>
    <m/>
    <m/>
    <n v="65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7"/>
    <n v="0"/>
    <n v="-5.666666666666667"/>
    <n v="-606.33333333333337"/>
    <m/>
    <m/>
    <m/>
    <n v="68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7"/>
    <n v="0"/>
    <n v="-2040.5"/>
    <n v="-218333.5"/>
    <m/>
    <m/>
    <m/>
    <n v="24486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7"/>
    <n v="0"/>
    <n v="-23.333333333333332"/>
    <n v="-2496.6666666666665"/>
    <m/>
    <m/>
    <m/>
    <n v="280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7"/>
    <n v="0"/>
    <n v="-92.166666666666671"/>
    <n v="-9861.8333333333339"/>
    <m/>
    <m/>
    <m/>
    <n v="1106"/>
    <s v="NÃO"/>
  </r>
  <r>
    <x v="0"/>
    <s v="Mobiliário em Geral"/>
    <n v="10"/>
    <s v="Mesa Gerente Gota "/>
    <d v="2013-02-26T00:00:00"/>
    <n v="1"/>
    <n v="2390"/>
    <n v="2390"/>
    <n v="10"/>
    <n v="120"/>
    <n v="8"/>
    <n v="107"/>
    <n v="0"/>
    <n v="-19.916666666666668"/>
    <n v="-2131.0833333333335"/>
    <m/>
    <m/>
    <m/>
    <n v="239"/>
    <s v="NÃO"/>
  </r>
  <r>
    <x v="0"/>
    <s v="Mobiliário em Geral"/>
    <n v="10"/>
    <s v="Mesa Reta de Trabalho "/>
    <d v="2013-02-26T00:00:00"/>
    <n v="5"/>
    <n v="760"/>
    <n v="3800"/>
    <n v="10"/>
    <n v="120"/>
    <n v="8"/>
    <n v="107"/>
    <n v="0"/>
    <n v="-31.666666666666668"/>
    <n v="-3388.3333333333335"/>
    <m/>
    <m/>
    <m/>
    <n v="380"/>
    <s v="NÃO"/>
  </r>
  <r>
    <x v="0"/>
    <s v="Mobiliário em Geral"/>
    <n v="10"/>
    <s v="Gaveteiro Volante"/>
    <d v="2013-02-26T00:00:00"/>
    <n v="1"/>
    <n v="990"/>
    <n v="990"/>
    <n v="10"/>
    <n v="120"/>
    <n v="8"/>
    <n v="107"/>
    <n v="0"/>
    <n v="-8.25"/>
    <n v="-882.75"/>
    <m/>
    <m/>
    <m/>
    <n v="99"/>
    <s v="NÃO"/>
  </r>
  <r>
    <x v="0"/>
    <s v="Mobiliário em Geral"/>
    <n v="10"/>
    <s v="Mesa"/>
    <d v="2013-02-26T00:00:00"/>
    <n v="2"/>
    <n v="1380"/>
    <n v="2760"/>
    <n v="10"/>
    <n v="120"/>
    <n v="8"/>
    <n v="107"/>
    <n v="0"/>
    <n v="-23"/>
    <n v="-2461"/>
    <m/>
    <m/>
    <m/>
    <n v="276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7"/>
    <n v="0"/>
    <n v="-32"/>
    <n v="-3424"/>
    <m/>
    <m/>
    <m/>
    <n v="384"/>
    <s v="NÃO"/>
  </r>
  <r>
    <x v="0"/>
    <s v="Mobiliário em Geral"/>
    <n v="10"/>
    <s v="Mesa Reta de Trabalho "/>
    <d v="2013-02-26T00:00:00"/>
    <n v="1"/>
    <n v="830"/>
    <n v="830"/>
    <n v="10"/>
    <n v="120"/>
    <n v="8"/>
    <n v="107"/>
    <n v="0"/>
    <n v="-6.916666666666667"/>
    <n v="-740.08333333333337"/>
    <m/>
    <m/>
    <m/>
    <n v="83"/>
    <s v="NÃO"/>
  </r>
  <r>
    <x v="0"/>
    <s v="Mobiliário em Geral"/>
    <n v="10"/>
    <s v="Mesa com Gaveteiro"/>
    <d v="2013-02-26T00:00:00"/>
    <n v="2"/>
    <n v="1910"/>
    <n v="3820"/>
    <n v="10"/>
    <n v="120"/>
    <n v="8"/>
    <n v="107"/>
    <n v="0"/>
    <n v="-31.833333333333332"/>
    <n v="-3406.1666666666665"/>
    <m/>
    <m/>
    <m/>
    <n v="382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7"/>
    <n v="0"/>
    <n v="-21.5"/>
    <n v="-2300.5"/>
    <m/>
    <m/>
    <m/>
    <n v="258"/>
    <s v="NÃO"/>
  </r>
  <r>
    <x v="0"/>
    <s v="Mobiliário em Geral"/>
    <n v="10"/>
    <s v="Armário Baixo"/>
    <d v="2013-03-01T00:00:00"/>
    <n v="5"/>
    <n v="960"/>
    <n v="4800"/>
    <n v="10"/>
    <n v="120"/>
    <n v="8"/>
    <n v="106"/>
    <n v="0"/>
    <n v="-40"/>
    <n v="-4240"/>
    <m/>
    <m/>
    <m/>
    <n v="520"/>
    <s v="NÃO"/>
  </r>
  <r>
    <x v="0"/>
    <s v="Mobiliário em Geral"/>
    <n v="10"/>
    <s v="Mesa Reta de Trabalho"/>
    <d v="2013-03-01T00:00:00"/>
    <n v="3"/>
    <n v="830"/>
    <n v="2490"/>
    <n v="10"/>
    <n v="120"/>
    <n v="8"/>
    <n v="106"/>
    <n v="0"/>
    <n v="-20.75"/>
    <n v="-2199.5"/>
    <m/>
    <m/>
    <m/>
    <n v="269.75"/>
    <s v="NÃO"/>
  </r>
  <r>
    <x v="0"/>
    <s v="Mobiliário em Geral"/>
    <n v="10"/>
    <s v="Mesa"/>
    <d v="2013-03-01T00:00:00"/>
    <n v="3"/>
    <n v="1560"/>
    <n v="4680"/>
    <n v="10"/>
    <n v="120"/>
    <n v="8"/>
    <n v="106"/>
    <n v="0"/>
    <n v="-39"/>
    <n v="-4134"/>
    <m/>
    <m/>
    <m/>
    <n v="507"/>
    <s v="NÃO"/>
  </r>
  <r>
    <x v="0"/>
    <s v="Mobiliário em Geral"/>
    <n v="10"/>
    <s v="Armário Alto"/>
    <d v="2013-03-01T00:00:00"/>
    <n v="4"/>
    <n v="1580"/>
    <n v="6320"/>
    <n v="10"/>
    <n v="120"/>
    <n v="8"/>
    <n v="106"/>
    <n v="0"/>
    <n v="-52.666666666666664"/>
    <n v="-5582.6666666666661"/>
    <m/>
    <m/>
    <m/>
    <n v="684.66666666666697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6"/>
    <n v="0"/>
    <n v="-17.583333333333332"/>
    <n v="-1863.8333333333333"/>
    <m/>
    <m/>
    <m/>
    <n v="228.58333333333326"/>
    <s v="NÃO"/>
  </r>
  <r>
    <x v="0"/>
    <s v="Mobiliário em Geral"/>
    <n v="10"/>
    <s v="Mesa Reta de Trabalho"/>
    <d v="2013-03-01T00:00:00"/>
    <n v="1"/>
    <n v="910"/>
    <n v="910"/>
    <n v="10"/>
    <n v="120"/>
    <n v="8"/>
    <n v="106"/>
    <n v="0"/>
    <n v="-7.583333333333333"/>
    <n v="-803.83333333333326"/>
    <m/>
    <m/>
    <m/>
    <n v="98.583333333333371"/>
    <s v="NÃO"/>
  </r>
  <r>
    <x v="0"/>
    <s v="Mobiliário em Geral"/>
    <n v="10"/>
    <s v="Mesa "/>
    <d v="2013-03-01T00:00:00"/>
    <n v="1"/>
    <n v="1380"/>
    <n v="1380"/>
    <n v="10"/>
    <n v="120"/>
    <n v="8"/>
    <n v="106"/>
    <n v="0"/>
    <n v="-11.5"/>
    <n v="-1219"/>
    <m/>
    <m/>
    <m/>
    <n v="149.5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6"/>
    <n v="0"/>
    <n v="-37.333333333333336"/>
    <n v="-3957.3333333333335"/>
    <m/>
    <m/>
    <m/>
    <n v="485.33333333333348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6"/>
    <n v="0"/>
    <n v="-61.333333333333336"/>
    <n v="-6501.3333333333339"/>
    <m/>
    <m/>
    <m/>
    <n v="797.33333333333303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6"/>
    <n v="0"/>
    <n v="-33.083333333333336"/>
    <n v="-3506.8333333333335"/>
    <m/>
    <m/>
    <m/>
    <n v="430.08333333333303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6"/>
    <n v="0"/>
    <n v="-49.166666666666664"/>
    <n v="-5211.6666666666661"/>
    <m/>
    <m/>
    <m/>
    <n v="639.16666666666697"/>
    <s v="NÃO"/>
  </r>
  <r>
    <x v="0"/>
    <s v="Mobiliário em Geral"/>
    <n v="10"/>
    <s v="Mesa Centro"/>
    <d v="2013-03-05T00:00:00"/>
    <n v="1"/>
    <n v="650"/>
    <n v="650"/>
    <n v="10"/>
    <n v="120"/>
    <n v="8"/>
    <n v="106"/>
    <n v="0"/>
    <n v="-5.416666666666667"/>
    <n v="-574.16666666666674"/>
    <m/>
    <m/>
    <m/>
    <n v="70.416666666666629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6"/>
    <n v="0"/>
    <n v="-26.666666666666668"/>
    <n v="-2826.666666666667"/>
    <m/>
    <m/>
    <m/>
    <n v="346.66666666666652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4"/>
    <n v="0"/>
    <n v="0"/>
    <n v="-1169.0999999999999"/>
    <m/>
    <m/>
    <m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3"/>
    <n v="0"/>
    <n v="-13.733333333333333"/>
    <n v="-1414.5333333333333"/>
    <m/>
    <m/>
    <m/>
    <n v="219.73333333333335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3"/>
    <n v="0"/>
    <n v="-10"/>
    <n v="-1030"/>
    <m/>
    <m/>
    <m/>
    <n v="160"/>
    <s v="NÃO"/>
  </r>
  <r>
    <x v="0"/>
    <s v="Computadores e Periféricos"/>
    <n v="20"/>
    <s v="Scanner HP300"/>
    <d v="2013-08-23T00:00:00"/>
    <n v="9"/>
    <n v="279"/>
    <n v="2511"/>
    <n v="5"/>
    <n v="60"/>
    <n v="8"/>
    <n v="101"/>
    <n v="0"/>
    <n v="0"/>
    <n v="-2511"/>
    <m/>
    <m/>
    <m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100"/>
    <n v="0"/>
    <n v="-13.683333333333334"/>
    <n v="-1368.3333333333333"/>
    <m/>
    <m/>
    <m/>
    <n v="259.98333333333335"/>
    <s v="NÃO"/>
  </r>
  <r>
    <x v="0"/>
    <s v="Computadores e Periféricos"/>
    <n v="20"/>
    <s v="Scanner HP Scanjet"/>
    <d v="2013-09-27T00:00:00"/>
    <n v="1"/>
    <n v="352"/>
    <n v="352"/>
    <n v="5"/>
    <n v="60"/>
    <n v="8"/>
    <n v="100"/>
    <n v="0"/>
    <n v="0"/>
    <n v="-352"/>
    <m/>
    <m/>
    <m/>
    <n v="0"/>
    <s v="SIM"/>
  </r>
  <r>
    <x v="0"/>
    <s v="Mobiliário em Geral"/>
    <n v="10"/>
    <s v="Cadeira Fixa"/>
    <d v="2013-10-28T00:00:00"/>
    <n v="1"/>
    <n v="54"/>
    <n v="54"/>
    <n v="10"/>
    <n v="120"/>
    <n v="8"/>
    <n v="99"/>
    <n v="0"/>
    <n v="-0.45"/>
    <n v="-44.550000000000004"/>
    <m/>
    <m/>
    <m/>
    <n v="8.9999999999999929"/>
    <s v="NÃO"/>
  </r>
  <r>
    <x v="0"/>
    <s v="Computadores e Periféricos"/>
    <n v="20"/>
    <s v="Desktop"/>
    <d v="2013-10-28T00:00:00"/>
    <n v="23"/>
    <n v="3125"/>
    <n v="71875"/>
    <n v="5"/>
    <n v="60"/>
    <n v="8"/>
    <n v="99"/>
    <n v="0"/>
    <n v="0"/>
    <n v="-71875"/>
    <m/>
    <m/>
    <m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9"/>
    <n v="0"/>
    <n v="0"/>
    <n v="-21775"/>
    <m/>
    <m/>
    <m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8"/>
    <n v="0"/>
    <n v="0"/>
    <n v="-7998"/>
    <m/>
    <m/>
    <m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8"/>
    <n v="0"/>
    <n v="-3.4"/>
    <n v="-333.2"/>
    <m/>
    <m/>
    <m/>
    <n v="71.400000000000034"/>
    <s v="NÃO"/>
  </r>
  <r>
    <x v="0"/>
    <s v="Mobiliário em Geral"/>
    <n v="10"/>
    <s v="Cadeira Fixa"/>
    <d v="2013-12-04T00:00:00"/>
    <n v="9"/>
    <n v="54"/>
    <n v="486"/>
    <n v="10"/>
    <n v="120"/>
    <n v="8"/>
    <n v="97"/>
    <n v="0"/>
    <n v="-4.05"/>
    <n v="-392.84999999999997"/>
    <m/>
    <m/>
    <m/>
    <n v="89.100000000000023"/>
    <s v="NÃO"/>
  </r>
  <r>
    <x v="0"/>
    <s v="Máquinas, Motores e Aparelhos"/>
    <n v="10"/>
    <s v="Projetor Multimídia"/>
    <d v="2014-01-28T00:00:00"/>
    <n v="1"/>
    <n v="1659"/>
    <n v="1659"/>
    <n v="10"/>
    <n v="120"/>
    <n v="8"/>
    <n v="96"/>
    <n v="0"/>
    <n v="-13.824999999999999"/>
    <n v="-1327.1999999999998"/>
    <m/>
    <m/>
    <m/>
    <n v="317.97500000000014"/>
    <s v="NÃO"/>
  </r>
  <r>
    <x v="0"/>
    <s v="Veículos"/>
    <n v="20"/>
    <s v="Fiat Uno - Placa GMF7808"/>
    <d v="2014-06-03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1"/>
    <n v="0"/>
    <n v="0"/>
    <n v="-1999"/>
    <m/>
    <m/>
    <m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8"/>
    <n v="0"/>
    <n v="-14.066666666666666"/>
    <n v="-1237.8666666666666"/>
    <m/>
    <m/>
    <m/>
    <n v="436.06666666666683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7"/>
    <n v="0"/>
    <n v="0"/>
    <n v="-2770"/>
    <m/>
    <m/>
    <m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9"/>
    <n v="0"/>
    <n v="-22.5"/>
    <n v="-1777.5"/>
    <m/>
    <m/>
    <m/>
    <n v="900"/>
    <s v="NÃO"/>
  </r>
  <r>
    <x v="0"/>
    <s v="Veículos"/>
    <n v="20"/>
    <s v="Spin - Placa GMF8035"/>
    <d v="2015-07-24T00:00:00"/>
    <n v="1"/>
    <n v="73477"/>
    <n v="73477"/>
    <n v="5"/>
    <n v="60"/>
    <n v="6"/>
    <n v="78"/>
    <n v="0"/>
    <n v="0"/>
    <n v="-73477"/>
    <m/>
    <m/>
    <m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5"/>
    <n v="60"/>
    <n v="0"/>
    <n v="-35.25083333333334"/>
    <n v="-2115.0500000000002"/>
    <m/>
    <m/>
    <m/>
    <n v="2079.799166666666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6"/>
    <n v="0"/>
    <n v="-70.94616666666667"/>
    <n v="-3972.9853333333335"/>
    <m/>
    <m/>
    <m/>
    <n v="212.83850000000029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3"/>
    <n v="0"/>
    <n v="-4.0999999999999996"/>
    <n v="-217.29999999999998"/>
    <m/>
    <m/>
    <m/>
    <n v="270.60000000000002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1"/>
    <n v="0"/>
    <n v="-1378.85"/>
    <n v="-70321.349999999991"/>
    <m/>
    <m/>
    <m/>
    <n v="11030.800000000003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1"/>
    <n v="0"/>
    <n v="-251.61666666666667"/>
    <n v="-12832.45"/>
    <m/>
    <m/>
    <m/>
    <n v="2012.9333333333325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1"/>
    <n v="0"/>
    <n v="-9.7833333333333332"/>
    <n v="-498.95"/>
    <m/>
    <m/>
    <m/>
    <n v="78.266666666666708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50"/>
    <n v="0"/>
    <n v="-91.845666666666659"/>
    <n v="-4592.2833333333328"/>
    <m/>
    <m/>
    <m/>
    <n v="6337.3510000000006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50"/>
    <n v="0"/>
    <n v="-67.776083333333332"/>
    <n v="-3388.8041666666668"/>
    <m/>
    <m/>
    <m/>
    <n v="4676.5497500000001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50"/>
    <n v="0"/>
    <n v="-29.999833333333335"/>
    <n v="-1499.9916666666668"/>
    <m/>
    <m/>
    <m/>
    <n v="2069.9884999999999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50"/>
    <n v="0"/>
    <n v="-10.413"/>
    <n v="-520.65"/>
    <m/>
    <m/>
    <m/>
    <n v="718.49699999999996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50"/>
    <n v="0"/>
    <n v="-3.0113333333333334"/>
    <n v="-150.56666666666666"/>
    <m/>
    <m/>
    <m/>
    <n v="27.102000000000004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1"/>
    <n v="0"/>
    <n v="-85"/>
    <n v="-3485"/>
    <m/>
    <m/>
    <m/>
    <n v="6630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40"/>
    <n v="0"/>
    <n v="-28.733333333333334"/>
    <n v="-1149.3333333333335"/>
    <m/>
    <m/>
    <m/>
    <n v="545.93333333333317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8"/>
    <n v="0"/>
    <n v="-25.648333333333333"/>
    <n v="-974.63666666666666"/>
    <m/>
    <m/>
    <m/>
    <n v="2077.5149999999999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7"/>
    <n v="0"/>
    <n v="-11.065"/>
    <n v="-409.40499999999997"/>
    <m/>
    <m/>
    <m/>
    <n v="907.32999999999993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7"/>
    <n v="0"/>
    <n v="-17.082583333333332"/>
    <n v="-632.05558333333329"/>
    <m/>
    <m/>
    <m/>
    <n v="1400.7718333333332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7"/>
    <n v="0"/>
    <n v="-4.0325833333333332"/>
    <n v="-149.20558333333332"/>
    <m/>
    <m/>
    <m/>
    <n v="330.67183333333338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5"/>
    <n v="0"/>
    <n v="-9.0833333333333339"/>
    <n v="-317.91666666666669"/>
    <m/>
    <m/>
    <m/>
    <n v="763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4"/>
    <n v="0"/>
    <n v="-250"/>
    <n v="-8500"/>
    <m/>
    <m/>
    <m/>
    <n v="625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4"/>
    <n v="0"/>
    <n v="-3.7374999999999998"/>
    <n v="-127.07499999999999"/>
    <m/>
    <m/>
    <m/>
    <n v="317.6875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4"/>
    <n v="0"/>
    <n v="-6.8624999999999998"/>
    <n v="-233.32499999999999"/>
    <m/>
    <m/>
    <m/>
    <n v="583.3125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4"/>
    <n v="0"/>
    <n v="-3.1124999999999998"/>
    <n v="-105.82499999999999"/>
    <m/>
    <m/>
    <m/>
    <n v="264.5625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4"/>
    <n v="0"/>
    <n v="-61.944166666666668"/>
    <n v="-2106.1016666666669"/>
    <m/>
    <m/>
    <m/>
    <n v="5265.2541666666657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0225.027500000011"/>
    <m/>
    <m/>
    <m/>
    <n v="47450.021666666667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1"/>
    <n v="0"/>
    <n v="-43.75"/>
    <n v="-1356.25"/>
    <m/>
    <m/>
    <m/>
    <n v="3850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1"/>
    <n v="0"/>
    <n v="-5.5"/>
    <n v="-170.5"/>
    <m/>
    <m/>
    <m/>
    <n v="484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1"/>
    <n v="0"/>
    <n v="-138.66666666666666"/>
    <n v="-4298.6666666666661"/>
    <m/>
    <m/>
    <m/>
    <n v="3882.666666666667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30"/>
    <n v="0"/>
    <n v="-22.5"/>
    <n v="-675"/>
    <m/>
    <m/>
    <m/>
    <n v="652.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0"/>
    <n v="0"/>
    <n v="-17.320833333333333"/>
    <n v="-519.625"/>
    <m/>
    <m/>
    <m/>
    <n v="1541.5541666666668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30"/>
    <n v="0"/>
    <n v="-49.416000000000004"/>
    <n v="-1482.48"/>
    <m/>
    <m/>
    <m/>
    <n v="1433.0639999999999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30"/>
    <n v="0"/>
    <n v="-16.651333333333334"/>
    <n v="-499.54"/>
    <m/>
    <m/>
    <m/>
    <n v="482.88866666666667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30"/>
    <n v="0"/>
    <n v="-45.429333333333339"/>
    <n v="-1362.88"/>
    <m/>
    <m/>
    <m/>
    <n v="1317.4506666666666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30"/>
    <n v="0"/>
    <n v="-38.65"/>
    <n v="-1159.5"/>
    <m/>
    <m/>
    <m/>
    <n v="1120.8499999999999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30"/>
    <n v="0"/>
    <n v="-19.012999999999998"/>
    <n v="-570.39"/>
    <m/>
    <m/>
    <m/>
    <n v="551.37700000000007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30"/>
    <n v="0"/>
    <n v="-2.1963333333333335"/>
    <n v="-65.89"/>
    <m/>
    <m/>
    <m/>
    <n v="195.4736666666667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30"/>
    <n v="0"/>
    <n v="-29.644999999999996"/>
    <n v="-889.34999999999991"/>
    <m/>
    <m/>
    <m/>
    <n v="859.70499999999993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0"/>
    <n v="0"/>
    <n v="-146.41666666666666"/>
    <n v="-4392.5"/>
    <m/>
    <m/>
    <m/>
    <n v="13031.083333333332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5840"/>
    <m/>
    <m/>
    <m/>
    <n v="5645.333333333333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9"/>
    <n v="0"/>
    <n v="-207.3"/>
    <n v="-6011.7000000000007"/>
    <m/>
    <m/>
    <m/>
    <n v="6219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9"/>
    <n v="0"/>
    <n v="-250"/>
    <n v="-7250"/>
    <m/>
    <m/>
    <m/>
    <n v="750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9"/>
    <n v="0"/>
    <n v="-5.666666666666667"/>
    <n v="-164.33333333333334"/>
    <m/>
    <m/>
    <m/>
    <n v="169.99999999999997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9"/>
    <n v="0"/>
    <n v="-9.7666666666666675"/>
    <n v="-283.23333333333335"/>
    <m/>
    <m/>
    <m/>
    <n v="879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8"/>
    <n v="0"/>
    <n v="0"/>
    <n v="0"/>
    <m/>
    <m/>
    <m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7"/>
    <n v="0"/>
    <n v="-194.154"/>
    <n v="-5242.1579999999994"/>
    <m/>
    <m/>
    <m/>
    <n v="6212.9279999999999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7"/>
    <n v="0"/>
    <n v="-13.333333333333334"/>
    <n v="-360"/>
    <m/>
    <m/>
    <m/>
    <n v="1226.6666666666667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7"/>
    <n v="0"/>
    <n v="-67.849999999999994"/>
    <n v="-1831.9499999999998"/>
    <m/>
    <m/>
    <m/>
    <n v="6242.2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5"/>
    <n v="0"/>
    <n v="-13.4445"/>
    <n v="-336.11250000000001"/>
    <m/>
    <m/>
    <m/>
    <n v="1263.7829999999999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5"/>
    <n v="0"/>
    <n v="-98.084999999999994"/>
    <n v="-2452.125"/>
    <m/>
    <m/>
    <m/>
    <n v="9219.99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5"/>
    <n v="0"/>
    <n v="-19.796666666666667"/>
    <n v="-494.91666666666669"/>
    <m/>
    <m/>
    <m/>
    <n v="1860.8866666666665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5"/>
    <n v="0"/>
    <n v="-14.5"/>
    <n v="-362.5"/>
    <m/>
    <m/>
    <m/>
    <n v="1363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5"/>
    <n v="0"/>
    <n v="-15"/>
    <n v="-375"/>
    <m/>
    <m/>
    <m/>
    <n v="1410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5"/>
    <n v="0"/>
    <n v="-41.333333333333336"/>
    <n v="-1033.3333333333335"/>
    <m/>
    <m/>
    <m/>
    <n v="3885.3333333333335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5"/>
    <n v="0"/>
    <n v="-21"/>
    <n v="-525"/>
    <m/>
    <m/>
    <m/>
    <n v="1974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5"/>
    <n v="0"/>
    <n v="-2.8333333333333335"/>
    <n v="-70.833333333333343"/>
    <m/>
    <m/>
    <m/>
    <n v="776.33333333333326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3"/>
    <n v="0"/>
    <n v="-37.497666666666667"/>
    <n v="-862.44633333333331"/>
    <m/>
    <m/>
    <m/>
    <n v="1349.9160000000002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0"/>
    <n v="0"/>
    <n v="-56.66"/>
    <n v="-1133.1999999999998"/>
    <m/>
    <m/>
    <m/>
    <n v="5609.34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9"/>
    <n v="0"/>
    <n v="-5.416666666666667"/>
    <n v="-102.91666666666667"/>
    <m/>
    <m/>
    <m/>
    <n v="541.66666666666674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8"/>
    <n v="0"/>
    <n v="-157.42224999999999"/>
    <n v="-2833.6005"/>
    <m/>
    <m/>
    <m/>
    <n v="15899.64724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8"/>
    <n v="0"/>
    <n v="-10.383333333333333"/>
    <n v="-186.89999999999998"/>
    <m/>
    <m/>
    <m/>
    <n v="425.7166666666667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8"/>
    <n v="0"/>
    <n v="-23.083333333333332"/>
    <n v="-415.5"/>
    <m/>
    <m/>
    <m/>
    <n v="2331.416666666666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49.75"/>
    <m/>
    <m/>
    <m/>
    <n v="1401.37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7"/>
    <n v="0"/>
    <n v="-6.65"/>
    <n v="-113.05000000000001"/>
    <m/>
    <m/>
    <m/>
    <n v="678.3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7"/>
    <n v="0"/>
    <n v="-3.46"/>
    <n v="-58.82"/>
    <m/>
    <m/>
    <m/>
    <n v="975.71999999999991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24.16666666666663"/>
    <m/>
    <m/>
    <m/>
    <n v="3145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6"/>
    <n v="0"/>
    <n v="-541.5333333333333"/>
    <n v="-8664.5333333333328"/>
    <m/>
    <m/>
    <m/>
    <n v="23285.933333333334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6"/>
    <n v="0"/>
    <n v="-37.333333333333336"/>
    <n v="-597.33333333333337"/>
    <m/>
    <m/>
    <m/>
    <n v="1605.333333333333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6"/>
    <n v="0"/>
    <n v="-94.012833333333347"/>
    <n v="-1504.2053333333336"/>
    <m/>
    <m/>
    <m/>
    <n v="4042.5518333333339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5"/>
    <n v="0"/>
    <n v="-2.6999166666666667"/>
    <n v="-40.498750000000001"/>
    <m/>
    <m/>
    <m/>
    <n v="280.79133333333334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5"/>
    <n v="0"/>
    <n v="-10.158333333333333"/>
    <n v="-152.375"/>
    <m/>
    <m/>
    <m/>
    <n v="1056.4666666666667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3"/>
    <n v="0"/>
    <n v="-7.9466666666666672"/>
    <n v="-103.30666666666667"/>
    <m/>
    <m/>
    <m/>
    <n v="842.34666666666658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3"/>
    <n v="0"/>
    <n v="-23.333333333333332"/>
    <n v="-303.33333333333331"/>
    <m/>
    <m/>
    <m/>
    <n v="2473.333333333333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3"/>
    <n v="0"/>
    <n v="0"/>
    <n v="0"/>
    <m/>
    <m/>
    <m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3"/>
    <n v="0"/>
    <n v="-12"/>
    <n v="-156"/>
    <m/>
    <m/>
    <m/>
    <n v="1272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1"/>
    <n v="12"/>
    <n v="0"/>
    <n v="-1.3054999999999999"/>
    <n v="-15.665999999999999"/>
    <m/>
    <m/>
    <m/>
    <n v="139.6885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2"/>
    <n v="0"/>
    <n v="-6.0514000000000001"/>
    <n v="-72.616799999999998"/>
    <m/>
    <m/>
    <m/>
    <n v="1736.7518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1"/>
    <n v="0"/>
    <n v="-8.3960000000000008"/>
    <n v="-92.356000000000009"/>
    <m/>
    <m/>
    <m/>
    <n v="2418.0479999999998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1"/>
    <n v="0"/>
    <n v="-7.6583333333333332"/>
    <n v="-84.24166666666666"/>
    <m/>
    <m/>
    <m/>
    <n v="827.1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10"/>
    <n v="0"/>
    <n v="-40.833333333333336"/>
    <n v="-408.33333333333337"/>
    <m/>
    <m/>
    <m/>
    <n v="4450.8333333333339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9"/>
    <n v="0"/>
    <n v="-46.182166666666667"/>
    <n v="-415.6395"/>
    <m/>
    <m/>
    <m/>
    <n v="2309.1083333333336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9"/>
    <n v="0"/>
    <n v="-60.9"/>
    <n v="-548.1"/>
    <m/>
    <m/>
    <m/>
    <n v="6699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9"/>
    <n v="0"/>
    <n v="-54"/>
    <n v="-486"/>
    <m/>
    <m/>
    <m/>
    <n v="5940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8"/>
    <n v="0"/>
    <n v="-1547.0851666666667"/>
    <n v="-12376.681333333334"/>
    <m/>
    <m/>
    <m/>
    <n v="78901.343499999988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8"/>
    <n v="0"/>
    <n v="-7"/>
    <n v="-56"/>
    <m/>
    <m/>
    <m/>
    <n v="357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8"/>
    <n v="0"/>
    <n v="-355.74983333333336"/>
    <n v="-2845.9986666666668"/>
    <m/>
    <m/>
    <m/>
    <n v="18143.2415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8"/>
    <n v="0"/>
    <n v="-3.4063333333333334"/>
    <n v="-27.250666666666667"/>
    <m/>
    <m/>
    <m/>
    <n v="991.24299999999994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8"/>
    <n v="0"/>
    <n v="-66.583249999999992"/>
    <n v="-532.66599999999994"/>
    <m/>
    <m/>
    <m/>
    <n v="7390.7407499999999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8"/>
    <n v="0"/>
    <n v="-241.11033333333333"/>
    <n v="-1928.8826666666666"/>
    <m/>
    <m/>
    <m/>
    <n v="26763.246999999996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8"/>
    <n v="0"/>
    <n v="-91.67"/>
    <n v="-733.36"/>
    <m/>
    <m/>
    <m/>
    <n v="10175.36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8"/>
    <n v="0"/>
    <n v="-21.3"/>
    <n v="-170.4"/>
    <m/>
    <m/>
    <m/>
    <n v="6198.3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8"/>
    <n v="0"/>
    <n v="-6"/>
    <n v="-48"/>
    <m/>
    <m/>
    <m/>
    <n v="1746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8"/>
    <n v="0"/>
    <n v="-1.1666666666666667"/>
    <n v="-9.3333333333333339"/>
    <m/>
    <m/>
    <m/>
    <n v="339.5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29.333333333333332"/>
    <m/>
    <m/>
    <m/>
    <n v="1067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7"/>
    <n v="0"/>
    <n v="-135.80000000000001"/>
    <n v="-950.60000000000014"/>
    <m/>
    <m/>
    <m/>
    <n v="15209.6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7"/>
    <n v="0"/>
    <n v="-49"/>
    <n v="-343"/>
    <m/>
    <m/>
    <m/>
    <n v="5488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6"/>
    <n v="0"/>
    <n v="-11.25"/>
    <n v="-67.5"/>
    <m/>
    <m/>
    <m/>
    <n v="1271.2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6"/>
    <n v="0"/>
    <n v="-1099.5"/>
    <n v="-6597"/>
    <m/>
    <m/>
    <m/>
    <n v="58273.5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6"/>
    <n v="0"/>
    <n v="-31.691666666666666"/>
    <n v="-190.15"/>
    <m/>
    <m/>
    <m/>
    <n v="1679.6583333333333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6"/>
    <n v="0"/>
    <n v="-11.333333333333334"/>
    <n v="-68"/>
    <m/>
    <m/>
    <m/>
    <n v="1280.6666666666667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6"/>
    <n v="0"/>
    <n v="-9.6666666666666661"/>
    <n v="-58"/>
    <m/>
    <m/>
    <m/>
    <n v="1092.3333333333333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6"/>
    <n v="0"/>
    <n v="-21.633333333333333"/>
    <n v="-129.80000000000001"/>
    <m/>
    <m/>
    <m/>
    <n v="1146.5666666666666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6"/>
    <n v="0"/>
    <n v="-42.791666666666664"/>
    <n v="-256.75"/>
    <m/>
    <m/>
    <m/>
    <n v="4835.458333333333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5"/>
    <n v="0"/>
    <n v="-49.104166666666664"/>
    <n v="-245.52083333333331"/>
    <m/>
    <m/>
    <m/>
    <n v="5597.875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5"/>
    <n v="0"/>
    <n v="-828.49166666666667"/>
    <n v="-4142.458333333333"/>
    <m/>
    <m/>
    <m/>
    <n v="44738.549999999996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4"/>
    <n v="0"/>
    <n v="-128.72749999999999"/>
    <n v="-514.91"/>
    <m/>
    <m/>
    <m/>
    <n v="37974.612499999996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4"/>
    <n v="0"/>
    <n v="-3.75"/>
    <n v="-15"/>
    <m/>
    <m/>
    <m/>
    <n v="431.2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37.86586666666665"/>
    <m/>
    <m/>
    <m/>
    <n v="17542.607666666667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3"/>
    <n v="0"/>
    <n v="-247.5"/>
    <n v="-742.5"/>
    <m/>
    <m/>
    <m/>
    <n v="28710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3"/>
    <n v="0"/>
    <n v="-108.79726666666667"/>
    <n v="-326.39179999999999"/>
    <m/>
    <m/>
    <m/>
    <n v="32203.990933333331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3"/>
    <n v="0"/>
    <n v="-7.3250000000000002"/>
    <n v="-21.975000000000001"/>
    <m/>
    <m/>
    <m/>
    <n v="849.69999999999993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3"/>
    <n v="0"/>
    <n v="-116.66666666666667"/>
    <n v="-350"/>
    <m/>
    <m/>
    <m/>
    <n v="13533.333333333334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3"/>
    <n v="0"/>
    <n v="-33.166333333333334"/>
    <n v="-99.498999999999995"/>
    <m/>
    <m/>
    <m/>
    <n v="1857.3146666666667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3"/>
    <n v="0"/>
    <n v="-161.54060000000001"/>
    <n v="-484.62180000000001"/>
    <m/>
    <m/>
    <m/>
    <n v="47816.0175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3"/>
    <n v="0"/>
    <n v="-14"/>
    <n v="-42"/>
    <m/>
    <m/>
    <m/>
    <n v="1624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3"/>
    <n v="0"/>
    <n v="-8.625"/>
    <n v="-25.875"/>
    <m/>
    <m/>
    <m/>
    <n v="2553"/>
    <s v="NÃO"/>
  </r>
  <r>
    <x v="1"/>
    <s v="Imóveis"/>
    <n v="4"/>
    <s v="Execução de reforma em delegacia"/>
    <d v="2021-10-27T00:00:00"/>
    <n v="1"/>
    <n v="1250"/>
    <n v="1250"/>
    <n v="25"/>
    <n v="300"/>
    <n v="0"/>
    <n v="3"/>
    <n v="0"/>
    <n v="-4.166666666666667"/>
    <n v="-12.5"/>
    <m/>
    <m/>
    <m/>
    <n v="1233.3333333333333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3"/>
    <n v="0"/>
    <n v="-22.491666666666667"/>
    <n v="-67.474999999999994"/>
    <m/>
    <m/>
    <m/>
    <n v="2609.0333333333333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2"/>
    <n v="0"/>
    <n v="-137.8073"/>
    <n v="-275.6146"/>
    <m/>
    <m/>
    <m/>
    <n v="40928.768100000001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83.333333333333329"/>
    <m/>
    <m/>
    <m/>
    <n v="4875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1"/>
    <n v="0"/>
    <n v="-68.007899999999992"/>
    <n v="-68.007899999999992"/>
    <m/>
    <m/>
    <m/>
    <n v="20266.3541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1"/>
    <n v="0"/>
    <n v="-27.85"/>
    <n v="-27.85"/>
    <m/>
    <m/>
    <m/>
    <n v="3286.3"/>
    <s v="NÃO"/>
  </r>
  <r>
    <x v="1"/>
    <s v="Imóveis"/>
    <n v="4"/>
    <s v="Execução de reforma em delegacia"/>
    <d v="2021-12-14T00:00:00"/>
    <n v="1"/>
    <n v="900"/>
    <n v="900"/>
    <n v="25"/>
    <n v="300"/>
    <n v="0"/>
    <n v="1"/>
    <n v="0"/>
    <n v="-3"/>
    <n v="-3"/>
    <m/>
    <m/>
    <m/>
    <n v="894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1"/>
    <n v="0"/>
    <n v="-41.376100000000001"/>
    <n v="-41.376100000000001"/>
    <m/>
    <m/>
    <m/>
    <n v="12330.077800000001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52.516666666666666"/>
    <m/>
    <m/>
    <m/>
    <n v="6196.9666666666672"/>
    <s v="NÃO"/>
  </r>
  <r>
    <x v="0"/>
    <s v="Máquinas, Motores e Aparelhos"/>
    <n v="10"/>
    <s v="Bebedouro de Coluna para galão - SISDOC 002444/2022"/>
    <d v="2022-01-07T00:00:00"/>
    <n v="1"/>
    <n v="895"/>
    <n v="895"/>
    <n v="10"/>
    <n v="120"/>
    <n v="0"/>
    <n v="0"/>
    <n v="0"/>
    <n v="-7.458333333333333"/>
    <n v="0"/>
    <m/>
    <m/>
    <m/>
    <n v="887.54166666666663"/>
    <s v="NÃO"/>
  </r>
  <r>
    <x v="0"/>
    <s v="Máquinas, Motores e Aparelhos"/>
    <n v="10"/>
    <s v="Consultorio Odontológico Portátil e Cadeira de Atendimento Portátil - SISDOC 002419/2022"/>
    <d v="2022-01-13T00:00:00"/>
    <n v="1"/>
    <n v="9900"/>
    <n v="9900"/>
    <n v="10"/>
    <n v="120"/>
    <n v="0"/>
    <n v="0"/>
    <n v="0"/>
    <n v="-82.5"/>
    <n v="0"/>
    <m/>
    <m/>
    <m/>
    <n v="9817.5"/>
    <s v="NÃO"/>
  </r>
  <r>
    <x v="1"/>
    <s v="Imóveis"/>
    <n v="4"/>
    <s v="Execução de reforma em delegacia"/>
    <d v="2022-01-19T00:00:00"/>
    <n v="1"/>
    <n v="29950"/>
    <n v="29950"/>
    <n v="25"/>
    <n v="300"/>
    <n v="0"/>
    <n v="0"/>
    <n v="0"/>
    <n v="-99.833333333333329"/>
    <n v="0"/>
    <m/>
    <m/>
    <m/>
    <n v="29850.166666666668"/>
    <s v="NÃO"/>
  </r>
  <r>
    <x v="0"/>
    <s v="Máquinas, Motores e Aparelhos"/>
    <n v="10"/>
    <s v="Purificador de água com capacidade de 20 litros - SISDOC 002433/2022"/>
    <d v="2022-01-25T00:00:00"/>
    <n v="1"/>
    <n v="709.2"/>
    <n v="709.2"/>
    <n v="10"/>
    <n v="120"/>
    <n v="0"/>
    <n v="0"/>
    <n v="0"/>
    <n v="-5.91"/>
    <n v="0"/>
    <m/>
    <m/>
    <m/>
    <n v="703.29000000000008"/>
    <s v="NÃO"/>
  </r>
  <r>
    <x v="0"/>
    <s v="Máquinas, Motores e Aparelhos"/>
    <n v="10"/>
    <s v="Plastificadora A4 - SISDOC 002162/2022"/>
    <d v="2022-01-28T00:00:00"/>
    <n v="1"/>
    <n v="440"/>
    <n v="440"/>
    <n v="10"/>
    <n v="120"/>
    <n v="0"/>
    <n v="0"/>
    <n v="0"/>
    <n v="-3.6666666666666665"/>
    <n v="0"/>
    <m/>
    <m/>
    <m/>
    <n v="436.33333333333331"/>
    <s v="NÃO"/>
  </r>
  <r>
    <x v="0"/>
    <s v="Mobiliário em Geral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0"/>
    <m/>
    <m/>
    <m/>
    <n v="18626.881583333332"/>
    <s v="NÃO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7">
  <r>
    <x v="0"/>
    <x v="0"/>
    <n v="10"/>
    <s v="Diversas Placas"/>
    <d v="1979-01-01T00:00:00"/>
    <n v="1"/>
    <n v="288.01"/>
    <n v="288.01"/>
    <n v="10"/>
    <n v="120"/>
    <n v="43"/>
    <n v="517"/>
    <n v="0"/>
    <n v="0"/>
    <n v="-288.01"/>
    <m/>
    <m/>
    <m/>
    <n v="0"/>
    <x v="0"/>
  </r>
  <r>
    <x v="0"/>
    <x v="1"/>
    <n v="10"/>
    <s v="Máquina de Escrever "/>
    <d v="1979-08-02T00:00:00"/>
    <n v="1"/>
    <n v="62.5"/>
    <n v="62.5"/>
    <n v="10"/>
    <n v="120"/>
    <n v="42"/>
    <n v="510"/>
    <n v="0"/>
    <n v="0"/>
    <n v="-62.5"/>
    <m/>
    <m/>
    <m/>
    <n v="0"/>
    <x v="0"/>
  </r>
  <r>
    <x v="0"/>
    <x v="2"/>
    <n v="10"/>
    <s v="Armário de Aço "/>
    <d v="1980-09-22T00:00:00"/>
    <n v="1"/>
    <n v="71.900000000000006"/>
    <n v="71.900000000000006"/>
    <n v="10"/>
    <n v="120"/>
    <n v="41"/>
    <n v="497"/>
    <n v="0"/>
    <n v="0"/>
    <n v="-71.900000000000006"/>
    <m/>
    <m/>
    <m/>
    <n v="0"/>
    <x v="0"/>
  </r>
  <r>
    <x v="0"/>
    <x v="1"/>
    <n v="10"/>
    <s v="Calculadora "/>
    <d v="1981-01-21T00:00:00"/>
    <n v="1"/>
    <n v="322.10000000000002"/>
    <n v="322.10000000000002"/>
    <n v="10"/>
    <n v="120"/>
    <n v="41"/>
    <n v="493"/>
    <n v="0"/>
    <n v="0"/>
    <n v="-322.10000000000002"/>
    <m/>
    <m/>
    <m/>
    <n v="0"/>
    <x v="0"/>
  </r>
  <r>
    <x v="0"/>
    <x v="1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x v="0"/>
  </r>
  <r>
    <x v="0"/>
    <x v="2"/>
    <n v="10"/>
    <s v="Estante "/>
    <d v="1981-10-01T00:00:00"/>
    <n v="3"/>
    <n v="236.42"/>
    <n v="709.26"/>
    <n v="10"/>
    <n v="120"/>
    <n v="40"/>
    <n v="484"/>
    <n v="0"/>
    <n v="0"/>
    <n v="-709.26"/>
    <m/>
    <m/>
    <m/>
    <n v="0"/>
    <x v="0"/>
  </r>
  <r>
    <x v="0"/>
    <x v="1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x v="0"/>
  </r>
  <r>
    <x v="0"/>
    <x v="2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x v="0"/>
  </r>
  <r>
    <x v="0"/>
    <x v="2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x v="0"/>
  </r>
  <r>
    <x v="0"/>
    <x v="2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x v="0"/>
  </r>
  <r>
    <x v="0"/>
    <x v="2"/>
    <n v="10"/>
    <s v="Poltrona  P.321.52"/>
    <d v="1982-12-03T00:00:00"/>
    <n v="3"/>
    <n v="110"/>
    <n v="330"/>
    <n v="10"/>
    <n v="120"/>
    <n v="39"/>
    <n v="470"/>
    <n v="0"/>
    <n v="0"/>
    <n v="-330"/>
    <m/>
    <m/>
    <m/>
    <n v="0"/>
    <x v="0"/>
  </r>
  <r>
    <x v="0"/>
    <x v="2"/>
    <n v="10"/>
    <s v="Poltrona"/>
    <d v="1982-12-03T00:00:00"/>
    <n v="6"/>
    <n v="65.39"/>
    <n v="392.34000000000003"/>
    <n v="10"/>
    <n v="120"/>
    <n v="39"/>
    <n v="470"/>
    <n v="0"/>
    <n v="0"/>
    <n v="-392.34000000000003"/>
    <m/>
    <m/>
    <m/>
    <n v="0"/>
    <x v="0"/>
  </r>
  <r>
    <x v="0"/>
    <x v="2"/>
    <n v="10"/>
    <s v="Mesa Lateral PM-73.01"/>
    <d v="1982-12-03T00:00:00"/>
    <n v="1"/>
    <n v="13.5"/>
    <n v="13.5"/>
    <n v="10"/>
    <n v="120"/>
    <n v="39"/>
    <n v="470"/>
    <n v="0"/>
    <n v="0"/>
    <n v="-13.5"/>
    <m/>
    <m/>
    <m/>
    <n v="0"/>
    <x v="0"/>
  </r>
  <r>
    <x v="0"/>
    <x v="2"/>
    <n v="10"/>
    <s v="Armário"/>
    <d v="1982-12-03T00:00:00"/>
    <n v="1"/>
    <n v="39.46"/>
    <n v="39.46"/>
    <n v="10"/>
    <n v="120"/>
    <n v="39"/>
    <n v="470"/>
    <n v="0"/>
    <n v="0"/>
    <n v="-39.46"/>
    <m/>
    <m/>
    <m/>
    <n v="0"/>
    <x v="0"/>
  </r>
  <r>
    <x v="0"/>
    <x v="2"/>
    <n v="10"/>
    <s v="Poltrona P.340.51"/>
    <d v="1982-12-03T00:00:00"/>
    <n v="1"/>
    <n v="130.65"/>
    <n v="130.65"/>
    <n v="10"/>
    <n v="120"/>
    <n v="39"/>
    <n v="470"/>
    <n v="0"/>
    <n v="0"/>
    <n v="-130.65"/>
    <m/>
    <m/>
    <m/>
    <n v="0"/>
    <x v="0"/>
  </r>
  <r>
    <x v="0"/>
    <x v="2"/>
    <n v="10"/>
    <s v="Poltrona Giratória "/>
    <d v="1983-04-04T00:00:00"/>
    <n v="3"/>
    <n v="52.97"/>
    <n v="158.91"/>
    <n v="10"/>
    <n v="120"/>
    <n v="38"/>
    <n v="466"/>
    <n v="0"/>
    <n v="0"/>
    <n v="-158.91"/>
    <m/>
    <m/>
    <m/>
    <n v="0"/>
    <x v="0"/>
  </r>
  <r>
    <x v="0"/>
    <x v="2"/>
    <n v="10"/>
    <s v="Estante Especial Armaco"/>
    <d v="1983-04-25T00:00:00"/>
    <n v="1"/>
    <n v="124.86"/>
    <n v="124.86"/>
    <n v="10"/>
    <n v="120"/>
    <n v="38"/>
    <n v="466"/>
    <n v="0"/>
    <n v="0"/>
    <n v="-124.86"/>
    <m/>
    <m/>
    <m/>
    <n v="0"/>
    <x v="0"/>
  </r>
  <r>
    <x v="0"/>
    <x v="2"/>
    <n v="10"/>
    <s v="Sofá 3 Lugares "/>
    <d v="1983-12-28T00:00:00"/>
    <n v="1"/>
    <n v="450"/>
    <n v="450"/>
    <n v="10"/>
    <n v="120"/>
    <n v="38"/>
    <n v="458"/>
    <n v="0"/>
    <n v="0"/>
    <n v="-450"/>
    <m/>
    <m/>
    <m/>
    <n v="0"/>
    <x v="0"/>
  </r>
  <r>
    <x v="0"/>
    <x v="2"/>
    <n v="10"/>
    <s v="Mesa Lateral "/>
    <d v="1983-12-28T00:00:00"/>
    <n v="2"/>
    <n v="105"/>
    <n v="210"/>
    <n v="10"/>
    <n v="120"/>
    <n v="38"/>
    <n v="458"/>
    <n v="0"/>
    <n v="0"/>
    <n v="-210"/>
    <m/>
    <m/>
    <m/>
    <n v="0"/>
    <x v="0"/>
  </r>
  <r>
    <x v="0"/>
    <x v="2"/>
    <n v="10"/>
    <s v="Sofá 2 Lugares "/>
    <d v="1983-12-28T00:00:00"/>
    <n v="2"/>
    <n v="389"/>
    <n v="778"/>
    <n v="10"/>
    <n v="120"/>
    <n v="38"/>
    <n v="458"/>
    <n v="0"/>
    <n v="0"/>
    <n v="-778"/>
    <m/>
    <m/>
    <m/>
    <n v="0"/>
    <x v="0"/>
  </r>
  <r>
    <x v="0"/>
    <x v="2"/>
    <n v="10"/>
    <s v="Sofá 3 Lugares "/>
    <d v="1983-12-28T00:00:00"/>
    <n v="1"/>
    <n v="458"/>
    <n v="458"/>
    <n v="10"/>
    <n v="120"/>
    <n v="38"/>
    <n v="458"/>
    <n v="0"/>
    <n v="0"/>
    <n v="-458"/>
    <m/>
    <m/>
    <m/>
    <n v="0"/>
    <x v="0"/>
  </r>
  <r>
    <x v="0"/>
    <x v="2"/>
    <n v="10"/>
    <s v="Poltrona Lafer "/>
    <d v="1983-12-28T00:00:00"/>
    <n v="1"/>
    <n v="295"/>
    <n v="295"/>
    <n v="10"/>
    <n v="120"/>
    <n v="38"/>
    <n v="458"/>
    <n v="0"/>
    <n v="0"/>
    <n v="-295"/>
    <m/>
    <m/>
    <m/>
    <n v="0"/>
    <x v="0"/>
  </r>
  <r>
    <x v="0"/>
    <x v="2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x v="0"/>
  </r>
  <r>
    <x v="0"/>
    <x v="2"/>
    <n v="10"/>
    <s v="Cadeira Giratória"/>
    <d v="1984-07-12T00:00:00"/>
    <n v="1"/>
    <n v="270"/>
    <n v="270"/>
    <n v="10"/>
    <n v="120"/>
    <n v="37"/>
    <n v="451"/>
    <n v="0"/>
    <n v="0"/>
    <n v="-270"/>
    <m/>
    <m/>
    <m/>
    <n v="0"/>
    <x v="0"/>
  </r>
  <r>
    <x v="0"/>
    <x v="1"/>
    <n v="10"/>
    <s v="Calculadora Eletrônica  "/>
    <d v="1984-09-20T00:00:00"/>
    <n v="1"/>
    <n v="486"/>
    <n v="486"/>
    <n v="10"/>
    <n v="120"/>
    <n v="37"/>
    <n v="449"/>
    <n v="0"/>
    <n v="0"/>
    <n v="-486"/>
    <m/>
    <m/>
    <m/>
    <n v="0"/>
    <x v="0"/>
  </r>
  <r>
    <x v="0"/>
    <x v="1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x v="0"/>
  </r>
  <r>
    <x v="0"/>
    <x v="2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x v="0"/>
  </r>
  <r>
    <x v="0"/>
    <x v="2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x v="0"/>
  </r>
  <r>
    <x v="0"/>
    <x v="2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x v="0"/>
  </r>
  <r>
    <x v="0"/>
    <x v="1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x v="0"/>
  </r>
  <r>
    <x v="0"/>
    <x v="1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x v="0"/>
  </r>
  <r>
    <x v="0"/>
    <x v="2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x v="0"/>
  </r>
  <r>
    <x v="0"/>
    <x v="1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x v="0"/>
  </r>
  <r>
    <x v="0"/>
    <x v="1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x v="0"/>
  </r>
  <r>
    <x v="0"/>
    <x v="2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x v="0"/>
  </r>
  <r>
    <x v="0"/>
    <x v="1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x v="0"/>
  </r>
  <r>
    <x v="0"/>
    <x v="2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x v="0"/>
  </r>
  <r>
    <x v="0"/>
    <x v="1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x v="0"/>
  </r>
  <r>
    <x v="0"/>
    <x v="2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x v="0"/>
  </r>
  <r>
    <x v="0"/>
    <x v="1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x v="0"/>
  </r>
  <r>
    <x v="0"/>
    <x v="2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x v="0"/>
  </r>
  <r>
    <x v="0"/>
    <x v="1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x v="0"/>
  </r>
  <r>
    <x v="0"/>
    <x v="1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x v="0"/>
  </r>
  <r>
    <x v="0"/>
    <x v="1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x v="0"/>
  </r>
  <r>
    <x v="1"/>
    <x v="3"/>
    <n v="4"/>
    <s v="Edifício da Av. do Contorno, n756"/>
    <d v="1991-01-07T00:00:00"/>
    <n v="1"/>
    <n v="511131.45"/>
    <n v="511131.45"/>
    <n v="25"/>
    <n v="300"/>
    <n v="31"/>
    <n v="373"/>
    <n v="0"/>
    <n v="0"/>
    <n v="-511131.45"/>
    <m/>
    <m/>
    <m/>
    <n v="0"/>
    <x v="0"/>
  </r>
  <r>
    <x v="0"/>
    <x v="1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x v="0"/>
  </r>
  <r>
    <x v="0"/>
    <x v="1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x v="0"/>
  </r>
  <r>
    <x v="0"/>
    <x v="1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x v="0"/>
  </r>
  <r>
    <x v="0"/>
    <x v="1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x v="0"/>
  </r>
  <r>
    <x v="1"/>
    <x v="3"/>
    <n v="4"/>
    <s v="Salas 508 e 509 "/>
    <d v="1991-07-03T00:00:00"/>
    <n v="1"/>
    <n v="950708.62"/>
    <n v="950708.62"/>
    <n v="25"/>
    <n v="300"/>
    <n v="30"/>
    <n v="367"/>
    <n v="0"/>
    <n v="0"/>
    <n v="-950708.62"/>
    <m/>
    <m/>
    <m/>
    <n v="0"/>
    <x v="0"/>
  </r>
  <r>
    <x v="0"/>
    <x v="1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x v="0"/>
  </r>
  <r>
    <x v="0"/>
    <x v="2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x v="0"/>
  </r>
  <r>
    <x v="0"/>
    <x v="2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x v="0"/>
  </r>
  <r>
    <x v="0"/>
    <x v="2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x v="0"/>
  </r>
  <r>
    <x v="0"/>
    <x v="2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x v="0"/>
  </r>
  <r>
    <x v="0"/>
    <x v="2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x v="0"/>
  </r>
  <r>
    <x v="0"/>
    <x v="2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x v="0"/>
  </r>
  <r>
    <x v="1"/>
    <x v="3"/>
    <n v="4"/>
    <s v="Sala 911"/>
    <d v="1991-10-10T00:00:00"/>
    <n v="1"/>
    <n v="25042.14"/>
    <n v="25042.14"/>
    <n v="25"/>
    <n v="300"/>
    <n v="30"/>
    <n v="364"/>
    <n v="0"/>
    <n v="0"/>
    <n v="-25042.14"/>
    <m/>
    <m/>
    <m/>
    <n v="0"/>
    <x v="0"/>
  </r>
  <r>
    <x v="0"/>
    <x v="1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x v="0"/>
  </r>
  <r>
    <x v="0"/>
    <x v="2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x v="0"/>
  </r>
  <r>
    <x v="0"/>
    <x v="2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x v="0"/>
  </r>
  <r>
    <x v="0"/>
    <x v="1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x v="0"/>
  </r>
  <r>
    <x v="0"/>
    <x v="1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x v="0"/>
  </r>
  <r>
    <x v="0"/>
    <x v="2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x v="0"/>
  </r>
  <r>
    <x v="0"/>
    <x v="2"/>
    <n v="10"/>
    <s v="Cofre"/>
    <d v="1992-02-28T00:00:00"/>
    <n v="2"/>
    <n v="165"/>
    <n v="330"/>
    <n v="10"/>
    <n v="120"/>
    <n v="30"/>
    <n v="360"/>
    <n v="0"/>
    <n v="0"/>
    <n v="-330"/>
    <m/>
    <m/>
    <m/>
    <n v="0"/>
    <x v="0"/>
  </r>
  <r>
    <x v="0"/>
    <x v="2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x v="0"/>
  </r>
  <r>
    <x v="0"/>
    <x v="2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x v="0"/>
  </r>
  <r>
    <x v="0"/>
    <x v="2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x v="0"/>
  </r>
  <r>
    <x v="0"/>
    <x v="2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x v="0"/>
  </r>
  <r>
    <x v="0"/>
    <x v="2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x v="0"/>
  </r>
  <r>
    <x v="0"/>
    <x v="2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x v="0"/>
  </r>
  <r>
    <x v="0"/>
    <x v="2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x v="0"/>
  </r>
  <r>
    <x v="0"/>
    <x v="2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x v="0"/>
  </r>
  <r>
    <x v="0"/>
    <x v="2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x v="0"/>
  </r>
  <r>
    <x v="0"/>
    <x v="1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x v="0"/>
  </r>
  <r>
    <x v="0"/>
    <x v="2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x v="0"/>
  </r>
  <r>
    <x v="0"/>
    <x v="2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x v="0"/>
  </r>
  <r>
    <x v="1"/>
    <x v="3"/>
    <n v="4"/>
    <s v="Auditório Granada"/>
    <d v="1993-01-01T00:00:00"/>
    <n v="1"/>
    <n v="130659.13"/>
    <n v="130659.13"/>
    <n v="25"/>
    <n v="300"/>
    <n v="29"/>
    <n v="349"/>
    <n v="0"/>
    <n v="0"/>
    <n v="-130659.13"/>
    <m/>
    <m/>
    <m/>
    <n v="0"/>
    <x v="0"/>
  </r>
  <r>
    <x v="0"/>
    <x v="2"/>
    <n v="10"/>
    <s v="Cadeira Giratória s/ Braço"/>
    <d v="1993-02-28T00:00:00"/>
    <n v="1"/>
    <n v="32.5"/>
    <n v="32.5"/>
    <n v="10"/>
    <n v="120"/>
    <n v="29"/>
    <n v="348"/>
    <n v="0"/>
    <n v="0"/>
    <n v="-32.5"/>
    <m/>
    <m/>
    <m/>
    <n v="0"/>
    <x v="0"/>
  </r>
  <r>
    <x v="0"/>
    <x v="1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x v="0"/>
  </r>
  <r>
    <x v="0"/>
    <x v="1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x v="0"/>
  </r>
  <r>
    <x v="0"/>
    <x v="1"/>
    <n v="10"/>
    <s v="Fax Transceptor de Fac Simile"/>
    <d v="1994-02-28T00:00:00"/>
    <n v="1"/>
    <n v="662.54"/>
    <n v="662.54"/>
    <n v="10"/>
    <n v="120"/>
    <n v="28"/>
    <n v="336"/>
    <n v="0"/>
    <n v="0"/>
    <n v="-662.54"/>
    <m/>
    <m/>
    <m/>
    <n v="0"/>
    <x v="0"/>
  </r>
  <r>
    <x v="0"/>
    <x v="1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x v="0"/>
  </r>
  <r>
    <x v="0"/>
    <x v="1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x v="0"/>
  </r>
  <r>
    <x v="0"/>
    <x v="1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x v="0"/>
  </r>
  <r>
    <x v="0"/>
    <x v="2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x v="0"/>
  </r>
  <r>
    <x v="0"/>
    <x v="2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x v="0"/>
  </r>
  <r>
    <x v="0"/>
    <x v="2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x v="0"/>
  </r>
  <r>
    <x v="0"/>
    <x v="2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x v="0"/>
  </r>
  <r>
    <x v="0"/>
    <x v="2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x v="0"/>
  </r>
  <r>
    <x v="0"/>
    <x v="2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x v="0"/>
  </r>
  <r>
    <x v="0"/>
    <x v="2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x v="0"/>
  </r>
  <r>
    <x v="0"/>
    <x v="1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x v="0"/>
  </r>
  <r>
    <x v="0"/>
    <x v="1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x v="0"/>
  </r>
  <r>
    <x v="0"/>
    <x v="2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x v="0"/>
  </r>
  <r>
    <x v="0"/>
    <x v="2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x v="0"/>
  </r>
  <r>
    <x v="0"/>
    <x v="2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x v="0"/>
  </r>
  <r>
    <x v="0"/>
    <x v="2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x v="0"/>
  </r>
  <r>
    <x v="0"/>
    <x v="2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x v="0"/>
  </r>
  <r>
    <x v="0"/>
    <x v="2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x v="0"/>
  </r>
  <r>
    <x v="0"/>
    <x v="2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x v="0"/>
  </r>
  <r>
    <x v="0"/>
    <x v="2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x v="0"/>
  </r>
  <r>
    <x v="0"/>
    <x v="2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x v="0"/>
  </r>
  <r>
    <x v="0"/>
    <x v="2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x v="0"/>
  </r>
  <r>
    <x v="0"/>
    <x v="2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x v="0"/>
  </r>
  <r>
    <x v="0"/>
    <x v="2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x v="0"/>
  </r>
  <r>
    <x v="0"/>
    <x v="2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x v="0"/>
  </r>
  <r>
    <x v="0"/>
    <x v="1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x v="0"/>
  </r>
  <r>
    <x v="0"/>
    <x v="1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x v="0"/>
  </r>
  <r>
    <x v="0"/>
    <x v="2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x v="0"/>
  </r>
  <r>
    <x v="0"/>
    <x v="2"/>
    <n v="10"/>
    <s v="Estante de Aço "/>
    <d v="1995-02-28T00:00:00"/>
    <n v="1"/>
    <n v="891"/>
    <n v="891"/>
    <n v="10"/>
    <n v="120"/>
    <n v="27"/>
    <n v="324"/>
    <n v="0"/>
    <n v="0"/>
    <n v="-891"/>
    <m/>
    <m/>
    <m/>
    <n v="0"/>
    <x v="0"/>
  </r>
  <r>
    <x v="0"/>
    <x v="2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x v="0"/>
  </r>
  <r>
    <x v="0"/>
    <x v="2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x v="0"/>
  </r>
  <r>
    <x v="0"/>
    <x v="2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x v="0"/>
  </r>
  <r>
    <x v="0"/>
    <x v="2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x v="0"/>
  </r>
  <r>
    <x v="0"/>
    <x v="2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x v="0"/>
  </r>
  <r>
    <x v="0"/>
    <x v="2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x v="0"/>
  </r>
  <r>
    <x v="0"/>
    <x v="2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x v="0"/>
  </r>
  <r>
    <x v="0"/>
    <x v="1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x v="0"/>
  </r>
  <r>
    <x v="0"/>
    <x v="1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x v="0"/>
  </r>
  <r>
    <x v="0"/>
    <x v="1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x v="0"/>
  </r>
  <r>
    <x v="0"/>
    <x v="1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x v="0"/>
  </r>
  <r>
    <x v="0"/>
    <x v="2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x v="0"/>
  </r>
  <r>
    <x v="0"/>
    <x v="2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x v="0"/>
  </r>
  <r>
    <x v="0"/>
    <x v="2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x v="0"/>
  </r>
  <r>
    <x v="0"/>
    <x v="2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x v="0"/>
  </r>
  <r>
    <x v="0"/>
    <x v="2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x v="0"/>
  </r>
  <r>
    <x v="0"/>
    <x v="2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x v="0"/>
  </r>
  <r>
    <x v="0"/>
    <x v="2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x v="0"/>
  </r>
  <r>
    <x v="0"/>
    <x v="2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x v="0"/>
  </r>
  <r>
    <x v="0"/>
    <x v="2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x v="0"/>
  </r>
  <r>
    <x v="0"/>
    <x v="2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x v="0"/>
  </r>
  <r>
    <x v="1"/>
    <x v="3"/>
    <n v="4"/>
    <s v="Sala 301"/>
    <d v="1995-08-17T00:00:00"/>
    <n v="1"/>
    <n v="18500"/>
    <n v="18500"/>
    <n v="25"/>
    <n v="300"/>
    <n v="26"/>
    <n v="318"/>
    <n v="0"/>
    <n v="0"/>
    <n v="-18500"/>
    <m/>
    <m/>
    <m/>
    <n v="0"/>
    <x v="0"/>
  </r>
  <r>
    <x v="0"/>
    <x v="2"/>
    <n v="10"/>
    <s v="Cadeira Giratória "/>
    <d v="1995-08-31T00:00:00"/>
    <n v="3"/>
    <n v="129"/>
    <n v="387"/>
    <n v="10"/>
    <n v="120"/>
    <n v="26"/>
    <n v="317"/>
    <n v="0"/>
    <n v="0"/>
    <n v="-387"/>
    <d v="2022-02-17T00:00:00"/>
    <n v="1"/>
    <n v="129"/>
    <n v="0"/>
    <x v="0"/>
  </r>
  <r>
    <x v="0"/>
    <x v="2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x v="0"/>
  </r>
  <r>
    <x v="0"/>
    <x v="2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x v="0"/>
  </r>
  <r>
    <x v="0"/>
    <x v="2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x v="0"/>
  </r>
  <r>
    <x v="0"/>
    <x v="2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x v="0"/>
  </r>
  <r>
    <x v="0"/>
    <x v="2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x v="0"/>
  </r>
  <r>
    <x v="0"/>
    <x v="2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x v="0"/>
  </r>
  <r>
    <x v="0"/>
    <x v="2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x v="0"/>
  </r>
  <r>
    <x v="0"/>
    <x v="2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x v="0"/>
  </r>
  <r>
    <x v="0"/>
    <x v="2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x v="0"/>
  </r>
  <r>
    <x v="0"/>
    <x v="2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x v="0"/>
  </r>
  <r>
    <x v="0"/>
    <x v="1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x v="0"/>
  </r>
  <r>
    <x v="0"/>
    <x v="2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x v="0"/>
  </r>
  <r>
    <x v="0"/>
    <x v="1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x v="0"/>
  </r>
  <r>
    <x v="0"/>
    <x v="2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2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x v="0"/>
  </r>
  <r>
    <x v="0"/>
    <x v="2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x v="0"/>
  </r>
  <r>
    <x v="0"/>
    <x v="2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1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x v="0"/>
  </r>
  <r>
    <x v="0"/>
    <x v="1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x v="0"/>
  </r>
  <r>
    <x v="0"/>
    <x v="1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x v="0"/>
  </r>
  <r>
    <x v="0"/>
    <x v="2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x v="0"/>
  </r>
  <r>
    <x v="0"/>
    <x v="4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x v="0"/>
  </r>
  <r>
    <x v="0"/>
    <x v="1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x v="0"/>
  </r>
  <r>
    <x v="0"/>
    <x v="4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x v="0"/>
  </r>
  <r>
    <x v="0"/>
    <x v="4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x v="0"/>
  </r>
  <r>
    <x v="0"/>
    <x v="2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x v="0"/>
  </r>
  <r>
    <x v="0"/>
    <x v="2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x v="0"/>
  </r>
  <r>
    <x v="0"/>
    <x v="2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x v="0"/>
  </r>
  <r>
    <x v="1"/>
    <x v="3"/>
    <n v="4"/>
    <s v="Edifício Rua da Bahia, 1477 "/>
    <d v="1996-09-02T00:00:00"/>
    <n v="1"/>
    <n v="6690770.9800000004"/>
    <n v="6690770.9800000004"/>
    <n v="25"/>
    <n v="300"/>
    <n v="25"/>
    <n v="305"/>
    <n v="0"/>
    <n v="0"/>
    <n v="-6690770.9800000004"/>
    <m/>
    <m/>
    <m/>
    <n v="0"/>
    <x v="0"/>
  </r>
  <r>
    <x v="0"/>
    <x v="2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x v="0"/>
  </r>
  <r>
    <x v="1"/>
    <x v="3"/>
    <n v="4"/>
    <s v="Sala 1115"/>
    <d v="1996-10-01T00:00:00"/>
    <n v="1"/>
    <n v="38026.050000000003"/>
    <n v="38026.050000000003"/>
    <n v="25"/>
    <n v="300"/>
    <n v="25"/>
    <n v="304"/>
    <n v="0"/>
    <n v="0"/>
    <n v="-38026.050000000003"/>
    <m/>
    <m/>
    <m/>
    <n v="0"/>
    <x v="0"/>
  </r>
  <r>
    <x v="0"/>
    <x v="1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x v="0"/>
  </r>
  <r>
    <x v="0"/>
    <x v="1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x v="0"/>
  </r>
  <r>
    <x v="0"/>
    <x v="2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x v="0"/>
  </r>
  <r>
    <x v="0"/>
    <x v="2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x v="0"/>
  </r>
  <r>
    <x v="0"/>
    <x v="2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x v="0"/>
  </r>
  <r>
    <x v="0"/>
    <x v="2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x v="0"/>
  </r>
  <r>
    <x v="0"/>
    <x v="2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x v="0"/>
  </r>
  <r>
    <x v="0"/>
    <x v="2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x v="0"/>
  </r>
  <r>
    <x v="1"/>
    <x v="3"/>
    <n v="4"/>
    <s v="Sala 1110"/>
    <d v="1996-12-05T00:00:00"/>
    <n v="1"/>
    <n v="22085.7"/>
    <n v="22085.7"/>
    <n v="25"/>
    <n v="300"/>
    <n v="25"/>
    <n v="302"/>
    <n v="0"/>
    <n v="0"/>
    <n v="-22085.7"/>
    <m/>
    <m/>
    <m/>
    <n v="0"/>
    <x v="0"/>
  </r>
  <r>
    <x v="0"/>
    <x v="1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x v="0"/>
  </r>
  <r>
    <x v="0"/>
    <x v="1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x v="0"/>
  </r>
  <r>
    <x v="0"/>
    <x v="1"/>
    <n v="10"/>
    <s v="Refrigerador Frigobar"/>
    <d v="1996-12-31T00:00:00"/>
    <n v="1"/>
    <n v="332"/>
    <n v="332"/>
    <n v="10"/>
    <n v="120"/>
    <n v="25"/>
    <n v="301"/>
    <n v="0"/>
    <n v="0"/>
    <n v="-332"/>
    <d v="2022-02-17T00:00:00"/>
    <n v="1"/>
    <n v="332"/>
    <n v="0"/>
    <x v="0"/>
  </r>
  <r>
    <x v="0"/>
    <x v="2"/>
    <n v="10"/>
    <s v="Mesa c/ 3 Gavetas "/>
    <d v="1996-12-31T00:00:00"/>
    <n v="1"/>
    <n v="109"/>
    <n v="109"/>
    <n v="10"/>
    <n v="120"/>
    <n v="25"/>
    <n v="301"/>
    <n v="0"/>
    <n v="0"/>
    <n v="-109"/>
    <d v="2022-02-17T00:00:00"/>
    <n v="1"/>
    <n v="109"/>
    <n v="0"/>
    <x v="0"/>
  </r>
  <r>
    <x v="0"/>
    <x v="2"/>
    <n v="10"/>
    <s v="Balcão "/>
    <d v="1996-12-31T00:00:00"/>
    <n v="1"/>
    <n v="890"/>
    <n v="890"/>
    <n v="10"/>
    <n v="120"/>
    <n v="25"/>
    <n v="301"/>
    <n v="0"/>
    <n v="0"/>
    <n v="-890"/>
    <d v="2022-02-17T00:00:00"/>
    <n v="1"/>
    <n v="890"/>
    <n v="0"/>
    <x v="0"/>
  </r>
  <r>
    <x v="0"/>
    <x v="2"/>
    <n v="10"/>
    <s v="Cadeira Fixa"/>
    <d v="1996-12-31T00:00:00"/>
    <n v="6"/>
    <n v="44"/>
    <n v="264"/>
    <n v="10"/>
    <n v="120"/>
    <n v="25"/>
    <n v="301"/>
    <n v="0"/>
    <n v="0"/>
    <n v="-264"/>
    <d v="2022-02-17T00:00:00"/>
    <n v="6"/>
    <n v="264"/>
    <n v="0"/>
    <x v="0"/>
  </r>
  <r>
    <x v="0"/>
    <x v="2"/>
    <n v="10"/>
    <s v="Cofre "/>
    <d v="1996-12-31T00:00:00"/>
    <n v="1"/>
    <n v="269"/>
    <n v="269"/>
    <n v="10"/>
    <n v="120"/>
    <n v="25"/>
    <n v="301"/>
    <n v="0"/>
    <n v="0"/>
    <n v="-269"/>
    <d v="2022-02-17T00:00:00"/>
    <n v="1"/>
    <n v="269"/>
    <n v="0"/>
    <x v="0"/>
  </r>
  <r>
    <x v="0"/>
    <x v="2"/>
    <n v="10"/>
    <s v="Armário 2 Portas Alto"/>
    <d v="1996-12-31T00:00:00"/>
    <n v="1"/>
    <n v="140"/>
    <n v="140"/>
    <n v="10"/>
    <n v="120"/>
    <n v="25"/>
    <n v="301"/>
    <n v="0"/>
    <n v="0"/>
    <n v="-140"/>
    <d v="2022-02-17T00:00:00"/>
    <n v="1"/>
    <n v="140"/>
    <n v="0"/>
    <x v="0"/>
  </r>
  <r>
    <x v="0"/>
    <x v="2"/>
    <n v="10"/>
    <s v="Poltrona Média"/>
    <d v="1996-12-31T00:00:00"/>
    <n v="2"/>
    <n v="154.5"/>
    <n v="309"/>
    <n v="10"/>
    <n v="120"/>
    <n v="25"/>
    <n v="301"/>
    <n v="0"/>
    <n v="0"/>
    <n v="-309"/>
    <d v="2022-02-17T00:00:00"/>
    <n v="2"/>
    <n v="309"/>
    <n v="0"/>
    <x v="0"/>
  </r>
  <r>
    <x v="0"/>
    <x v="2"/>
    <n v="10"/>
    <s v="Arquivo c/ 4 Gavetas"/>
    <d v="1996-12-31T00:00:00"/>
    <n v="1"/>
    <n v="159"/>
    <n v="159"/>
    <n v="10"/>
    <n v="120"/>
    <n v="25"/>
    <n v="301"/>
    <n v="0"/>
    <n v="0"/>
    <n v="-159"/>
    <d v="2022-02-17T00:00:00"/>
    <n v="1"/>
    <n v="159"/>
    <n v="0"/>
    <x v="0"/>
  </r>
  <r>
    <x v="0"/>
    <x v="2"/>
    <n v="10"/>
    <s v="Mesa em L "/>
    <d v="1996-12-31T00:00:00"/>
    <n v="1"/>
    <n v="278"/>
    <n v="278"/>
    <n v="10"/>
    <n v="120"/>
    <n v="25"/>
    <n v="301"/>
    <n v="0"/>
    <n v="0"/>
    <n v="-278"/>
    <d v="2022-02-17T00:00:00"/>
    <n v="1"/>
    <n v="278"/>
    <n v="0"/>
    <x v="0"/>
  </r>
  <r>
    <x v="0"/>
    <x v="2"/>
    <n v="10"/>
    <s v="Mesa p/ Reuniões"/>
    <d v="1996-12-31T00:00:00"/>
    <n v="1"/>
    <n v="185"/>
    <n v="185"/>
    <n v="10"/>
    <n v="120"/>
    <n v="25"/>
    <n v="301"/>
    <n v="0"/>
    <n v="0"/>
    <n v="-185"/>
    <d v="2022-02-17T00:00:00"/>
    <n v="1"/>
    <n v="185"/>
    <n v="0"/>
    <x v="0"/>
  </r>
  <r>
    <x v="0"/>
    <x v="4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x v="0"/>
  </r>
  <r>
    <x v="1"/>
    <x v="3"/>
    <n v="4"/>
    <s v="Sala 405"/>
    <d v="1997-01-20T00:00:00"/>
    <n v="1"/>
    <n v="24219.7"/>
    <n v="24219.7"/>
    <n v="25"/>
    <n v="300"/>
    <n v="25"/>
    <n v="302"/>
    <n v="0"/>
    <n v="0"/>
    <n v="24219.7"/>
    <m/>
    <m/>
    <m/>
    <n v="0"/>
    <x v="0"/>
  </r>
  <r>
    <x v="0"/>
    <x v="1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x v="0"/>
  </r>
  <r>
    <x v="0"/>
    <x v="1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x v="0"/>
  </r>
  <r>
    <x v="0"/>
    <x v="1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x v="0"/>
  </r>
  <r>
    <x v="0"/>
    <x v="1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x v="0"/>
  </r>
  <r>
    <x v="0"/>
    <x v="2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x v="0"/>
  </r>
  <r>
    <x v="0"/>
    <x v="2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x v="0"/>
  </r>
  <r>
    <x v="0"/>
    <x v="2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x v="0"/>
  </r>
  <r>
    <x v="0"/>
    <x v="1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x v="0"/>
  </r>
  <r>
    <x v="0"/>
    <x v="2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x v="0"/>
  </r>
  <r>
    <x v="0"/>
    <x v="2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x v="0"/>
  </r>
  <r>
    <x v="0"/>
    <x v="4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x v="0"/>
  </r>
  <r>
    <x v="0"/>
    <x v="4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x v="0"/>
  </r>
  <r>
    <x v="0"/>
    <x v="1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x v="0"/>
  </r>
  <r>
    <x v="0"/>
    <x v="1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x v="0"/>
  </r>
  <r>
    <x v="0"/>
    <x v="1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x v="0"/>
  </r>
  <r>
    <x v="0"/>
    <x v="2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x v="0"/>
  </r>
  <r>
    <x v="0"/>
    <x v="1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x v="0"/>
  </r>
  <r>
    <x v="0"/>
    <x v="1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x v="0"/>
  </r>
  <r>
    <x v="0"/>
    <x v="1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x v="0"/>
  </r>
  <r>
    <x v="1"/>
    <x v="3"/>
    <n v="4"/>
    <s v="Salas 608 e 609"/>
    <d v="1997-12-30T00:00:00"/>
    <n v="1"/>
    <n v="27200"/>
    <n v="27200"/>
    <n v="25"/>
    <n v="300"/>
    <n v="24"/>
    <n v="289"/>
    <n v="0"/>
    <n v="-90.666666666666671"/>
    <n v="-26293.333333333336"/>
    <m/>
    <m/>
    <m/>
    <n v="815.99999999999636"/>
    <x v="1"/>
  </r>
  <r>
    <x v="0"/>
    <x v="1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x v="0"/>
  </r>
  <r>
    <x v="0"/>
    <x v="2"/>
    <n v="10"/>
    <s v="Estante de Aço "/>
    <d v="1998-02-17T00:00:00"/>
    <n v="3"/>
    <n v="185"/>
    <n v="555"/>
    <n v="10"/>
    <n v="120"/>
    <n v="24"/>
    <n v="288"/>
    <n v="0"/>
    <n v="0"/>
    <n v="-555"/>
    <m/>
    <m/>
    <m/>
    <n v="0"/>
    <x v="0"/>
  </r>
  <r>
    <x v="0"/>
    <x v="2"/>
    <n v="10"/>
    <s v="Cadeira Giratória "/>
    <d v="1998-04-01T00:00:00"/>
    <n v="1"/>
    <n v="68"/>
    <n v="68"/>
    <n v="10"/>
    <n v="120"/>
    <n v="23"/>
    <n v="286"/>
    <n v="0"/>
    <n v="0"/>
    <n v="-68"/>
    <m/>
    <m/>
    <m/>
    <n v="0"/>
    <x v="0"/>
  </r>
  <r>
    <x v="0"/>
    <x v="2"/>
    <n v="10"/>
    <s v="Mesa Sinuosa Line JR  p/ Computador"/>
    <d v="1998-04-01T00:00:00"/>
    <n v="1"/>
    <n v="160"/>
    <n v="160"/>
    <n v="10"/>
    <n v="120"/>
    <n v="23"/>
    <n v="286"/>
    <n v="0"/>
    <n v="0"/>
    <n v="-160"/>
    <m/>
    <m/>
    <m/>
    <n v="0"/>
    <x v="0"/>
  </r>
  <r>
    <x v="0"/>
    <x v="4"/>
    <n v="20"/>
    <s v="Monitor IBM "/>
    <d v="1998-06-05T00:00:00"/>
    <n v="2"/>
    <n v="460.7"/>
    <n v="921.4"/>
    <n v="5"/>
    <n v="60"/>
    <n v="23"/>
    <n v="284"/>
    <n v="0"/>
    <n v="0"/>
    <n v="-921.4"/>
    <m/>
    <m/>
    <m/>
    <n v="0"/>
    <x v="0"/>
  </r>
  <r>
    <x v="1"/>
    <x v="3"/>
    <n v="4"/>
    <s v="Sala 204"/>
    <d v="1998-08-03T00:00:00"/>
    <n v="1"/>
    <n v="44335"/>
    <n v="44335"/>
    <n v="25"/>
    <n v="300"/>
    <n v="23"/>
    <n v="282"/>
    <n v="0"/>
    <n v="-147.78333333333333"/>
    <n v="-41674.9"/>
    <m/>
    <m/>
    <m/>
    <n v="2512.3166666666657"/>
    <x v="1"/>
  </r>
  <r>
    <x v="0"/>
    <x v="1"/>
    <n v="10"/>
    <s v="Aparelho de Televisão Sony "/>
    <d v="1998-08-04T00:00:00"/>
    <n v="1"/>
    <n v="429.4"/>
    <n v="429.4"/>
    <n v="10"/>
    <n v="120"/>
    <n v="23"/>
    <n v="282"/>
    <n v="0"/>
    <n v="0"/>
    <n v="-429.4"/>
    <m/>
    <m/>
    <m/>
    <n v="0"/>
    <x v="0"/>
  </r>
  <r>
    <x v="0"/>
    <x v="1"/>
    <n v="10"/>
    <s v="Video Cassete Sony "/>
    <d v="1998-08-04T00:00:00"/>
    <n v="1"/>
    <n v="321.10000000000002"/>
    <n v="321.10000000000002"/>
    <n v="10"/>
    <n v="120"/>
    <n v="23"/>
    <n v="282"/>
    <n v="0"/>
    <n v="0"/>
    <n v="-321.10000000000002"/>
    <m/>
    <m/>
    <m/>
    <n v="0"/>
    <x v="0"/>
  </r>
  <r>
    <x v="0"/>
    <x v="1"/>
    <n v="10"/>
    <s v="Condicionador de Ar "/>
    <d v="1998-08-25T00:00:00"/>
    <n v="1"/>
    <n v="2020"/>
    <n v="2020"/>
    <n v="10"/>
    <n v="120"/>
    <n v="23"/>
    <n v="282"/>
    <n v="0"/>
    <n v="0"/>
    <n v="-2020"/>
    <m/>
    <m/>
    <m/>
    <n v="0"/>
    <x v="0"/>
  </r>
  <r>
    <x v="0"/>
    <x v="1"/>
    <n v="10"/>
    <s v="Condicionador de Ar "/>
    <d v="1998-08-25T00:00:00"/>
    <n v="1"/>
    <n v="1030"/>
    <n v="1030"/>
    <n v="10"/>
    <n v="120"/>
    <n v="23"/>
    <n v="282"/>
    <n v="0"/>
    <n v="0"/>
    <n v="-1030"/>
    <m/>
    <m/>
    <m/>
    <n v="0"/>
    <x v="0"/>
  </r>
  <r>
    <x v="0"/>
    <x v="1"/>
    <n v="10"/>
    <s v="Aparelho Condicionador de Ar "/>
    <d v="1998-09-01T00:00:00"/>
    <n v="1"/>
    <n v="1400"/>
    <n v="1400"/>
    <n v="10"/>
    <n v="120"/>
    <n v="23"/>
    <n v="281"/>
    <n v="0"/>
    <n v="0"/>
    <n v="-1400"/>
    <m/>
    <m/>
    <m/>
    <n v="0"/>
    <x v="0"/>
  </r>
  <r>
    <x v="0"/>
    <x v="4"/>
    <n v="20"/>
    <s v="Monitor "/>
    <d v="1998-09-15T00:00:00"/>
    <n v="2"/>
    <n v="420"/>
    <n v="840"/>
    <n v="5"/>
    <n v="60"/>
    <n v="23"/>
    <n v="281"/>
    <n v="0"/>
    <n v="0"/>
    <n v="-840"/>
    <m/>
    <m/>
    <m/>
    <n v="0"/>
    <x v="0"/>
  </r>
  <r>
    <x v="0"/>
    <x v="4"/>
    <n v="20"/>
    <s v="Microcomputador "/>
    <d v="1998-09-15T00:00:00"/>
    <n v="2"/>
    <n v="3689.7650000000003"/>
    <n v="7379.5300000000007"/>
    <n v="5"/>
    <n v="60"/>
    <n v="23"/>
    <n v="281"/>
    <n v="0"/>
    <n v="0"/>
    <n v="-7379.5300000000007"/>
    <m/>
    <m/>
    <m/>
    <n v="0"/>
    <x v="0"/>
  </r>
  <r>
    <x v="0"/>
    <x v="4"/>
    <n v="20"/>
    <s v="Impressora HP Deskjet 890C"/>
    <d v="1998-09-15T00:00:00"/>
    <n v="4"/>
    <n v="998.79"/>
    <n v="3995.16"/>
    <n v="5"/>
    <n v="60"/>
    <n v="23"/>
    <n v="281"/>
    <n v="0"/>
    <n v="0"/>
    <n v="-3995.16"/>
    <m/>
    <m/>
    <m/>
    <n v="0"/>
    <x v="0"/>
  </r>
  <r>
    <x v="1"/>
    <x v="3"/>
    <n v="4"/>
    <s v="Casa"/>
    <d v="1998-10-16T00:00:00"/>
    <n v="1"/>
    <n v="103512.59"/>
    <n v="103512.59"/>
    <n v="25"/>
    <n v="300"/>
    <n v="23"/>
    <n v="280"/>
    <n v="0"/>
    <n v="-345.04196666666667"/>
    <n v="-96611.750666666674"/>
    <m/>
    <m/>
    <m/>
    <n v="6555.7973666666512"/>
    <x v="1"/>
  </r>
  <r>
    <x v="0"/>
    <x v="2"/>
    <n v="10"/>
    <s v="Mesa Compacta "/>
    <d v="1998-11-10T00:00:00"/>
    <n v="1"/>
    <n v="137"/>
    <n v="137"/>
    <n v="10"/>
    <n v="120"/>
    <n v="23"/>
    <n v="279"/>
    <n v="0"/>
    <n v="0"/>
    <n v="-137"/>
    <m/>
    <m/>
    <m/>
    <n v="0"/>
    <x v="0"/>
  </r>
  <r>
    <x v="0"/>
    <x v="2"/>
    <n v="10"/>
    <s v="Mesa p/ Computador "/>
    <d v="1998-11-17T00:00:00"/>
    <n v="1"/>
    <n v="120"/>
    <n v="120"/>
    <n v="10"/>
    <n v="120"/>
    <n v="23"/>
    <n v="279"/>
    <n v="0"/>
    <n v="0"/>
    <n v="-120"/>
    <m/>
    <m/>
    <m/>
    <n v="0"/>
    <x v="0"/>
  </r>
  <r>
    <x v="0"/>
    <x v="2"/>
    <n v="10"/>
    <s v="Mesa p/ Computador "/>
    <d v="1998-12-09T00:00:00"/>
    <n v="1"/>
    <n v="80"/>
    <n v="80"/>
    <n v="10"/>
    <n v="120"/>
    <n v="23"/>
    <n v="278"/>
    <n v="0"/>
    <n v="0"/>
    <n v="-80"/>
    <m/>
    <m/>
    <m/>
    <n v="0"/>
    <x v="0"/>
  </r>
  <r>
    <x v="0"/>
    <x v="2"/>
    <n v="10"/>
    <s v="Mesa p/ Computador "/>
    <d v="1998-12-09T00:00:00"/>
    <n v="1"/>
    <n v="83"/>
    <n v="83"/>
    <n v="10"/>
    <n v="120"/>
    <n v="23"/>
    <n v="278"/>
    <n v="0"/>
    <n v="0"/>
    <n v="-83"/>
    <m/>
    <m/>
    <m/>
    <n v="0"/>
    <x v="0"/>
  </r>
  <r>
    <x v="0"/>
    <x v="2"/>
    <n v="10"/>
    <s v="Mesa p/ Computador Mastinucci 2230"/>
    <d v="1998-12-09T00:00:00"/>
    <n v="1"/>
    <n v="85"/>
    <n v="85"/>
    <n v="10"/>
    <n v="120"/>
    <n v="23"/>
    <n v="278"/>
    <n v="0"/>
    <n v="0"/>
    <n v="-85"/>
    <m/>
    <m/>
    <m/>
    <n v="0"/>
    <x v="0"/>
  </r>
  <r>
    <x v="0"/>
    <x v="2"/>
    <n v="10"/>
    <s v="Escrivaninha p/ Computador "/>
    <d v="1998-12-09T00:00:00"/>
    <n v="1"/>
    <n v="230"/>
    <n v="230"/>
    <n v="10"/>
    <n v="120"/>
    <n v="23"/>
    <n v="278"/>
    <n v="0"/>
    <n v="0"/>
    <n v="-230"/>
    <m/>
    <m/>
    <m/>
    <n v="0"/>
    <x v="0"/>
  </r>
  <r>
    <x v="0"/>
    <x v="1"/>
    <n v="10"/>
    <s v="Refrigerador  Consul "/>
    <d v="1999-01-26T00:00:00"/>
    <n v="1"/>
    <n v="495"/>
    <n v="495"/>
    <n v="10"/>
    <n v="120"/>
    <n v="23"/>
    <n v="277"/>
    <n v="0"/>
    <n v="0"/>
    <n v="-495"/>
    <m/>
    <m/>
    <m/>
    <n v="0"/>
    <x v="0"/>
  </r>
  <r>
    <x v="0"/>
    <x v="1"/>
    <n v="10"/>
    <s v="Refrigerador  Consul "/>
    <d v="1999-02-28T00:00:00"/>
    <n v="1"/>
    <n v="375"/>
    <n v="375"/>
    <n v="10"/>
    <n v="120"/>
    <n v="23"/>
    <n v="276"/>
    <n v="0"/>
    <n v="0"/>
    <n v="-375"/>
    <m/>
    <m/>
    <m/>
    <n v="0"/>
    <x v="0"/>
  </r>
  <r>
    <x v="0"/>
    <x v="2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x v="0"/>
  </r>
  <r>
    <x v="0"/>
    <x v="2"/>
    <n v="10"/>
    <s v="Mesa Stylus ML"/>
    <d v="1999-05-25T00:00:00"/>
    <n v="1"/>
    <n v="119"/>
    <n v="119"/>
    <n v="10"/>
    <n v="120"/>
    <n v="22"/>
    <n v="273"/>
    <n v="0"/>
    <n v="0"/>
    <n v="-119"/>
    <m/>
    <m/>
    <m/>
    <n v="0"/>
    <x v="0"/>
  </r>
  <r>
    <x v="0"/>
    <x v="2"/>
    <n v="10"/>
    <s v="Mesa "/>
    <d v="1999-06-01T00:00:00"/>
    <n v="1"/>
    <n v="165"/>
    <n v="165"/>
    <n v="10"/>
    <n v="120"/>
    <n v="22"/>
    <n v="272"/>
    <n v="0"/>
    <n v="0"/>
    <n v="-165"/>
    <m/>
    <m/>
    <m/>
    <n v="0"/>
    <x v="0"/>
  </r>
  <r>
    <x v="0"/>
    <x v="2"/>
    <n v="10"/>
    <s v="Cadeira "/>
    <d v="1999-06-01T00:00:00"/>
    <n v="3"/>
    <n v="85"/>
    <n v="255"/>
    <n v="10"/>
    <n v="120"/>
    <n v="22"/>
    <n v="272"/>
    <n v="0"/>
    <n v="0"/>
    <n v="-255"/>
    <m/>
    <m/>
    <m/>
    <n v="0"/>
    <x v="0"/>
  </r>
  <r>
    <x v="0"/>
    <x v="2"/>
    <n v="10"/>
    <s v="Mesa CPD"/>
    <d v="1999-06-01T00:00:00"/>
    <n v="1"/>
    <n v="150"/>
    <n v="150"/>
    <n v="10"/>
    <n v="120"/>
    <n v="22"/>
    <n v="272"/>
    <n v="0"/>
    <n v="0"/>
    <n v="-150"/>
    <m/>
    <m/>
    <m/>
    <n v="0"/>
    <x v="0"/>
  </r>
  <r>
    <x v="0"/>
    <x v="2"/>
    <n v="10"/>
    <s v="Poltrona "/>
    <d v="1999-06-01T00:00:00"/>
    <n v="1"/>
    <n v="230"/>
    <n v="230"/>
    <n v="10"/>
    <n v="120"/>
    <n v="22"/>
    <n v="272"/>
    <n v="0"/>
    <n v="0"/>
    <n v="-230"/>
    <m/>
    <m/>
    <m/>
    <n v="0"/>
    <x v="0"/>
  </r>
  <r>
    <x v="0"/>
    <x v="2"/>
    <n v="10"/>
    <s v="Cadeira "/>
    <d v="1999-06-01T00:00:00"/>
    <n v="2"/>
    <n v="148"/>
    <n v="296"/>
    <n v="10"/>
    <n v="120"/>
    <n v="22"/>
    <n v="272"/>
    <n v="0"/>
    <n v="0"/>
    <n v="-296"/>
    <m/>
    <m/>
    <m/>
    <n v="0"/>
    <x v="0"/>
  </r>
  <r>
    <x v="0"/>
    <x v="2"/>
    <n v="10"/>
    <s v="Mesa  "/>
    <d v="1999-06-01T00:00:00"/>
    <n v="1"/>
    <n v="248"/>
    <n v="248"/>
    <n v="10"/>
    <n v="120"/>
    <n v="22"/>
    <n v="272"/>
    <n v="0"/>
    <n v="0"/>
    <n v="-248"/>
    <m/>
    <m/>
    <m/>
    <n v="0"/>
    <x v="0"/>
  </r>
  <r>
    <x v="0"/>
    <x v="2"/>
    <n v="10"/>
    <s v="Mesa "/>
    <d v="1999-06-01T00:00:00"/>
    <n v="1"/>
    <n v="258"/>
    <n v="258"/>
    <n v="10"/>
    <n v="120"/>
    <n v="22"/>
    <n v="272"/>
    <n v="0"/>
    <n v="0"/>
    <n v="-258"/>
    <m/>
    <m/>
    <m/>
    <n v="0"/>
    <x v="0"/>
  </r>
  <r>
    <x v="0"/>
    <x v="2"/>
    <n v="10"/>
    <s v="Armário "/>
    <d v="1999-06-01T00:00:00"/>
    <n v="1"/>
    <n v="268"/>
    <n v="268"/>
    <n v="10"/>
    <n v="120"/>
    <n v="22"/>
    <n v="272"/>
    <n v="0"/>
    <n v="0"/>
    <n v="-268"/>
    <m/>
    <m/>
    <m/>
    <n v="0"/>
    <x v="0"/>
  </r>
  <r>
    <x v="0"/>
    <x v="2"/>
    <n v="10"/>
    <s v="Armário "/>
    <d v="1999-06-01T00:00:00"/>
    <n v="1"/>
    <n v="292"/>
    <n v="292"/>
    <n v="10"/>
    <n v="120"/>
    <n v="22"/>
    <n v="272"/>
    <n v="0"/>
    <n v="0"/>
    <n v="-292"/>
    <m/>
    <m/>
    <m/>
    <n v="0"/>
    <x v="0"/>
  </r>
  <r>
    <x v="0"/>
    <x v="1"/>
    <n v="10"/>
    <s v="Suporte Resfriador Compact FN-2000"/>
    <d v="1999-06-15T00:00:00"/>
    <n v="1"/>
    <n v="235"/>
    <n v="235"/>
    <n v="10"/>
    <n v="120"/>
    <n v="22"/>
    <n v="272"/>
    <n v="0"/>
    <n v="0"/>
    <n v="-235"/>
    <m/>
    <m/>
    <m/>
    <n v="0"/>
    <x v="0"/>
  </r>
  <r>
    <x v="0"/>
    <x v="1"/>
    <n v="10"/>
    <s v="Aparelho Condicionador Ar"/>
    <d v="1999-10-18T00:00:00"/>
    <n v="1"/>
    <n v="810"/>
    <n v="810"/>
    <n v="10"/>
    <n v="120"/>
    <n v="22"/>
    <n v="268"/>
    <n v="0"/>
    <n v="0"/>
    <n v="-810"/>
    <m/>
    <m/>
    <m/>
    <n v="0"/>
    <x v="0"/>
  </r>
  <r>
    <x v="0"/>
    <x v="2"/>
    <n v="10"/>
    <s v="Estante de Aço "/>
    <d v="1999-11-18T00:00:00"/>
    <n v="2"/>
    <n v="165"/>
    <n v="330"/>
    <n v="10"/>
    <n v="120"/>
    <n v="22"/>
    <n v="267"/>
    <n v="0"/>
    <n v="0"/>
    <n v="-330"/>
    <m/>
    <m/>
    <m/>
    <n v="0"/>
    <x v="0"/>
  </r>
  <r>
    <x v="0"/>
    <x v="2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x v="0"/>
  </r>
  <r>
    <x v="0"/>
    <x v="2"/>
    <n v="10"/>
    <s v="Gaveteiro "/>
    <d v="2000-03-02T00:00:00"/>
    <n v="1"/>
    <n v="330"/>
    <n v="330"/>
    <n v="10"/>
    <n v="120"/>
    <n v="21"/>
    <n v="263"/>
    <n v="0"/>
    <n v="0"/>
    <n v="-330"/>
    <m/>
    <m/>
    <m/>
    <n v="0"/>
    <x v="0"/>
  </r>
  <r>
    <x v="0"/>
    <x v="2"/>
    <n v="10"/>
    <s v="Mesa 3 Gavetas Cor Ovo"/>
    <d v="2000-03-21T00:00:00"/>
    <n v="1"/>
    <n v="90"/>
    <n v="90"/>
    <n v="10"/>
    <n v="120"/>
    <n v="21"/>
    <n v="263"/>
    <n v="0"/>
    <n v="0"/>
    <n v="-90"/>
    <d v="2022-02-17T00:00:00"/>
    <n v="1"/>
    <n v="90"/>
    <n v="0"/>
    <x v="0"/>
  </r>
  <r>
    <x v="0"/>
    <x v="2"/>
    <n v="10"/>
    <s v="Armário 2 Portas Baixo "/>
    <d v="2000-03-21T00:00:00"/>
    <n v="2"/>
    <n v="100"/>
    <n v="200"/>
    <n v="10"/>
    <n v="120"/>
    <n v="21"/>
    <n v="263"/>
    <n v="0"/>
    <n v="0"/>
    <n v="-200"/>
    <d v="2022-02-17T00:00:00"/>
    <n v="2"/>
    <n v="200"/>
    <n v="0"/>
    <x v="0"/>
  </r>
  <r>
    <x v="0"/>
    <x v="4"/>
    <n v="20"/>
    <s v="Monitor de Vídeo  "/>
    <d v="2000-05-26T00:00:00"/>
    <n v="1"/>
    <n v="350.01"/>
    <n v="350.01"/>
    <n v="5"/>
    <n v="60"/>
    <n v="21"/>
    <n v="261"/>
    <n v="0"/>
    <n v="0"/>
    <n v="-350.01"/>
    <m/>
    <m/>
    <m/>
    <n v="0"/>
    <x v="0"/>
  </r>
  <r>
    <x v="0"/>
    <x v="2"/>
    <n v="10"/>
    <s v="Poltrona "/>
    <d v="2000-06-06T00:00:00"/>
    <n v="98"/>
    <n v="87.6"/>
    <n v="8584.7999999999993"/>
    <n v="10"/>
    <n v="120"/>
    <n v="21"/>
    <n v="260"/>
    <n v="0"/>
    <n v="0"/>
    <n v="-8584.7999999999993"/>
    <m/>
    <m/>
    <m/>
    <n v="0"/>
    <x v="0"/>
  </r>
  <r>
    <x v="0"/>
    <x v="2"/>
    <n v="10"/>
    <s v="Cadeira Giratória "/>
    <d v="2000-06-06T00:00:00"/>
    <n v="3"/>
    <n v="110"/>
    <n v="330"/>
    <n v="10"/>
    <n v="120"/>
    <n v="21"/>
    <n v="260"/>
    <n v="0"/>
    <n v="0"/>
    <n v="-330"/>
    <m/>
    <m/>
    <m/>
    <n v="0"/>
    <x v="0"/>
  </r>
  <r>
    <x v="0"/>
    <x v="2"/>
    <n v="10"/>
    <s v="Mesa p/ Palco "/>
    <d v="2000-06-06T00:00:00"/>
    <n v="1"/>
    <n v="372"/>
    <n v="372"/>
    <n v="10"/>
    <n v="120"/>
    <n v="21"/>
    <n v="260"/>
    <n v="0"/>
    <n v="0"/>
    <n v="-372"/>
    <m/>
    <m/>
    <m/>
    <n v="0"/>
    <x v="0"/>
  </r>
  <r>
    <x v="0"/>
    <x v="2"/>
    <n v="10"/>
    <s v="Mesa Escrivaninha c/ 3 Gavetas"/>
    <d v="2000-06-09T00:00:00"/>
    <n v="1"/>
    <n v="159.5"/>
    <n v="159.5"/>
    <n v="10"/>
    <n v="120"/>
    <n v="21"/>
    <n v="260"/>
    <n v="0"/>
    <n v="0"/>
    <n v="-159.5"/>
    <m/>
    <m/>
    <m/>
    <n v="0"/>
    <x v="0"/>
  </r>
  <r>
    <x v="0"/>
    <x v="1"/>
    <n v="10"/>
    <s v="Aparelho Condicionador de Ar"/>
    <d v="2000-09-28T00:00:00"/>
    <n v="1"/>
    <n v="1750"/>
    <n v="1750"/>
    <n v="10"/>
    <n v="120"/>
    <n v="21"/>
    <n v="257"/>
    <n v="0"/>
    <n v="0"/>
    <n v="-1750"/>
    <m/>
    <m/>
    <m/>
    <n v="0"/>
    <x v="0"/>
  </r>
  <r>
    <x v="0"/>
    <x v="1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x v="0"/>
  </r>
  <r>
    <x v="0"/>
    <x v="2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x v="0"/>
  </r>
  <r>
    <x v="0"/>
    <x v="2"/>
    <n v="10"/>
    <s v="Estante de Aço "/>
    <d v="2000-12-15T00:00:00"/>
    <n v="3"/>
    <n v="195.06666666666669"/>
    <n v="585.20000000000005"/>
    <n v="10"/>
    <n v="120"/>
    <n v="21"/>
    <n v="254"/>
    <n v="0"/>
    <n v="0"/>
    <n v="-585.20000000000005"/>
    <m/>
    <m/>
    <m/>
    <n v="0"/>
    <x v="0"/>
  </r>
  <r>
    <x v="0"/>
    <x v="2"/>
    <n v="10"/>
    <s v="Armário Pandim CH-24 190x080x038"/>
    <d v="2000-12-15T00:00:00"/>
    <n v="1"/>
    <n v="189"/>
    <n v="189"/>
    <n v="10"/>
    <n v="120"/>
    <n v="21"/>
    <n v="254"/>
    <n v="0"/>
    <n v="0"/>
    <n v="-189"/>
    <m/>
    <m/>
    <m/>
    <n v="0"/>
    <x v="0"/>
  </r>
  <r>
    <x v="0"/>
    <x v="4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x v="0"/>
  </r>
  <r>
    <x v="0"/>
    <x v="1"/>
    <n v="10"/>
    <s v="Celular Motorola "/>
    <d v="2001-04-17T00:00:00"/>
    <n v="1"/>
    <n v="589.4"/>
    <n v="589.4"/>
    <n v="10"/>
    <n v="120"/>
    <n v="20"/>
    <n v="250"/>
    <n v="0"/>
    <n v="0"/>
    <n v="-589.4"/>
    <m/>
    <m/>
    <m/>
    <n v="0"/>
    <x v="0"/>
  </r>
  <r>
    <x v="0"/>
    <x v="2"/>
    <n v="10"/>
    <s v="Armário Tomke Misto"/>
    <d v="2001-06-18T00:00:00"/>
    <n v="1"/>
    <n v="171.78"/>
    <n v="171.78"/>
    <n v="10"/>
    <n v="120"/>
    <n v="20"/>
    <n v="248"/>
    <n v="0"/>
    <n v="0"/>
    <n v="-171.78"/>
    <m/>
    <m/>
    <m/>
    <n v="0"/>
    <x v="0"/>
  </r>
  <r>
    <x v="0"/>
    <x v="2"/>
    <n v="10"/>
    <s v="Mesa Santa Tereza "/>
    <d v="2001-06-18T00:00:00"/>
    <n v="1"/>
    <n v="73.099999999999994"/>
    <n v="73.099999999999994"/>
    <n v="10"/>
    <n v="120"/>
    <n v="20"/>
    <n v="248"/>
    <n v="0"/>
    <n v="0"/>
    <n v="-73.099999999999994"/>
    <m/>
    <m/>
    <m/>
    <n v="0"/>
    <x v="0"/>
  </r>
  <r>
    <x v="0"/>
    <x v="2"/>
    <n v="10"/>
    <s v="Mesa c/02 Gavetas Taurus"/>
    <d v="2001-06-18T00:00:00"/>
    <n v="1"/>
    <n v="41.11"/>
    <n v="41.11"/>
    <n v="10"/>
    <n v="120"/>
    <n v="20"/>
    <n v="248"/>
    <n v="0"/>
    <n v="0"/>
    <n v="-41.11"/>
    <m/>
    <m/>
    <m/>
    <n v="0"/>
    <x v="0"/>
  </r>
  <r>
    <x v="0"/>
    <x v="2"/>
    <n v="10"/>
    <s v="Poltrona Pres. Lamin-Branco e Base Flex-Plus Dire"/>
    <d v="2001-06-18T00:00:00"/>
    <n v="1"/>
    <n v="147.5"/>
    <n v="147.5"/>
    <n v="10"/>
    <n v="120"/>
    <n v="20"/>
    <n v="248"/>
    <n v="0"/>
    <n v="0"/>
    <n v="-147.5"/>
    <m/>
    <m/>
    <m/>
    <n v="0"/>
    <x v="0"/>
  </r>
  <r>
    <x v="0"/>
    <x v="1"/>
    <n v="10"/>
    <s v="Central de Som"/>
    <d v="2001-06-23T00:00:00"/>
    <n v="1"/>
    <n v="3130"/>
    <n v="3130"/>
    <n v="10"/>
    <n v="120"/>
    <n v="20"/>
    <n v="248"/>
    <n v="0"/>
    <n v="0"/>
    <n v="-3130"/>
    <m/>
    <m/>
    <m/>
    <n v="0"/>
    <x v="0"/>
  </r>
  <r>
    <x v="0"/>
    <x v="1"/>
    <n v="10"/>
    <s v="Celular Motorola "/>
    <d v="2001-08-06T00:00:00"/>
    <n v="1"/>
    <n v="569"/>
    <n v="569"/>
    <n v="10"/>
    <n v="120"/>
    <n v="20"/>
    <n v="246"/>
    <n v="0"/>
    <n v="0"/>
    <n v="-569"/>
    <m/>
    <m/>
    <m/>
    <n v="0"/>
    <x v="0"/>
  </r>
  <r>
    <x v="0"/>
    <x v="1"/>
    <n v="10"/>
    <s v="Protocolador "/>
    <d v="2001-08-14T00:00:00"/>
    <n v="1"/>
    <n v="910"/>
    <n v="910"/>
    <n v="10"/>
    <n v="120"/>
    <n v="20"/>
    <n v="246"/>
    <n v="0"/>
    <n v="0"/>
    <n v="-910"/>
    <m/>
    <m/>
    <m/>
    <n v="0"/>
    <x v="0"/>
  </r>
  <r>
    <x v="0"/>
    <x v="2"/>
    <n v="10"/>
    <s v="Rake"/>
    <d v="2001-08-14T00:00:00"/>
    <n v="1"/>
    <n v="208"/>
    <n v="208"/>
    <n v="10"/>
    <n v="120"/>
    <n v="20"/>
    <n v="246"/>
    <n v="0"/>
    <n v="0"/>
    <n v="-208"/>
    <m/>
    <m/>
    <m/>
    <n v="0"/>
    <x v="0"/>
  </r>
  <r>
    <x v="0"/>
    <x v="4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x v="0"/>
  </r>
  <r>
    <x v="0"/>
    <x v="2"/>
    <n v="10"/>
    <s v="Mesa p/ Computador 1.15"/>
    <d v="2001-09-06T00:00:00"/>
    <n v="1"/>
    <n v="72"/>
    <n v="72"/>
    <n v="10"/>
    <n v="120"/>
    <n v="20"/>
    <n v="245"/>
    <n v="0"/>
    <n v="0"/>
    <n v="-72"/>
    <m/>
    <m/>
    <m/>
    <n v="0"/>
    <x v="0"/>
  </r>
  <r>
    <x v="0"/>
    <x v="1"/>
    <n v="10"/>
    <s v="Aparelho de Fax "/>
    <d v="2001-11-12T00:00:00"/>
    <n v="2"/>
    <n v="440"/>
    <n v="880"/>
    <n v="10"/>
    <n v="120"/>
    <n v="20"/>
    <n v="243"/>
    <n v="0"/>
    <n v="0"/>
    <n v="-880"/>
    <m/>
    <m/>
    <m/>
    <n v="0"/>
    <x v="0"/>
  </r>
  <r>
    <x v="0"/>
    <x v="4"/>
    <n v="20"/>
    <s v="Impressora HP DeskJet 930c"/>
    <d v="2001-12-17T00:00:00"/>
    <n v="1"/>
    <n v="499"/>
    <n v="499"/>
    <n v="5"/>
    <n v="60"/>
    <n v="20"/>
    <n v="242"/>
    <n v="0"/>
    <n v="0"/>
    <n v="-499"/>
    <m/>
    <m/>
    <m/>
    <n v="0"/>
    <x v="0"/>
  </r>
  <r>
    <x v="0"/>
    <x v="2"/>
    <n v="10"/>
    <s v="Cadeira Gogo "/>
    <d v="2002-01-11T00:00:00"/>
    <n v="4"/>
    <n v="212.8"/>
    <n v="851.2"/>
    <n v="10"/>
    <n v="120"/>
    <n v="20"/>
    <n v="241"/>
    <n v="0"/>
    <n v="0"/>
    <n v="-851.2"/>
    <m/>
    <m/>
    <m/>
    <n v="0"/>
    <x v="0"/>
  </r>
  <r>
    <x v="0"/>
    <x v="2"/>
    <n v="10"/>
    <s v="Cadeira c/ Braço Bahia"/>
    <d v="2002-01-12T00:00:00"/>
    <n v="12"/>
    <n v="262"/>
    <n v="3144"/>
    <n v="10"/>
    <n v="120"/>
    <n v="20"/>
    <n v="241"/>
    <n v="0"/>
    <n v="0"/>
    <n v="-3144"/>
    <m/>
    <m/>
    <m/>
    <n v="0"/>
    <x v="0"/>
  </r>
  <r>
    <x v="0"/>
    <x v="2"/>
    <n v="10"/>
    <s v="Mesa Presidente"/>
    <d v="2002-01-12T00:00:00"/>
    <n v="2"/>
    <n v="1711.33"/>
    <n v="3422.66"/>
    <n v="10"/>
    <n v="120"/>
    <n v="20"/>
    <n v="241"/>
    <n v="0"/>
    <n v="0"/>
    <n v="-3422.66"/>
    <m/>
    <m/>
    <m/>
    <n v="0"/>
    <x v="0"/>
  </r>
  <r>
    <x v="0"/>
    <x v="2"/>
    <n v="10"/>
    <s v="Mesa Reunião"/>
    <d v="2002-01-12T00:00:00"/>
    <n v="1"/>
    <n v="2891.34"/>
    <n v="2891.34"/>
    <n v="10"/>
    <n v="120"/>
    <n v="20"/>
    <n v="241"/>
    <n v="0"/>
    <n v="0"/>
    <n v="-2891.34"/>
    <m/>
    <m/>
    <m/>
    <n v="0"/>
    <x v="0"/>
  </r>
  <r>
    <x v="0"/>
    <x v="2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x v="0"/>
  </r>
  <r>
    <x v="0"/>
    <x v="1"/>
    <n v="10"/>
    <s v="Ar Condicionado Eletrolux "/>
    <d v="2002-03-02T00:00:00"/>
    <n v="2"/>
    <n v="779"/>
    <n v="1558"/>
    <n v="10"/>
    <n v="120"/>
    <n v="19"/>
    <n v="239"/>
    <n v="0"/>
    <n v="0"/>
    <n v="-1558"/>
    <m/>
    <m/>
    <m/>
    <n v="0"/>
    <x v="0"/>
  </r>
  <r>
    <x v="0"/>
    <x v="1"/>
    <n v="10"/>
    <s v="Refrigerador Eletrolux R130 BR"/>
    <d v="2002-03-14T00:00:00"/>
    <n v="1"/>
    <n v="469"/>
    <n v="469"/>
    <n v="10"/>
    <n v="120"/>
    <n v="19"/>
    <n v="239"/>
    <n v="0"/>
    <n v="0"/>
    <n v="-469"/>
    <m/>
    <m/>
    <m/>
    <n v="0"/>
    <x v="0"/>
  </r>
  <r>
    <x v="0"/>
    <x v="2"/>
    <n v="10"/>
    <s v="Arquivo de Aço 4 Gavetas"/>
    <d v="2002-03-25T00:00:00"/>
    <n v="1"/>
    <n v="182.28"/>
    <n v="182.28"/>
    <n v="10"/>
    <n v="120"/>
    <n v="19"/>
    <n v="239"/>
    <n v="0"/>
    <n v="0"/>
    <n v="-182.28"/>
    <m/>
    <m/>
    <m/>
    <n v="0"/>
    <x v="0"/>
  </r>
  <r>
    <x v="0"/>
    <x v="2"/>
    <n v="10"/>
    <s v="Cadeira Giratória Tecido"/>
    <d v="2002-03-25T00:00:00"/>
    <n v="1"/>
    <n v="69.75"/>
    <n v="69.75"/>
    <n v="10"/>
    <n v="120"/>
    <n v="19"/>
    <n v="239"/>
    <n v="0"/>
    <n v="0"/>
    <n v="-69.75"/>
    <d v="2022-01-31T00:00:00"/>
    <n v="1"/>
    <n v="69.75"/>
    <n v="0"/>
    <x v="0"/>
  </r>
  <r>
    <x v="0"/>
    <x v="2"/>
    <n v="10"/>
    <s v="Mesa para Computador 1.15x70x67"/>
    <d v="2002-04-01T00:00:00"/>
    <n v="1"/>
    <n v="79"/>
    <n v="79"/>
    <n v="10"/>
    <n v="120"/>
    <n v="19"/>
    <n v="238"/>
    <n v="0"/>
    <n v="0"/>
    <n v="-79"/>
    <m/>
    <m/>
    <m/>
    <n v="0"/>
    <x v="0"/>
  </r>
  <r>
    <x v="0"/>
    <x v="4"/>
    <n v="20"/>
    <s v="Impressora Epson "/>
    <d v="2002-04-11T00:00:00"/>
    <n v="1"/>
    <n v="3050"/>
    <n v="3050"/>
    <n v="5"/>
    <n v="60"/>
    <n v="19"/>
    <n v="238"/>
    <n v="0"/>
    <n v="0"/>
    <n v="-3050"/>
    <m/>
    <m/>
    <m/>
    <n v="0"/>
    <x v="0"/>
  </r>
  <r>
    <x v="0"/>
    <x v="2"/>
    <n v="10"/>
    <s v="Gaveteiro-Pastas CMS"/>
    <d v="2002-04-18T00:00:00"/>
    <n v="1"/>
    <n v="114"/>
    <n v="114"/>
    <n v="10"/>
    <n v="120"/>
    <n v="19"/>
    <n v="238"/>
    <n v="0"/>
    <n v="0"/>
    <n v="-114"/>
    <m/>
    <m/>
    <m/>
    <n v="0"/>
    <x v="0"/>
  </r>
  <r>
    <x v="0"/>
    <x v="1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x v="0"/>
  </r>
  <r>
    <x v="0"/>
    <x v="1"/>
    <n v="10"/>
    <s v="Ser-Switch  4 Serv.x 1 Cons. CS14C  (c/ Cabo 00847 18019)"/>
    <d v="2002-08-16T00:00:00"/>
    <n v="1"/>
    <n v="994"/>
    <n v="994"/>
    <n v="10"/>
    <n v="120"/>
    <n v="19"/>
    <n v="234"/>
    <n v="0"/>
    <n v="0"/>
    <n v="-994"/>
    <m/>
    <m/>
    <m/>
    <n v="0"/>
    <x v="0"/>
  </r>
  <r>
    <x v="0"/>
    <x v="4"/>
    <n v="20"/>
    <s v="Impressora HP "/>
    <d v="2002-10-28T00:00:00"/>
    <n v="1"/>
    <n v="7399.98"/>
    <n v="7399.98"/>
    <n v="5"/>
    <n v="60"/>
    <n v="19"/>
    <n v="232"/>
    <n v="0"/>
    <n v="0"/>
    <n v="-7399.98"/>
    <m/>
    <m/>
    <m/>
    <n v="0"/>
    <x v="0"/>
  </r>
  <r>
    <x v="0"/>
    <x v="1"/>
    <n v="10"/>
    <s v="Fax c/ Secretária "/>
    <d v="2002-12-20T00:00:00"/>
    <n v="1"/>
    <n v="760"/>
    <n v="760"/>
    <n v="10"/>
    <n v="120"/>
    <n v="19"/>
    <n v="230"/>
    <n v="0"/>
    <n v="0"/>
    <n v="-760"/>
    <m/>
    <m/>
    <m/>
    <n v="0"/>
    <x v="0"/>
  </r>
  <r>
    <x v="0"/>
    <x v="4"/>
    <n v="20"/>
    <s v="Microcomputador "/>
    <d v="2003-02-20T00:00:00"/>
    <n v="1"/>
    <n v="3569.27"/>
    <n v="3569.27"/>
    <n v="5"/>
    <n v="60"/>
    <n v="19"/>
    <n v="228"/>
    <n v="0"/>
    <n v="0"/>
    <n v="-3569.27"/>
    <m/>
    <m/>
    <m/>
    <n v="0"/>
    <x v="0"/>
  </r>
  <r>
    <x v="0"/>
    <x v="1"/>
    <n v="10"/>
    <s v="Celular Nokia 8265"/>
    <d v="2003-04-04T00:00:00"/>
    <n v="1"/>
    <n v="609"/>
    <n v="609"/>
    <n v="10"/>
    <n v="120"/>
    <n v="18"/>
    <n v="226"/>
    <n v="0"/>
    <n v="0"/>
    <n v="-609"/>
    <m/>
    <m/>
    <m/>
    <n v="0"/>
    <x v="0"/>
  </r>
  <r>
    <x v="0"/>
    <x v="2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x v="0"/>
  </r>
  <r>
    <x v="0"/>
    <x v="1"/>
    <n v="10"/>
    <s v="Aparelho  Interface "/>
    <d v="2003-06-02T00:00:00"/>
    <n v="1"/>
    <n v="1090"/>
    <n v="1090"/>
    <n v="10"/>
    <n v="120"/>
    <n v="18"/>
    <n v="224"/>
    <n v="0"/>
    <n v="0"/>
    <n v="-1090"/>
    <m/>
    <m/>
    <m/>
    <n v="0"/>
    <x v="0"/>
  </r>
  <r>
    <x v="0"/>
    <x v="1"/>
    <n v="10"/>
    <s v="Refrigerador"/>
    <d v="2003-06-04T00:00:00"/>
    <n v="1"/>
    <n v="769"/>
    <n v="769"/>
    <n v="10"/>
    <n v="120"/>
    <n v="18"/>
    <n v="224"/>
    <n v="0"/>
    <n v="0"/>
    <n v="-769"/>
    <m/>
    <m/>
    <m/>
    <n v="0"/>
    <x v="0"/>
  </r>
  <r>
    <x v="0"/>
    <x v="1"/>
    <n v="10"/>
    <s v="Microfone "/>
    <d v="2004-04-06T00:00:00"/>
    <n v="1"/>
    <n v="1050"/>
    <n v="1050"/>
    <n v="10"/>
    <n v="120"/>
    <n v="17"/>
    <n v="214"/>
    <n v="0"/>
    <n v="0"/>
    <n v="-1050"/>
    <m/>
    <m/>
    <m/>
    <n v="0"/>
    <x v="0"/>
  </r>
  <r>
    <x v="0"/>
    <x v="2"/>
    <n v="10"/>
    <s v="Estante 7 paineis"/>
    <d v="2004-06-21T00:00:00"/>
    <n v="1"/>
    <n v="330"/>
    <n v="330"/>
    <n v="10"/>
    <n v="120"/>
    <n v="17"/>
    <n v="212"/>
    <n v="0"/>
    <n v="0"/>
    <n v="-330"/>
    <m/>
    <m/>
    <m/>
    <n v="0"/>
    <x v="0"/>
  </r>
  <r>
    <x v="0"/>
    <x v="1"/>
    <n v="10"/>
    <s v="Calculadora Sharp 2630 P 2"/>
    <d v="2004-07-07T00:00:00"/>
    <n v="1"/>
    <n v="260"/>
    <n v="260"/>
    <n v="10"/>
    <n v="120"/>
    <n v="17"/>
    <n v="211"/>
    <n v="0"/>
    <n v="0"/>
    <n v="-260"/>
    <m/>
    <m/>
    <m/>
    <n v="0"/>
    <x v="0"/>
  </r>
  <r>
    <x v="0"/>
    <x v="4"/>
    <n v="20"/>
    <s v="Impressora HP Laserjet "/>
    <d v="2004-07-14T00:00:00"/>
    <n v="3"/>
    <n v="1742.72"/>
    <n v="5228.16"/>
    <n v="5"/>
    <n v="60"/>
    <n v="17"/>
    <n v="211"/>
    <n v="0"/>
    <n v="0"/>
    <n v="-5228.16"/>
    <m/>
    <m/>
    <m/>
    <n v="0"/>
    <x v="0"/>
  </r>
  <r>
    <x v="0"/>
    <x v="2"/>
    <n v="10"/>
    <s v="Cadeira Giroflex "/>
    <d v="2004-10-04T00:00:00"/>
    <n v="1"/>
    <n v="611.63"/>
    <n v="611.63"/>
    <n v="10"/>
    <n v="120"/>
    <n v="17"/>
    <n v="208"/>
    <n v="0"/>
    <n v="0"/>
    <n v="-611.63"/>
    <m/>
    <m/>
    <m/>
    <n v="0"/>
    <x v="0"/>
  </r>
  <r>
    <x v="0"/>
    <x v="1"/>
    <n v="10"/>
    <s v="Calculadora Sharp 2630 P 2 "/>
    <d v="2004-10-06T00:00:00"/>
    <n v="1"/>
    <n v="260"/>
    <n v="260"/>
    <n v="10"/>
    <n v="120"/>
    <n v="17"/>
    <n v="208"/>
    <n v="0"/>
    <n v="0"/>
    <n v="-260"/>
    <m/>
    <m/>
    <m/>
    <n v="0"/>
    <x v="0"/>
  </r>
  <r>
    <x v="0"/>
    <x v="1"/>
    <n v="10"/>
    <s v="Calculadora Olivetti "/>
    <d v="2005-01-11T00:00:00"/>
    <n v="1"/>
    <n v="199"/>
    <n v="199"/>
    <n v="10"/>
    <n v="120"/>
    <n v="17"/>
    <n v="205"/>
    <n v="0"/>
    <n v="0"/>
    <n v="-199"/>
    <m/>
    <m/>
    <m/>
    <n v="0"/>
    <x v="0"/>
  </r>
  <r>
    <x v="0"/>
    <x v="2"/>
    <n v="10"/>
    <s v="Mesa "/>
    <d v="2006-01-12T00:00:00"/>
    <n v="1"/>
    <n v="140"/>
    <n v="140"/>
    <n v="10"/>
    <n v="120"/>
    <n v="16"/>
    <n v="193"/>
    <n v="0"/>
    <n v="0"/>
    <n v="-140"/>
    <m/>
    <m/>
    <m/>
    <n v="0"/>
    <x v="0"/>
  </r>
  <r>
    <x v="0"/>
    <x v="4"/>
    <n v="20"/>
    <s v="Monitor IBM Color"/>
    <d v="2006-02-13T00:00:00"/>
    <n v="1"/>
    <n v="336.48"/>
    <n v="336.48"/>
    <n v="5"/>
    <n v="60"/>
    <n v="16"/>
    <n v="192"/>
    <n v="0"/>
    <n v="0"/>
    <n v="-336.48"/>
    <m/>
    <m/>
    <m/>
    <n v="0"/>
    <x v="0"/>
  </r>
  <r>
    <x v="0"/>
    <x v="2"/>
    <n v="10"/>
    <s v="Poltrona Giratória c/ Braço"/>
    <d v="2006-04-07T00:00:00"/>
    <n v="1"/>
    <n v="2779.99"/>
    <n v="2779.99"/>
    <n v="10"/>
    <n v="120"/>
    <n v="15"/>
    <n v="190"/>
    <n v="0"/>
    <n v="0"/>
    <n v="-2779.99"/>
    <m/>
    <m/>
    <m/>
    <n v="0"/>
    <x v="0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8"/>
    <n v="0"/>
    <n v="0"/>
    <n v="-16547.580000000002"/>
    <m/>
    <m/>
    <m/>
    <n v="0"/>
    <x v="0"/>
  </r>
  <r>
    <x v="0"/>
    <x v="2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x v="0"/>
  </r>
  <r>
    <x v="0"/>
    <x v="4"/>
    <n v="20"/>
    <s v="Monitor 15'' IBM"/>
    <d v="2006-09-01T00:00:00"/>
    <n v="10"/>
    <n v="339.56"/>
    <n v="3395.6"/>
    <n v="5"/>
    <n v="60"/>
    <n v="15"/>
    <n v="185"/>
    <n v="0"/>
    <n v="0"/>
    <n v="-3395.6"/>
    <m/>
    <m/>
    <m/>
    <n v="0"/>
    <x v="0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5"/>
    <n v="0"/>
    <n v="0"/>
    <n v="-34379.840000000004"/>
    <m/>
    <m/>
    <m/>
    <n v="0"/>
    <x v="0"/>
  </r>
  <r>
    <x v="0"/>
    <x v="4"/>
    <n v="20"/>
    <s v="Microcomputador Lenovo"/>
    <d v="2006-09-01T00:00:00"/>
    <n v="5"/>
    <n v="3060.44"/>
    <n v="15302.2"/>
    <n v="5"/>
    <n v="60"/>
    <n v="15"/>
    <n v="185"/>
    <n v="0"/>
    <n v="0"/>
    <n v="-15302.2"/>
    <m/>
    <m/>
    <m/>
    <n v="0"/>
    <x v="0"/>
  </r>
  <r>
    <x v="0"/>
    <x v="1"/>
    <n v="10"/>
    <s v="Central Telefônica Digital"/>
    <d v="2006-11-23T00:00:00"/>
    <n v="1"/>
    <n v="5489.76"/>
    <n v="5489.76"/>
    <n v="10"/>
    <n v="120"/>
    <n v="15"/>
    <n v="183"/>
    <n v="0"/>
    <n v="0"/>
    <n v="-5489.76"/>
    <m/>
    <m/>
    <m/>
    <n v="0"/>
    <x v="0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2"/>
    <n v="0"/>
    <n v="0"/>
    <n v="-4422.6000000000004"/>
    <m/>
    <m/>
    <m/>
    <n v="0"/>
    <x v="0"/>
  </r>
  <r>
    <x v="0"/>
    <x v="2"/>
    <n v="10"/>
    <s v="Poltrona Itamarati c/ Prancheta"/>
    <d v="2006-12-22T00:00:00"/>
    <n v="196"/>
    <n v="550"/>
    <n v="107800"/>
    <n v="10"/>
    <n v="120"/>
    <n v="15"/>
    <n v="182"/>
    <n v="0"/>
    <n v="0"/>
    <n v="-107800"/>
    <m/>
    <m/>
    <m/>
    <n v="0"/>
    <x v="0"/>
  </r>
  <r>
    <x v="0"/>
    <x v="2"/>
    <n v="10"/>
    <s v="Poltrona 5001 Giratória Presidente c/ Braço "/>
    <d v="2006-12-22T00:00:00"/>
    <n v="12"/>
    <n v="410"/>
    <n v="4920"/>
    <n v="10"/>
    <n v="120"/>
    <n v="15"/>
    <n v="182"/>
    <n v="0"/>
    <n v="0"/>
    <n v="-4920"/>
    <m/>
    <m/>
    <m/>
    <n v="0"/>
    <x v="0"/>
  </r>
  <r>
    <x v="0"/>
    <x v="1"/>
    <n v="10"/>
    <s v="Calculadora Procalc LP 45"/>
    <d v="2007-01-12T00:00:00"/>
    <n v="2"/>
    <n v="185"/>
    <n v="370"/>
    <n v="10"/>
    <n v="120"/>
    <n v="15"/>
    <n v="181"/>
    <n v="0"/>
    <n v="0"/>
    <n v="-370"/>
    <m/>
    <m/>
    <m/>
    <n v="0"/>
    <x v="0"/>
  </r>
  <r>
    <x v="0"/>
    <x v="1"/>
    <n v="10"/>
    <s v="Compressor Industrial "/>
    <d v="2007-01-15T00:00:00"/>
    <n v="1"/>
    <n v="1519"/>
    <n v="1519"/>
    <n v="10"/>
    <n v="120"/>
    <n v="15"/>
    <n v="181"/>
    <n v="0"/>
    <n v="0"/>
    <n v="-1519"/>
    <m/>
    <m/>
    <m/>
    <n v="0"/>
    <x v="0"/>
  </r>
  <r>
    <x v="0"/>
    <x v="1"/>
    <n v="10"/>
    <s v="Fax Panasonic"/>
    <d v="2007-01-17T00:00:00"/>
    <n v="1"/>
    <n v="628"/>
    <n v="628"/>
    <n v="10"/>
    <n v="120"/>
    <n v="15"/>
    <n v="181"/>
    <n v="0"/>
    <n v="0"/>
    <n v="-628"/>
    <m/>
    <m/>
    <m/>
    <n v="0"/>
    <x v="0"/>
  </r>
  <r>
    <x v="0"/>
    <x v="1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x v="0"/>
  </r>
  <r>
    <x v="0"/>
    <x v="2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x v="0"/>
  </r>
  <r>
    <x v="0"/>
    <x v="2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x v="0"/>
  </r>
  <r>
    <x v="1"/>
    <x v="3"/>
    <n v="4"/>
    <s v="Prédio"/>
    <d v="2007-02-08T00:00:00"/>
    <n v="1"/>
    <n v="1304982.92"/>
    <n v="1304982.92"/>
    <n v="25"/>
    <n v="300"/>
    <n v="15"/>
    <n v="180"/>
    <n v="0"/>
    <n v="-4349.9430666666667"/>
    <n v="-782989.75200000009"/>
    <m/>
    <m/>
    <m/>
    <n v="517643.22493333323"/>
    <x v="1"/>
  </r>
  <r>
    <x v="0"/>
    <x v="1"/>
    <n v="10"/>
    <s v="Projetor Multimidia "/>
    <d v="2007-02-23T00:00:00"/>
    <n v="1"/>
    <n v="5700"/>
    <n v="5700"/>
    <n v="10"/>
    <n v="120"/>
    <n v="15"/>
    <n v="180"/>
    <n v="0"/>
    <n v="0"/>
    <n v="-5700"/>
    <m/>
    <m/>
    <m/>
    <n v="0"/>
    <x v="0"/>
  </r>
  <r>
    <x v="0"/>
    <x v="2"/>
    <n v="10"/>
    <s v="Cadeira Caixa170 com Arco Com Caximbo"/>
    <d v="2007-02-23T00:00:00"/>
    <n v="3"/>
    <n v="160"/>
    <n v="480"/>
    <n v="10"/>
    <n v="120"/>
    <n v="15"/>
    <n v="180"/>
    <n v="0"/>
    <n v="0"/>
    <n v="-480"/>
    <m/>
    <m/>
    <m/>
    <n v="0"/>
    <x v="0"/>
  </r>
  <r>
    <x v="0"/>
    <x v="2"/>
    <n v="10"/>
    <s v="Cadeira"/>
    <d v="2007-02-23T00:00:00"/>
    <n v="8"/>
    <n v="140"/>
    <n v="1120"/>
    <n v="10"/>
    <n v="120"/>
    <n v="15"/>
    <n v="180"/>
    <n v="0"/>
    <n v="0"/>
    <n v="-1120"/>
    <m/>
    <m/>
    <m/>
    <n v="0"/>
    <x v="0"/>
  </r>
  <r>
    <x v="0"/>
    <x v="2"/>
    <n v="10"/>
    <s v="Cadeira Giratória 111 Sec "/>
    <d v="2007-02-23T00:00:00"/>
    <n v="1"/>
    <n v="170"/>
    <n v="170"/>
    <n v="10"/>
    <n v="120"/>
    <n v="15"/>
    <n v="180"/>
    <n v="0"/>
    <n v="0"/>
    <n v="-170"/>
    <m/>
    <m/>
    <m/>
    <n v="0"/>
    <x v="0"/>
  </r>
  <r>
    <x v="0"/>
    <x v="2"/>
    <n v="10"/>
    <s v="Banco"/>
    <d v="2007-02-23T00:00:00"/>
    <n v="1"/>
    <n v="450"/>
    <n v="450"/>
    <n v="10"/>
    <n v="120"/>
    <n v="15"/>
    <n v="180"/>
    <n v="0"/>
    <n v="0"/>
    <n v="-450"/>
    <m/>
    <m/>
    <m/>
    <n v="0"/>
    <x v="0"/>
  </r>
  <r>
    <x v="0"/>
    <x v="2"/>
    <n v="10"/>
    <s v="Estante Biblioteca Elite EA 150"/>
    <d v="2007-02-23T00:00:00"/>
    <n v="1"/>
    <n v="550"/>
    <n v="550"/>
    <n v="10"/>
    <n v="120"/>
    <n v="15"/>
    <n v="180"/>
    <n v="0"/>
    <n v="0"/>
    <n v="-550"/>
    <m/>
    <m/>
    <m/>
    <n v="0"/>
    <x v="0"/>
  </r>
  <r>
    <x v="0"/>
    <x v="2"/>
    <n v="10"/>
    <s v="Mesa Incoflex "/>
    <d v="2007-02-23T00:00:00"/>
    <n v="2"/>
    <n v="385"/>
    <n v="770"/>
    <n v="10"/>
    <n v="120"/>
    <n v="15"/>
    <n v="180"/>
    <n v="0"/>
    <n v="0"/>
    <n v="-770"/>
    <m/>
    <m/>
    <m/>
    <n v="0"/>
    <x v="0"/>
  </r>
  <r>
    <x v="0"/>
    <x v="2"/>
    <n v="10"/>
    <s v="Mesa F05"/>
    <d v="2007-02-23T00:00:00"/>
    <n v="2"/>
    <n v="130"/>
    <n v="260"/>
    <n v="10"/>
    <n v="120"/>
    <n v="15"/>
    <n v="180"/>
    <n v="0"/>
    <n v="0"/>
    <n v="-260"/>
    <m/>
    <m/>
    <m/>
    <n v="0"/>
    <x v="0"/>
  </r>
  <r>
    <x v="0"/>
    <x v="2"/>
    <n v="10"/>
    <s v="Mesa FP 699 "/>
    <d v="2007-02-23T00:00:00"/>
    <n v="3"/>
    <n v="360"/>
    <n v="1080"/>
    <n v="10"/>
    <n v="120"/>
    <n v="15"/>
    <n v="180"/>
    <n v="0"/>
    <n v="0"/>
    <n v="-1080"/>
    <m/>
    <m/>
    <m/>
    <n v="0"/>
    <x v="0"/>
  </r>
  <r>
    <x v="0"/>
    <x v="2"/>
    <n v="10"/>
    <s v="Estante Biblioteca Elite EA 150"/>
    <d v="2007-02-23T00:00:00"/>
    <n v="3"/>
    <n v="550"/>
    <n v="1650"/>
    <n v="10"/>
    <n v="120"/>
    <n v="15"/>
    <n v="180"/>
    <n v="0"/>
    <n v="0"/>
    <n v="-1650"/>
    <m/>
    <m/>
    <m/>
    <n v="0"/>
    <x v="0"/>
  </r>
  <r>
    <x v="0"/>
    <x v="2"/>
    <n v="10"/>
    <s v="Cadeira Fixa 303 PE Secret Exec"/>
    <d v="2007-02-23T00:00:00"/>
    <n v="4"/>
    <n v="120"/>
    <n v="480"/>
    <n v="10"/>
    <n v="120"/>
    <n v="15"/>
    <n v="180"/>
    <n v="0"/>
    <n v="0"/>
    <n v="-480"/>
    <m/>
    <m/>
    <m/>
    <n v="0"/>
    <x v="0"/>
  </r>
  <r>
    <x v="0"/>
    <x v="2"/>
    <n v="10"/>
    <s v="Cadeira Giratória 111 Sec "/>
    <d v="2007-02-23T00:00:00"/>
    <n v="2"/>
    <n v="170"/>
    <n v="340"/>
    <n v="10"/>
    <n v="120"/>
    <n v="15"/>
    <n v="180"/>
    <n v="0"/>
    <n v="0"/>
    <n v="-340"/>
    <m/>
    <m/>
    <m/>
    <n v="0"/>
    <x v="0"/>
  </r>
  <r>
    <x v="1"/>
    <x v="3"/>
    <n v="4"/>
    <s v="Conjunto 301"/>
    <d v="2007-02-26T00:00:00"/>
    <n v="1"/>
    <n v="238936.15"/>
    <n v="238936.15"/>
    <n v="25"/>
    <n v="300"/>
    <n v="15"/>
    <n v="180"/>
    <n v="0"/>
    <n v="-796.45383333333336"/>
    <n v="-143361.69"/>
    <m/>
    <m/>
    <m/>
    <n v="94778.006166666659"/>
    <x v="1"/>
  </r>
  <r>
    <x v="0"/>
    <x v="1"/>
    <n v="10"/>
    <s v="Sistema de Som"/>
    <d v="2007-03-05T00:00:00"/>
    <n v="1"/>
    <n v="1766"/>
    <n v="1766"/>
    <n v="10"/>
    <n v="120"/>
    <n v="14"/>
    <n v="179"/>
    <n v="0"/>
    <n v="0"/>
    <n v="-1766"/>
    <m/>
    <m/>
    <m/>
    <n v="0"/>
    <x v="0"/>
  </r>
  <r>
    <x v="0"/>
    <x v="2"/>
    <n v="10"/>
    <s v="Estante de Aço"/>
    <d v="2007-03-06T00:00:00"/>
    <n v="3"/>
    <n v="126"/>
    <n v="378"/>
    <n v="10"/>
    <n v="120"/>
    <n v="14"/>
    <n v="179"/>
    <n v="0"/>
    <n v="0"/>
    <n v="-378"/>
    <m/>
    <m/>
    <m/>
    <n v="0"/>
    <x v="0"/>
  </r>
  <r>
    <x v="0"/>
    <x v="2"/>
    <n v="10"/>
    <s v="Cadeira Clio Ass/encosto"/>
    <d v="2007-03-06T00:00:00"/>
    <n v="16"/>
    <n v="51"/>
    <n v="816"/>
    <n v="10"/>
    <n v="120"/>
    <n v="14"/>
    <n v="179"/>
    <n v="0"/>
    <n v="0"/>
    <n v="-816"/>
    <m/>
    <m/>
    <m/>
    <n v="0"/>
    <x v="0"/>
  </r>
  <r>
    <x v="0"/>
    <x v="2"/>
    <n v="10"/>
    <s v="Cadeira Clio Ass/encosto"/>
    <d v="2007-03-06T00:00:00"/>
    <n v="1"/>
    <n v="30"/>
    <n v="30"/>
    <n v="10"/>
    <n v="120"/>
    <n v="14"/>
    <n v="179"/>
    <n v="0"/>
    <n v="0"/>
    <n v="-30"/>
    <m/>
    <m/>
    <m/>
    <n v="0"/>
    <x v="0"/>
  </r>
  <r>
    <x v="0"/>
    <x v="2"/>
    <n v="10"/>
    <s v="Mesa Redonda"/>
    <d v="2007-03-06T00:00:00"/>
    <n v="1"/>
    <n v="149"/>
    <n v="149"/>
    <n v="10"/>
    <n v="120"/>
    <n v="14"/>
    <n v="179"/>
    <n v="0"/>
    <n v="0"/>
    <n v="-149"/>
    <m/>
    <m/>
    <m/>
    <n v="0"/>
    <x v="0"/>
  </r>
  <r>
    <x v="0"/>
    <x v="2"/>
    <n v="10"/>
    <s v="Mesa Tampo Granito"/>
    <d v="2007-03-06T00:00:00"/>
    <n v="1"/>
    <n v="828"/>
    <n v="828"/>
    <n v="10"/>
    <n v="120"/>
    <n v="14"/>
    <n v="179"/>
    <n v="0"/>
    <n v="0"/>
    <n v="-828"/>
    <m/>
    <m/>
    <m/>
    <n v="0"/>
    <x v="0"/>
  </r>
  <r>
    <x v="0"/>
    <x v="2"/>
    <n v="10"/>
    <s v="Mesa Modular"/>
    <d v="2007-03-06T00:00:00"/>
    <n v="1"/>
    <n v="291.64999999999998"/>
    <n v="291.64999999999998"/>
    <n v="10"/>
    <n v="120"/>
    <n v="14"/>
    <n v="179"/>
    <n v="0"/>
    <n v="0"/>
    <n v="-291.64999999999998"/>
    <m/>
    <m/>
    <m/>
    <n v="0"/>
    <x v="0"/>
  </r>
  <r>
    <x v="0"/>
    <x v="4"/>
    <n v="20"/>
    <s v="Microcomputador"/>
    <d v="2007-03-06T00:00:00"/>
    <n v="1"/>
    <n v="1545"/>
    <n v="1545"/>
    <n v="5"/>
    <n v="60"/>
    <n v="14"/>
    <n v="179"/>
    <n v="0"/>
    <n v="0"/>
    <n v="-1545"/>
    <m/>
    <m/>
    <m/>
    <n v="0"/>
    <x v="0"/>
  </r>
  <r>
    <x v="0"/>
    <x v="1"/>
    <n v="10"/>
    <s v="Condicionador de AR"/>
    <d v="2007-03-08T00:00:00"/>
    <n v="1"/>
    <n v="760"/>
    <n v="760"/>
    <n v="10"/>
    <n v="120"/>
    <n v="14"/>
    <n v="179"/>
    <n v="0"/>
    <n v="0"/>
    <n v="-760"/>
    <m/>
    <m/>
    <m/>
    <n v="0"/>
    <x v="0"/>
  </r>
  <r>
    <x v="0"/>
    <x v="1"/>
    <n v="10"/>
    <s v="Condicionador de AR Consul Frio 30"/>
    <d v="2007-03-08T00:00:00"/>
    <n v="1"/>
    <n v="2600"/>
    <n v="2600"/>
    <n v="10"/>
    <n v="120"/>
    <n v="14"/>
    <n v="179"/>
    <n v="0"/>
    <n v="0"/>
    <n v="-2600"/>
    <m/>
    <m/>
    <m/>
    <n v="0"/>
    <x v="0"/>
  </r>
  <r>
    <x v="0"/>
    <x v="2"/>
    <n v="10"/>
    <s v="Rack ST BP C/ Chaves 2413"/>
    <d v="2007-03-08T00:00:00"/>
    <n v="1"/>
    <n v="274.55"/>
    <n v="274.55"/>
    <n v="10"/>
    <n v="120"/>
    <n v="14"/>
    <n v="179"/>
    <n v="0"/>
    <n v="0"/>
    <n v="-274.55"/>
    <m/>
    <m/>
    <m/>
    <n v="0"/>
    <x v="0"/>
  </r>
  <r>
    <x v="0"/>
    <x v="2"/>
    <n v="10"/>
    <s v="Mesa Metálica"/>
    <d v="2007-03-09T00:00:00"/>
    <n v="2"/>
    <n v="150"/>
    <n v="300"/>
    <n v="10"/>
    <n v="120"/>
    <n v="14"/>
    <n v="179"/>
    <n v="0"/>
    <n v="0"/>
    <n v="-300"/>
    <m/>
    <m/>
    <m/>
    <n v="0"/>
    <x v="0"/>
  </r>
  <r>
    <x v="0"/>
    <x v="2"/>
    <n v="10"/>
    <s v="Cadeira Presidente c/ braço"/>
    <d v="2007-03-23T00:00:00"/>
    <n v="1"/>
    <n v="179"/>
    <n v="179"/>
    <n v="10"/>
    <n v="120"/>
    <n v="14"/>
    <n v="179"/>
    <n v="0"/>
    <n v="0"/>
    <n v="-179"/>
    <m/>
    <m/>
    <m/>
    <n v="0"/>
    <x v="0"/>
  </r>
  <r>
    <x v="0"/>
    <x v="1"/>
    <n v="10"/>
    <s v="Fax Brother"/>
    <d v="2007-04-18T00:00:00"/>
    <n v="1"/>
    <n v="525.15"/>
    <n v="525.15"/>
    <n v="10"/>
    <n v="120"/>
    <n v="14"/>
    <n v="178"/>
    <n v="0"/>
    <n v="0"/>
    <n v="-525.15"/>
    <m/>
    <m/>
    <m/>
    <n v="0"/>
    <x v="0"/>
  </r>
  <r>
    <x v="0"/>
    <x v="2"/>
    <n v="10"/>
    <s v="Cadeira Escritório "/>
    <d v="2007-04-26T00:00:00"/>
    <n v="3"/>
    <n v="406"/>
    <n v="1218"/>
    <n v="10"/>
    <n v="120"/>
    <n v="14"/>
    <n v="178"/>
    <n v="0"/>
    <n v="0"/>
    <n v="-1218"/>
    <m/>
    <m/>
    <m/>
    <n v="0"/>
    <x v="0"/>
  </r>
  <r>
    <x v="0"/>
    <x v="2"/>
    <n v="10"/>
    <s v="Cadeira "/>
    <d v="2007-06-06T00:00:00"/>
    <n v="1"/>
    <n v="80.63"/>
    <n v="80.63"/>
    <n v="10"/>
    <n v="120"/>
    <n v="14"/>
    <n v="176"/>
    <n v="0"/>
    <n v="0"/>
    <n v="-80.63"/>
    <m/>
    <m/>
    <m/>
    <n v="0"/>
    <x v="0"/>
  </r>
  <r>
    <x v="0"/>
    <x v="2"/>
    <n v="10"/>
    <s v="Mesa Computador"/>
    <d v="2007-06-06T00:00:00"/>
    <n v="1"/>
    <n v="122.37"/>
    <n v="122.37"/>
    <n v="10"/>
    <n v="120"/>
    <n v="14"/>
    <n v="176"/>
    <n v="0"/>
    <n v="0"/>
    <n v="-122.37"/>
    <m/>
    <m/>
    <m/>
    <n v="0"/>
    <x v="0"/>
  </r>
  <r>
    <x v="0"/>
    <x v="1"/>
    <n v="10"/>
    <s v="Consultório Odontológico Olympik VZF"/>
    <d v="2007-06-15T00:00:00"/>
    <n v="1"/>
    <n v="5580"/>
    <n v="5580"/>
    <n v="10"/>
    <n v="120"/>
    <n v="14"/>
    <n v="176"/>
    <n v="0"/>
    <n v="0"/>
    <n v="-5580"/>
    <m/>
    <m/>
    <m/>
    <n v="0"/>
    <x v="0"/>
  </r>
  <r>
    <x v="0"/>
    <x v="1"/>
    <n v="10"/>
    <s v="Câmera Digital Olympus"/>
    <d v="2007-07-04T00:00:00"/>
    <n v="2"/>
    <n v="650"/>
    <n v="1300"/>
    <n v="10"/>
    <n v="120"/>
    <n v="14"/>
    <n v="175"/>
    <n v="0"/>
    <n v="0"/>
    <n v="-1300"/>
    <m/>
    <m/>
    <m/>
    <n v="0"/>
    <x v="0"/>
  </r>
  <r>
    <x v="0"/>
    <x v="4"/>
    <n v="20"/>
    <s v="Microcomputador Lenovo"/>
    <d v="2007-07-10T00:00:00"/>
    <n v="2"/>
    <n v="1253.57"/>
    <n v="2507.14"/>
    <n v="5"/>
    <n v="60"/>
    <n v="14"/>
    <n v="175"/>
    <n v="0"/>
    <n v="0"/>
    <n v="-2507.14"/>
    <m/>
    <m/>
    <m/>
    <n v="0"/>
    <x v="0"/>
  </r>
  <r>
    <x v="0"/>
    <x v="4"/>
    <n v="20"/>
    <s v="Monitor Lenovo CRT 17&quot; E75"/>
    <d v="2007-07-10T00:00:00"/>
    <n v="1"/>
    <n v="307.69"/>
    <n v="307.69"/>
    <n v="5"/>
    <n v="60"/>
    <n v="14"/>
    <n v="175"/>
    <n v="0"/>
    <n v="0"/>
    <n v="-307.69"/>
    <m/>
    <m/>
    <m/>
    <n v="0"/>
    <x v="0"/>
  </r>
  <r>
    <x v="0"/>
    <x v="2"/>
    <n v="10"/>
    <s v="Mesa Teclado Central JM"/>
    <d v="2007-08-07T00:00:00"/>
    <n v="1"/>
    <n v="120"/>
    <n v="120"/>
    <n v="10"/>
    <n v="120"/>
    <n v="14"/>
    <n v="174"/>
    <n v="0"/>
    <n v="0"/>
    <n v="-120"/>
    <m/>
    <m/>
    <m/>
    <n v="0"/>
    <x v="0"/>
  </r>
  <r>
    <x v="0"/>
    <x v="2"/>
    <n v="10"/>
    <s v="Mesa de Centro Standard"/>
    <d v="2007-11-14T00:00:00"/>
    <n v="1"/>
    <n v="122"/>
    <n v="122"/>
    <n v="10"/>
    <n v="120"/>
    <n v="14"/>
    <n v="171"/>
    <n v="0"/>
    <n v="0"/>
    <n v="-122"/>
    <m/>
    <m/>
    <m/>
    <n v="0"/>
    <x v="0"/>
  </r>
  <r>
    <x v="0"/>
    <x v="2"/>
    <n v="10"/>
    <s v="Arquivo de Aço c/ 4 Gavetas Ch 24 c/ Carrinho Telescópio"/>
    <d v="2007-11-14T00:00:00"/>
    <n v="1"/>
    <n v="627"/>
    <n v="627"/>
    <n v="10"/>
    <n v="120"/>
    <n v="14"/>
    <n v="171"/>
    <n v="0"/>
    <n v="0"/>
    <n v="-627"/>
    <m/>
    <m/>
    <m/>
    <n v="0"/>
    <x v="0"/>
  </r>
  <r>
    <x v="0"/>
    <x v="2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x v="0"/>
  </r>
  <r>
    <x v="0"/>
    <x v="1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x v="0"/>
  </r>
  <r>
    <x v="0"/>
    <x v="2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x v="0"/>
  </r>
  <r>
    <x v="0"/>
    <x v="2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x v="0"/>
  </r>
  <r>
    <x v="0"/>
    <x v="2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x v="0"/>
  </r>
  <r>
    <x v="0"/>
    <x v="2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x v="0"/>
  </r>
  <r>
    <x v="0"/>
    <x v="1"/>
    <n v="10"/>
    <s v="Fax Brother"/>
    <d v="2008-01-21T00:00:00"/>
    <n v="1"/>
    <n v="480"/>
    <n v="480"/>
    <n v="10"/>
    <n v="120"/>
    <n v="14"/>
    <n v="169"/>
    <n v="0"/>
    <n v="0"/>
    <n v="-480"/>
    <m/>
    <m/>
    <m/>
    <n v="0"/>
    <x v="0"/>
  </r>
  <r>
    <x v="0"/>
    <x v="1"/>
    <n v="10"/>
    <s v="Calculadora"/>
    <d v="2008-02-08T00:00:00"/>
    <n v="2"/>
    <n v="185"/>
    <n v="370"/>
    <n v="10"/>
    <n v="120"/>
    <n v="14"/>
    <n v="168"/>
    <n v="0"/>
    <n v="0"/>
    <n v="-370"/>
    <m/>
    <m/>
    <m/>
    <n v="0"/>
    <x v="0"/>
  </r>
  <r>
    <x v="0"/>
    <x v="4"/>
    <n v="20"/>
    <s v="Impressora "/>
    <d v="2008-03-06T00:00:00"/>
    <n v="13"/>
    <n v="665"/>
    <n v="8645"/>
    <n v="5"/>
    <n v="60"/>
    <n v="13"/>
    <n v="167"/>
    <n v="0"/>
    <n v="0"/>
    <n v="-8645"/>
    <m/>
    <m/>
    <m/>
    <n v="0"/>
    <x v="0"/>
  </r>
  <r>
    <x v="0"/>
    <x v="4"/>
    <n v="20"/>
    <s v="Impressora HP4250"/>
    <d v="2008-03-06T00:00:00"/>
    <n v="1"/>
    <n v="4138"/>
    <n v="4138"/>
    <n v="5"/>
    <n v="60"/>
    <n v="13"/>
    <n v="167"/>
    <n v="0"/>
    <n v="0"/>
    <n v="-4138"/>
    <m/>
    <m/>
    <m/>
    <n v="0"/>
    <x v="0"/>
  </r>
  <r>
    <x v="0"/>
    <x v="4"/>
    <n v="20"/>
    <s v="Monitor LG"/>
    <d v="2008-03-28T00:00:00"/>
    <n v="7"/>
    <n v="500"/>
    <n v="3500"/>
    <n v="5"/>
    <n v="60"/>
    <n v="13"/>
    <n v="167"/>
    <n v="0"/>
    <n v="0"/>
    <n v="-3500"/>
    <m/>
    <m/>
    <m/>
    <n v="0"/>
    <x v="0"/>
  </r>
  <r>
    <x v="0"/>
    <x v="4"/>
    <n v="20"/>
    <s v="Desktop HP DC5700MT"/>
    <d v="2008-03-28T00:00:00"/>
    <n v="7"/>
    <n v="2072"/>
    <n v="14504"/>
    <n v="5"/>
    <n v="60"/>
    <n v="13"/>
    <n v="167"/>
    <n v="0"/>
    <n v="0"/>
    <n v="-14504"/>
    <m/>
    <m/>
    <m/>
    <n v="0"/>
    <x v="0"/>
  </r>
  <r>
    <x v="0"/>
    <x v="2"/>
    <n v="10"/>
    <s v="Poltrona Tec 227 Jhavini "/>
    <d v="2008-06-11T00:00:00"/>
    <n v="3"/>
    <n v="851"/>
    <n v="2553"/>
    <n v="10"/>
    <n v="120"/>
    <n v="13"/>
    <n v="164"/>
    <n v="0"/>
    <n v="0"/>
    <n v="-2553"/>
    <m/>
    <m/>
    <m/>
    <n v="0"/>
    <x v="0"/>
  </r>
  <r>
    <x v="0"/>
    <x v="2"/>
    <n v="10"/>
    <s v="Mesa Lateral"/>
    <d v="2008-06-11T00:00:00"/>
    <n v="1"/>
    <n v="218"/>
    <n v="218"/>
    <n v="10"/>
    <n v="120"/>
    <n v="13"/>
    <n v="164"/>
    <n v="0"/>
    <n v="0"/>
    <n v="-218"/>
    <m/>
    <m/>
    <m/>
    <n v="0"/>
    <x v="0"/>
  </r>
  <r>
    <x v="0"/>
    <x v="2"/>
    <n v="10"/>
    <s v="Mesa "/>
    <d v="2008-07-09T00:00:00"/>
    <n v="1"/>
    <n v="65"/>
    <n v="65"/>
    <n v="10"/>
    <n v="120"/>
    <n v="13"/>
    <n v="163"/>
    <n v="0"/>
    <n v="0"/>
    <n v="-65"/>
    <m/>
    <m/>
    <m/>
    <n v="0"/>
    <x v="0"/>
  </r>
  <r>
    <x v="0"/>
    <x v="2"/>
    <n v="10"/>
    <s v="Mesa para computador"/>
    <d v="2008-07-09T00:00:00"/>
    <n v="2"/>
    <n v="97.5"/>
    <n v="195"/>
    <n v="10"/>
    <n v="120"/>
    <n v="13"/>
    <n v="163"/>
    <n v="0"/>
    <n v="0"/>
    <n v="-195"/>
    <m/>
    <m/>
    <m/>
    <n v="0"/>
    <x v="0"/>
  </r>
  <r>
    <x v="0"/>
    <x v="2"/>
    <n v="10"/>
    <s v="Gaveteiro 4 gavetas"/>
    <d v="2008-07-09T00:00:00"/>
    <n v="1"/>
    <n v="189"/>
    <n v="189"/>
    <n v="10"/>
    <n v="120"/>
    <n v="13"/>
    <n v="163"/>
    <n v="0"/>
    <n v="0"/>
    <n v="-189"/>
    <m/>
    <m/>
    <m/>
    <n v="0"/>
    <x v="0"/>
  </r>
  <r>
    <x v="0"/>
    <x v="1"/>
    <n v="10"/>
    <s v="Câmera Fotográfica Digital Samsug S630"/>
    <d v="2008-08-06T00:00:00"/>
    <n v="1"/>
    <n v="649"/>
    <n v="649"/>
    <n v="10"/>
    <n v="120"/>
    <n v="13"/>
    <n v="162"/>
    <n v="0"/>
    <n v="0"/>
    <n v="-649"/>
    <m/>
    <m/>
    <m/>
    <n v="0"/>
    <x v="0"/>
  </r>
  <r>
    <x v="0"/>
    <x v="1"/>
    <n v="10"/>
    <s v="Aparelho de Fax Brother"/>
    <d v="2008-08-19T00:00:00"/>
    <n v="1"/>
    <n v="462"/>
    <n v="462"/>
    <n v="10"/>
    <n v="120"/>
    <n v="13"/>
    <n v="162"/>
    <n v="0"/>
    <n v="0"/>
    <n v="-462"/>
    <m/>
    <m/>
    <m/>
    <n v="0"/>
    <x v="0"/>
  </r>
  <r>
    <x v="0"/>
    <x v="2"/>
    <n v="10"/>
    <s v="Armário Roupeiro"/>
    <d v="2008-08-20T00:00:00"/>
    <n v="1"/>
    <n v="248"/>
    <n v="248"/>
    <n v="10"/>
    <n v="120"/>
    <n v="13"/>
    <n v="162"/>
    <n v="0"/>
    <n v="0"/>
    <n v="-248"/>
    <m/>
    <m/>
    <m/>
    <n v="0"/>
    <x v="0"/>
  </r>
  <r>
    <x v="0"/>
    <x v="4"/>
    <n v="20"/>
    <s v="Desktop HP DC5750MT"/>
    <d v="2008-08-22T00:00:00"/>
    <n v="5"/>
    <n v="2065.5"/>
    <n v="10327.5"/>
    <n v="5"/>
    <n v="60"/>
    <n v="13"/>
    <n v="162"/>
    <n v="0"/>
    <n v="0"/>
    <n v="-10327.5"/>
    <m/>
    <m/>
    <m/>
    <n v="0"/>
    <x v="0"/>
  </r>
  <r>
    <x v="0"/>
    <x v="4"/>
    <n v="20"/>
    <s v="Monitor LG"/>
    <d v="2008-08-22T00:00:00"/>
    <n v="4"/>
    <n v="506.5"/>
    <n v="2026"/>
    <n v="5"/>
    <n v="60"/>
    <n v="13"/>
    <n v="162"/>
    <n v="0"/>
    <n v="0"/>
    <n v="-2026"/>
    <m/>
    <m/>
    <m/>
    <n v="0"/>
    <x v="0"/>
  </r>
  <r>
    <x v="0"/>
    <x v="2"/>
    <n v="10"/>
    <s v="Gaveteiro 04 gavetas"/>
    <d v="2008-08-25T00:00:00"/>
    <n v="1"/>
    <n v="229"/>
    <n v="229"/>
    <n v="10"/>
    <n v="120"/>
    <n v="13"/>
    <n v="162"/>
    <n v="0"/>
    <n v="0"/>
    <n v="-229"/>
    <m/>
    <m/>
    <m/>
    <n v="0"/>
    <x v="0"/>
  </r>
  <r>
    <x v="1"/>
    <x v="3"/>
    <n v="4"/>
    <s v="Salas 301 e 104"/>
    <d v="2008-10-02T00:00:00"/>
    <n v="1"/>
    <n v="132327.17000000001"/>
    <n v="132327.17000000001"/>
    <n v="25"/>
    <n v="300"/>
    <n v="13"/>
    <n v="160"/>
    <n v="0"/>
    <n v="-441.09056666666669"/>
    <n v="-70574.490666666665"/>
    <m/>
    <m/>
    <m/>
    <n v="61311.588766666668"/>
    <x v="1"/>
  </r>
  <r>
    <x v="0"/>
    <x v="2"/>
    <n v="10"/>
    <s v="Armário de Cozinha"/>
    <d v="2008-10-13T00:00:00"/>
    <n v="1"/>
    <n v="539"/>
    <n v="539"/>
    <n v="10"/>
    <n v="120"/>
    <n v="13"/>
    <n v="160"/>
    <n v="0"/>
    <n v="0"/>
    <n v="-539"/>
    <m/>
    <m/>
    <m/>
    <n v="0"/>
    <x v="0"/>
  </r>
  <r>
    <x v="0"/>
    <x v="1"/>
    <n v="10"/>
    <s v="Condicionador de Ar Consul Frio"/>
    <d v="2008-11-08T00:00:00"/>
    <n v="2"/>
    <n v="966"/>
    <n v="1932"/>
    <n v="10"/>
    <n v="120"/>
    <n v="13"/>
    <n v="159"/>
    <n v="0"/>
    <n v="0"/>
    <n v="-1932"/>
    <m/>
    <m/>
    <m/>
    <n v="0"/>
    <x v="0"/>
  </r>
  <r>
    <x v="0"/>
    <x v="2"/>
    <n v="10"/>
    <s v="Rack New"/>
    <d v="2008-11-14T00:00:00"/>
    <n v="1"/>
    <n v="207"/>
    <n v="207"/>
    <n v="10"/>
    <n v="120"/>
    <n v="13"/>
    <n v="159"/>
    <n v="0"/>
    <n v="0"/>
    <n v="-207"/>
    <m/>
    <m/>
    <m/>
    <n v="0"/>
    <x v="0"/>
  </r>
  <r>
    <x v="0"/>
    <x v="2"/>
    <n v="10"/>
    <s v="Balança"/>
    <d v="2008-12-23T00:00:00"/>
    <n v="1"/>
    <n v="734.92"/>
    <n v="734.92"/>
    <n v="10"/>
    <n v="120"/>
    <n v="13"/>
    <n v="158"/>
    <n v="0"/>
    <n v="0"/>
    <n v="-734.92"/>
    <m/>
    <m/>
    <m/>
    <n v="0"/>
    <x v="0"/>
  </r>
  <r>
    <x v="0"/>
    <x v="2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x v="0"/>
  </r>
  <r>
    <x v="0"/>
    <x v="1"/>
    <n v="10"/>
    <s v="Protocolador "/>
    <d v="2009-02-02T00:00:00"/>
    <n v="1"/>
    <n v="1134"/>
    <n v="1134"/>
    <n v="10"/>
    <n v="120"/>
    <n v="13"/>
    <n v="156"/>
    <n v="0"/>
    <n v="0"/>
    <n v="-1134"/>
    <m/>
    <m/>
    <m/>
    <n v="0"/>
    <x v="0"/>
  </r>
  <r>
    <x v="0"/>
    <x v="1"/>
    <n v="10"/>
    <s v="Calculadora "/>
    <d v="2009-02-10T00:00:00"/>
    <n v="1"/>
    <n v="320"/>
    <n v="320"/>
    <n v="10"/>
    <n v="120"/>
    <n v="13"/>
    <n v="156"/>
    <n v="0"/>
    <n v="0"/>
    <n v="-320"/>
    <m/>
    <m/>
    <m/>
    <n v="0"/>
    <x v="0"/>
  </r>
  <r>
    <x v="0"/>
    <x v="4"/>
    <n v="20"/>
    <s v="Impressora HP"/>
    <d v="2009-02-28T00:00:00"/>
    <n v="2"/>
    <n v="1122"/>
    <n v="2244"/>
    <n v="5"/>
    <n v="60"/>
    <n v="13"/>
    <n v="156"/>
    <n v="0"/>
    <n v="0"/>
    <n v="-2244"/>
    <m/>
    <m/>
    <m/>
    <n v="0"/>
    <x v="0"/>
  </r>
  <r>
    <x v="0"/>
    <x v="2"/>
    <n v="10"/>
    <s v="Caixa Acustica"/>
    <d v="2009-03-01T00:00:00"/>
    <n v="2"/>
    <n v="380.5"/>
    <n v="761"/>
    <n v="10"/>
    <n v="120"/>
    <n v="12"/>
    <n v="155"/>
    <n v="0"/>
    <n v="0"/>
    <n v="-761"/>
    <m/>
    <m/>
    <m/>
    <n v="0"/>
    <x v="0"/>
  </r>
  <r>
    <x v="0"/>
    <x v="2"/>
    <n v="10"/>
    <s v="Mesa CPD"/>
    <d v="2009-03-19T00:00:00"/>
    <n v="2"/>
    <n v="119"/>
    <n v="238"/>
    <n v="10"/>
    <n v="120"/>
    <n v="12"/>
    <n v="155"/>
    <n v="0"/>
    <n v="0"/>
    <n v="-238"/>
    <m/>
    <m/>
    <m/>
    <n v="0"/>
    <x v="0"/>
  </r>
  <r>
    <x v="0"/>
    <x v="2"/>
    <n v="10"/>
    <s v="Gaveteiro Vol 4 gavetas"/>
    <d v="2009-03-19T00:00:00"/>
    <n v="1"/>
    <n v="199"/>
    <n v="199"/>
    <n v="10"/>
    <n v="120"/>
    <n v="12"/>
    <n v="155"/>
    <n v="0"/>
    <n v="0"/>
    <n v="-199"/>
    <m/>
    <m/>
    <m/>
    <n v="0"/>
    <x v="0"/>
  </r>
  <r>
    <x v="0"/>
    <x v="1"/>
    <n v="10"/>
    <s v="Relógio de Ponto Biovoice Power"/>
    <d v="2009-04-08T00:00:00"/>
    <n v="1"/>
    <n v="2580"/>
    <n v="2580"/>
    <n v="10"/>
    <n v="120"/>
    <n v="12"/>
    <n v="154"/>
    <n v="0"/>
    <n v="0"/>
    <n v="-2580"/>
    <m/>
    <m/>
    <m/>
    <n v="0"/>
    <x v="0"/>
  </r>
  <r>
    <x v="0"/>
    <x v="2"/>
    <n v="10"/>
    <s v="Armário Alto 02 Portas "/>
    <d v="2009-04-09T00:00:00"/>
    <n v="1"/>
    <n v="270"/>
    <n v="270"/>
    <n v="10"/>
    <n v="120"/>
    <n v="12"/>
    <n v="154"/>
    <n v="0"/>
    <n v="0"/>
    <n v="-270"/>
    <m/>
    <m/>
    <m/>
    <n v="0"/>
    <x v="0"/>
  </r>
  <r>
    <x v="0"/>
    <x v="1"/>
    <n v="10"/>
    <s v="Calculadora PR 3100"/>
    <d v="2009-04-16T00:00:00"/>
    <n v="1"/>
    <n v="320"/>
    <n v="320"/>
    <n v="10"/>
    <n v="120"/>
    <n v="12"/>
    <n v="154"/>
    <n v="0"/>
    <n v="0"/>
    <n v="-320"/>
    <m/>
    <m/>
    <m/>
    <n v="0"/>
    <x v="0"/>
  </r>
  <r>
    <x v="0"/>
    <x v="4"/>
    <n v="20"/>
    <s v="Notebook Lenovo"/>
    <d v="2009-04-24T00:00:00"/>
    <n v="1"/>
    <n v="3454.3"/>
    <n v="3454.3"/>
    <n v="5"/>
    <n v="60"/>
    <n v="12"/>
    <n v="154"/>
    <n v="0"/>
    <n v="0"/>
    <n v="-3454.3"/>
    <m/>
    <m/>
    <m/>
    <n v="0"/>
    <x v="0"/>
  </r>
  <r>
    <x v="0"/>
    <x v="1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x v="0"/>
  </r>
  <r>
    <x v="0"/>
    <x v="1"/>
    <n v="10"/>
    <s v="Aspirador de Pó Eletrolux Flex 1200W"/>
    <d v="2009-05-26T00:00:00"/>
    <n v="1"/>
    <n v="309"/>
    <n v="309"/>
    <n v="10"/>
    <n v="120"/>
    <n v="12"/>
    <n v="153"/>
    <n v="0"/>
    <n v="0"/>
    <n v="-309"/>
    <m/>
    <m/>
    <m/>
    <n v="0"/>
    <x v="0"/>
  </r>
  <r>
    <x v="0"/>
    <x v="2"/>
    <n v="10"/>
    <s v="Mesa "/>
    <d v="2009-06-10T00:00:00"/>
    <n v="1"/>
    <n v="225"/>
    <n v="225"/>
    <n v="10"/>
    <n v="120"/>
    <n v="12"/>
    <n v="152"/>
    <n v="0"/>
    <n v="0"/>
    <n v="-225"/>
    <m/>
    <m/>
    <m/>
    <n v="0"/>
    <x v="0"/>
  </r>
  <r>
    <x v="0"/>
    <x v="2"/>
    <n v="10"/>
    <s v="Armário "/>
    <d v="2009-06-10T00:00:00"/>
    <n v="2"/>
    <n v="490"/>
    <n v="980"/>
    <n v="10"/>
    <n v="120"/>
    <n v="12"/>
    <n v="152"/>
    <n v="0"/>
    <n v="0"/>
    <n v="-980"/>
    <m/>
    <m/>
    <m/>
    <n v="0"/>
    <x v="0"/>
  </r>
  <r>
    <x v="0"/>
    <x v="2"/>
    <n v="10"/>
    <s v="Monitor Samsung 743 B "/>
    <d v="2009-06-19T00:00:00"/>
    <n v="12"/>
    <n v="350.61"/>
    <n v="4207.32"/>
    <n v="10"/>
    <n v="120"/>
    <n v="12"/>
    <n v="152"/>
    <n v="0"/>
    <n v="0"/>
    <n v="-4207.32"/>
    <m/>
    <m/>
    <m/>
    <n v="0"/>
    <x v="0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2"/>
    <n v="0"/>
    <n v="0"/>
    <n v="-30710.850000000002"/>
    <m/>
    <m/>
    <m/>
    <n v="0"/>
    <x v="0"/>
  </r>
  <r>
    <x v="0"/>
    <x v="4"/>
    <n v="20"/>
    <s v="Monitor "/>
    <d v="2009-06-19T00:00:00"/>
    <n v="2"/>
    <n v="350.61"/>
    <n v="701.22"/>
    <n v="5"/>
    <n v="60"/>
    <n v="12"/>
    <n v="152"/>
    <n v="0"/>
    <n v="0"/>
    <n v="-701.22"/>
    <m/>
    <m/>
    <m/>
    <n v="0"/>
    <x v="0"/>
  </r>
  <r>
    <x v="0"/>
    <x v="4"/>
    <n v="20"/>
    <s v="Notebook Portatil Dell Vostro 1310 "/>
    <d v="2009-06-20T00:00:00"/>
    <n v="1"/>
    <n v="2999.77"/>
    <n v="2999.77"/>
    <n v="5"/>
    <n v="60"/>
    <n v="12"/>
    <n v="152"/>
    <n v="0"/>
    <n v="0"/>
    <n v="-2999.77"/>
    <m/>
    <m/>
    <m/>
    <n v="0"/>
    <x v="0"/>
  </r>
  <r>
    <x v="0"/>
    <x v="1"/>
    <n v="10"/>
    <s v="Câmera Digital Sony DSC H50 Black"/>
    <d v="2009-08-11T00:00:00"/>
    <n v="1"/>
    <n v="1990"/>
    <n v="1990"/>
    <n v="10"/>
    <n v="120"/>
    <n v="12"/>
    <n v="150"/>
    <n v="0"/>
    <n v="0"/>
    <n v="-1990"/>
    <m/>
    <m/>
    <m/>
    <n v="0"/>
    <x v="0"/>
  </r>
  <r>
    <x v="0"/>
    <x v="1"/>
    <n v="10"/>
    <s v="Fax Panasonic "/>
    <d v="2009-08-25T00:00:00"/>
    <n v="1"/>
    <n v="579"/>
    <n v="579"/>
    <n v="10"/>
    <n v="120"/>
    <n v="12"/>
    <n v="150"/>
    <n v="0"/>
    <n v="0"/>
    <n v="-579"/>
    <m/>
    <m/>
    <m/>
    <n v="0"/>
    <x v="0"/>
  </r>
  <r>
    <x v="0"/>
    <x v="4"/>
    <n v="20"/>
    <s v="Notebook Dell Vostro 1320 "/>
    <d v="2009-10-08T00:00:00"/>
    <n v="5"/>
    <n v="4800"/>
    <n v="24000"/>
    <n v="5"/>
    <n v="60"/>
    <n v="12"/>
    <n v="148"/>
    <n v="0"/>
    <n v="0"/>
    <n v="-24000"/>
    <m/>
    <m/>
    <m/>
    <n v="0"/>
    <x v="0"/>
  </r>
  <r>
    <x v="0"/>
    <x v="4"/>
    <n v="20"/>
    <s v="Servidor Dell Power Edge R610"/>
    <d v="2009-10-08T00:00:00"/>
    <n v="2"/>
    <n v="12500"/>
    <n v="25000"/>
    <n v="5"/>
    <n v="60"/>
    <n v="12"/>
    <n v="148"/>
    <n v="0"/>
    <n v="0"/>
    <n v="-25000"/>
    <m/>
    <m/>
    <m/>
    <n v="0"/>
    <x v="0"/>
  </r>
  <r>
    <x v="0"/>
    <x v="4"/>
    <n v="20"/>
    <s v="Impressora HP Laserjet P4014N/ST2"/>
    <d v="2009-10-13T00:00:00"/>
    <n v="1"/>
    <n v="2419"/>
    <n v="2419"/>
    <n v="5"/>
    <n v="60"/>
    <n v="12"/>
    <n v="148"/>
    <n v="0"/>
    <n v="0"/>
    <n v="-2419"/>
    <m/>
    <m/>
    <m/>
    <n v="0"/>
    <x v="0"/>
  </r>
  <r>
    <x v="0"/>
    <x v="1"/>
    <n v="10"/>
    <s v="Micro Projetor "/>
    <d v="2009-10-19T00:00:00"/>
    <n v="1"/>
    <n v="1782"/>
    <n v="1782"/>
    <n v="10"/>
    <n v="120"/>
    <n v="12"/>
    <n v="148"/>
    <n v="0"/>
    <n v="0"/>
    <n v="-1782"/>
    <m/>
    <m/>
    <m/>
    <n v="0"/>
    <x v="0"/>
  </r>
  <r>
    <x v="1"/>
    <x v="3"/>
    <n v="4"/>
    <s v="Sala 407"/>
    <d v="2009-11-16T00:00:00"/>
    <n v="1"/>
    <n v="47196.9"/>
    <n v="47196.9"/>
    <n v="25"/>
    <n v="300"/>
    <n v="12"/>
    <n v="147"/>
    <n v="0"/>
    <n v="-157.32300000000001"/>
    <n v="-23126.481"/>
    <m/>
    <m/>
    <m/>
    <n v="23913.096000000005"/>
    <x v="1"/>
  </r>
  <r>
    <x v="0"/>
    <x v="1"/>
    <n v="10"/>
    <s v="Projetor de Multimidia "/>
    <d v="2009-11-18T00:00:00"/>
    <n v="1"/>
    <n v="3999"/>
    <n v="3999"/>
    <n v="10"/>
    <n v="120"/>
    <n v="12"/>
    <n v="147"/>
    <n v="0"/>
    <n v="0"/>
    <n v="-3999"/>
    <m/>
    <m/>
    <m/>
    <n v="0"/>
    <x v="0"/>
  </r>
  <r>
    <x v="1"/>
    <x v="3"/>
    <n v="4"/>
    <s v="3º andar Sala 302"/>
    <d v="2009-12-08T00:00:00"/>
    <n v="1"/>
    <n v="574492.93999999994"/>
    <n v="574492.93999999994"/>
    <n v="25"/>
    <n v="300"/>
    <n v="12"/>
    <n v="146"/>
    <n v="0"/>
    <n v="-1914.9764666666665"/>
    <n v="-279586.56413333333"/>
    <m/>
    <m/>
    <m/>
    <n v="292991.39939999994"/>
    <x v="1"/>
  </r>
  <r>
    <x v="0"/>
    <x v="1"/>
    <n v="10"/>
    <s v="Purificador de Água"/>
    <d v="2010-01-02T00:00:00"/>
    <n v="1"/>
    <n v="504"/>
    <n v="504"/>
    <n v="10"/>
    <n v="120"/>
    <n v="12"/>
    <n v="145"/>
    <n v="0"/>
    <n v="0"/>
    <n v="-504"/>
    <m/>
    <m/>
    <m/>
    <n v="0"/>
    <x v="0"/>
  </r>
  <r>
    <x v="0"/>
    <x v="1"/>
    <n v="10"/>
    <s v="Camera Intra Oral Gnatus IN-CAN LX"/>
    <d v="2010-01-05T00:00:00"/>
    <n v="1"/>
    <n v="903.02"/>
    <n v="903.02"/>
    <n v="10"/>
    <n v="120"/>
    <n v="12"/>
    <n v="145"/>
    <n v="0"/>
    <n v="0"/>
    <n v="-903.02"/>
    <m/>
    <m/>
    <m/>
    <n v="0"/>
    <x v="0"/>
  </r>
  <r>
    <x v="0"/>
    <x v="1"/>
    <n v="10"/>
    <s v="Climatizador Ar Consul"/>
    <d v="2010-01-08T00:00:00"/>
    <n v="1"/>
    <n v="358.49"/>
    <n v="358.49"/>
    <n v="10"/>
    <n v="120"/>
    <n v="12"/>
    <n v="145"/>
    <n v="0"/>
    <n v="0"/>
    <n v="-358.49"/>
    <m/>
    <m/>
    <m/>
    <n v="0"/>
    <x v="0"/>
  </r>
  <r>
    <x v="0"/>
    <x v="1"/>
    <n v="10"/>
    <s v="Bebedouro Esmaltado "/>
    <d v="2010-01-08T00:00:00"/>
    <n v="1"/>
    <n v="394.51"/>
    <n v="394.51"/>
    <n v="10"/>
    <n v="120"/>
    <n v="12"/>
    <n v="145"/>
    <n v="0"/>
    <n v="0"/>
    <n v="-394.51"/>
    <m/>
    <m/>
    <m/>
    <n v="0"/>
    <x v="0"/>
  </r>
  <r>
    <x v="0"/>
    <x v="1"/>
    <n v="10"/>
    <s v="GPS &quot;4.3'"/>
    <d v="2010-01-14T00:00:00"/>
    <n v="3"/>
    <n v="783.33"/>
    <n v="2349.9900000000002"/>
    <n v="10"/>
    <n v="120"/>
    <n v="12"/>
    <n v="145"/>
    <n v="0"/>
    <n v="0"/>
    <n v="-2349.9900000000002"/>
    <m/>
    <m/>
    <m/>
    <n v="0"/>
    <x v="0"/>
  </r>
  <r>
    <x v="0"/>
    <x v="4"/>
    <n v="20"/>
    <s v="Notebook Dell Vostro 1320 "/>
    <d v="2010-01-18T00:00:00"/>
    <n v="1"/>
    <n v="2639.59"/>
    <n v="2639.59"/>
    <n v="5"/>
    <n v="60"/>
    <n v="12"/>
    <n v="145"/>
    <n v="0"/>
    <n v="0"/>
    <n v="-2639.59"/>
    <m/>
    <m/>
    <m/>
    <n v="0"/>
    <x v="0"/>
  </r>
  <r>
    <x v="0"/>
    <x v="4"/>
    <n v="20"/>
    <s v="HP-Scanjet "/>
    <d v="2010-02-03T00:00:00"/>
    <n v="1"/>
    <n v="700"/>
    <n v="700"/>
    <n v="5"/>
    <n v="60"/>
    <n v="12"/>
    <n v="144"/>
    <n v="0"/>
    <n v="0"/>
    <n v="-700"/>
    <m/>
    <m/>
    <m/>
    <n v="0"/>
    <x v="0"/>
  </r>
  <r>
    <x v="0"/>
    <x v="2"/>
    <n v="10"/>
    <s v="Armário 075 X1,80"/>
    <d v="2010-02-25T00:00:00"/>
    <n v="1"/>
    <n v="1000"/>
    <n v="1000"/>
    <n v="10"/>
    <n v="120"/>
    <n v="12"/>
    <n v="144"/>
    <n v="0"/>
    <n v="0"/>
    <n v="-1000"/>
    <m/>
    <m/>
    <m/>
    <n v="0"/>
    <x v="0"/>
  </r>
  <r>
    <x v="0"/>
    <x v="1"/>
    <n v="10"/>
    <s v="DVD Player Portátil"/>
    <d v="2010-03-09T00:00:00"/>
    <n v="2"/>
    <n v="266.39999999999998"/>
    <n v="532.79999999999995"/>
    <n v="10"/>
    <n v="120"/>
    <n v="11"/>
    <n v="143"/>
    <n v="0"/>
    <n v="0"/>
    <n v="-532.79999999999995"/>
    <m/>
    <m/>
    <m/>
    <n v="0"/>
    <x v="0"/>
  </r>
  <r>
    <x v="0"/>
    <x v="1"/>
    <n v="10"/>
    <s v="Fax Panasonic RX - FT987"/>
    <d v="2010-03-16T00:00:00"/>
    <n v="1"/>
    <n v="455"/>
    <n v="455"/>
    <n v="10"/>
    <n v="120"/>
    <n v="11"/>
    <n v="143"/>
    <n v="0"/>
    <n v="0"/>
    <n v="-455"/>
    <m/>
    <m/>
    <m/>
    <n v="0"/>
    <x v="0"/>
  </r>
  <r>
    <x v="0"/>
    <x v="1"/>
    <n v="10"/>
    <s v="TV LCD 42 "/>
    <d v="2010-03-25T00:00:00"/>
    <n v="1"/>
    <n v="3400"/>
    <n v="3400"/>
    <n v="10"/>
    <n v="120"/>
    <n v="11"/>
    <n v="143"/>
    <n v="0"/>
    <n v="0"/>
    <n v="-3400"/>
    <m/>
    <m/>
    <m/>
    <n v="0"/>
    <x v="0"/>
  </r>
  <r>
    <x v="0"/>
    <x v="1"/>
    <n v="10"/>
    <s v="Camera Digital Sony"/>
    <d v="2010-03-26T00:00:00"/>
    <n v="1"/>
    <n v="850"/>
    <n v="850"/>
    <n v="10"/>
    <n v="120"/>
    <n v="11"/>
    <n v="143"/>
    <n v="0"/>
    <n v="0"/>
    <n v="-850"/>
    <m/>
    <m/>
    <m/>
    <n v="0"/>
    <x v="0"/>
  </r>
  <r>
    <x v="0"/>
    <x v="1"/>
    <n v="10"/>
    <s v="Relógio Ponit Live "/>
    <d v="2010-04-20T00:00:00"/>
    <n v="1"/>
    <n v="2400"/>
    <n v="2400"/>
    <n v="10"/>
    <n v="120"/>
    <n v="11"/>
    <n v="142"/>
    <n v="0"/>
    <n v="0"/>
    <n v="-2400"/>
    <m/>
    <m/>
    <m/>
    <n v="0"/>
    <x v="0"/>
  </r>
  <r>
    <x v="0"/>
    <x v="2"/>
    <n v="10"/>
    <s v="Pulpito de Acrílico"/>
    <d v="2010-05-03T00:00:00"/>
    <n v="1"/>
    <n v="1220"/>
    <n v="1220"/>
    <n v="10"/>
    <n v="120"/>
    <n v="11"/>
    <n v="141"/>
    <n v="0"/>
    <n v="0"/>
    <n v="-1220"/>
    <m/>
    <m/>
    <m/>
    <n v="0"/>
    <x v="0"/>
  </r>
  <r>
    <x v="0"/>
    <x v="2"/>
    <n v="10"/>
    <s v="Poltrona Série B - Itamarati "/>
    <d v="2010-05-18T00:00:00"/>
    <n v="32"/>
    <n v="715.03"/>
    <n v="22880.959999999999"/>
    <n v="10"/>
    <n v="120"/>
    <n v="11"/>
    <n v="141"/>
    <n v="0"/>
    <n v="0"/>
    <n v="-22880.959999999999"/>
    <m/>
    <m/>
    <m/>
    <n v="0"/>
    <x v="0"/>
  </r>
  <r>
    <x v="0"/>
    <x v="2"/>
    <n v="10"/>
    <s v="Poltrona Série B - Itamarati "/>
    <d v="2010-05-18T00:00:00"/>
    <n v="26"/>
    <n v="715.04"/>
    <n v="18591.04"/>
    <n v="10"/>
    <n v="120"/>
    <n v="11"/>
    <n v="141"/>
    <n v="0"/>
    <n v="0"/>
    <n v="-18591.04"/>
    <m/>
    <m/>
    <m/>
    <n v="0"/>
    <x v="0"/>
  </r>
  <r>
    <x v="0"/>
    <x v="2"/>
    <n v="10"/>
    <s v="Poltrona Diplomata Giratória Presidente"/>
    <d v="2010-05-18T00:00:00"/>
    <n v="4"/>
    <n v="472.5"/>
    <n v="1890"/>
    <n v="10"/>
    <n v="120"/>
    <n v="11"/>
    <n v="141"/>
    <n v="0"/>
    <n v="0"/>
    <n v="-1890"/>
    <m/>
    <m/>
    <m/>
    <n v="0"/>
    <x v="0"/>
  </r>
  <r>
    <x v="0"/>
    <x v="1"/>
    <n v="10"/>
    <s v="Refrigerador Electrolux"/>
    <d v="2010-05-19T00:00:00"/>
    <n v="1"/>
    <n v="799.02"/>
    <n v="799.02"/>
    <n v="10"/>
    <n v="120"/>
    <n v="11"/>
    <n v="141"/>
    <n v="0"/>
    <n v="0"/>
    <n v="-799.02"/>
    <m/>
    <m/>
    <m/>
    <n v="0"/>
    <x v="0"/>
  </r>
  <r>
    <x v="0"/>
    <x v="2"/>
    <n v="10"/>
    <s v="Móvel para TV "/>
    <d v="2010-05-19T00:00:00"/>
    <n v="1"/>
    <n v="985"/>
    <n v="985"/>
    <n v="10"/>
    <n v="120"/>
    <n v="11"/>
    <n v="141"/>
    <n v="0"/>
    <n v="0"/>
    <n v="-985"/>
    <m/>
    <m/>
    <m/>
    <n v="0"/>
    <x v="0"/>
  </r>
  <r>
    <x v="0"/>
    <x v="4"/>
    <n v="20"/>
    <s v="Impressora Multifuncional HP"/>
    <d v="2010-05-28T00:00:00"/>
    <n v="1"/>
    <n v="3703.61"/>
    <n v="3703.61"/>
    <n v="5"/>
    <n v="60"/>
    <n v="11"/>
    <n v="141"/>
    <n v="0"/>
    <n v="0"/>
    <n v="-3703.61"/>
    <m/>
    <m/>
    <m/>
    <n v="0"/>
    <x v="0"/>
  </r>
  <r>
    <x v="0"/>
    <x v="1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x v="0"/>
  </r>
  <r>
    <x v="0"/>
    <x v="4"/>
    <n v="20"/>
    <s v="Desktop"/>
    <d v="2010-06-14T00:00:00"/>
    <n v="24"/>
    <n v="1810.26"/>
    <n v="43446.239999999998"/>
    <n v="5"/>
    <n v="60"/>
    <n v="11"/>
    <n v="140"/>
    <n v="0"/>
    <n v="0"/>
    <n v="-43446.239999999998"/>
    <m/>
    <m/>
    <m/>
    <n v="0"/>
    <x v="0"/>
  </r>
  <r>
    <x v="0"/>
    <x v="4"/>
    <n v="20"/>
    <s v="Monitor"/>
    <d v="2010-06-14T00:00:00"/>
    <n v="24"/>
    <n v="406.74"/>
    <n v="9761.76"/>
    <n v="5"/>
    <n v="60"/>
    <n v="11"/>
    <n v="140"/>
    <n v="0"/>
    <n v="0"/>
    <n v="-9761.76"/>
    <m/>
    <m/>
    <m/>
    <n v="0"/>
    <x v="0"/>
  </r>
  <r>
    <x v="0"/>
    <x v="2"/>
    <n v="10"/>
    <s v="Balcão "/>
    <d v="2010-06-17T00:00:00"/>
    <n v="1"/>
    <n v="796"/>
    <n v="796"/>
    <n v="10"/>
    <n v="120"/>
    <n v="11"/>
    <n v="140"/>
    <n v="0"/>
    <n v="0"/>
    <n v="-796"/>
    <m/>
    <m/>
    <m/>
    <n v="0"/>
    <x v="0"/>
  </r>
  <r>
    <x v="0"/>
    <x v="2"/>
    <n v="10"/>
    <s v="Mesa com Gaveteiro"/>
    <d v="2010-06-17T00:00:00"/>
    <n v="1"/>
    <n v="1620"/>
    <n v="1620"/>
    <n v="10"/>
    <n v="120"/>
    <n v="11"/>
    <n v="140"/>
    <n v="0"/>
    <n v="0"/>
    <n v="-1620"/>
    <m/>
    <m/>
    <m/>
    <n v="0"/>
    <x v="0"/>
  </r>
  <r>
    <x v="0"/>
    <x v="2"/>
    <n v="10"/>
    <s v="Balcão de Vidro"/>
    <d v="2010-06-17T00:00:00"/>
    <n v="1"/>
    <n v="2000"/>
    <n v="2000"/>
    <n v="10"/>
    <n v="120"/>
    <n v="11"/>
    <n v="140"/>
    <n v="0"/>
    <n v="0"/>
    <n v="-2000"/>
    <m/>
    <m/>
    <m/>
    <n v="0"/>
    <x v="0"/>
  </r>
  <r>
    <x v="0"/>
    <x v="1"/>
    <n v="10"/>
    <s v="Projetor de Multimíndia"/>
    <d v="2010-07-08T00:00:00"/>
    <n v="2"/>
    <n v="2960"/>
    <n v="5920"/>
    <n v="10"/>
    <n v="120"/>
    <n v="11"/>
    <n v="139"/>
    <n v="0"/>
    <n v="0"/>
    <n v="-5920"/>
    <m/>
    <m/>
    <m/>
    <n v="0"/>
    <x v="0"/>
  </r>
  <r>
    <x v="0"/>
    <x v="1"/>
    <n v="10"/>
    <s v="Equipamento de Sonorização"/>
    <d v="2010-08-09T00:00:00"/>
    <n v="1"/>
    <n v="905"/>
    <n v="905"/>
    <n v="10"/>
    <n v="120"/>
    <n v="11"/>
    <n v="138"/>
    <n v="0"/>
    <n v="0"/>
    <n v="-905"/>
    <m/>
    <m/>
    <m/>
    <n v="0"/>
    <x v="0"/>
  </r>
  <r>
    <x v="0"/>
    <x v="4"/>
    <n v="20"/>
    <s v="Monitor 22' LCD"/>
    <d v="2010-08-10T00:00:00"/>
    <n v="1"/>
    <n v="793"/>
    <n v="793"/>
    <n v="5"/>
    <n v="60"/>
    <n v="11"/>
    <n v="138"/>
    <n v="0"/>
    <n v="0"/>
    <n v="-793"/>
    <m/>
    <m/>
    <m/>
    <n v="0"/>
    <x v="0"/>
  </r>
  <r>
    <x v="0"/>
    <x v="1"/>
    <n v="10"/>
    <s v="Aspirador Pó"/>
    <d v="2010-08-11T00:00:00"/>
    <n v="1"/>
    <n v="229"/>
    <n v="229"/>
    <n v="10"/>
    <n v="120"/>
    <n v="11"/>
    <n v="138"/>
    <n v="0"/>
    <n v="0"/>
    <n v="-229"/>
    <m/>
    <m/>
    <m/>
    <n v="0"/>
    <x v="0"/>
  </r>
  <r>
    <x v="0"/>
    <x v="1"/>
    <n v="10"/>
    <s v="Fogão"/>
    <d v="2010-08-11T00:00:00"/>
    <n v="1"/>
    <n v="399"/>
    <n v="399"/>
    <n v="10"/>
    <n v="120"/>
    <n v="11"/>
    <n v="138"/>
    <n v="0"/>
    <n v="0"/>
    <n v="-399"/>
    <m/>
    <m/>
    <m/>
    <n v="0"/>
    <x v="0"/>
  </r>
  <r>
    <x v="0"/>
    <x v="1"/>
    <n v="10"/>
    <s v="Microondas"/>
    <d v="2010-08-11T00:00:00"/>
    <n v="1"/>
    <n v="298"/>
    <n v="298"/>
    <n v="10"/>
    <n v="120"/>
    <n v="11"/>
    <n v="138"/>
    <n v="0"/>
    <n v="0"/>
    <n v="-298"/>
    <m/>
    <m/>
    <m/>
    <n v="0"/>
    <x v="0"/>
  </r>
  <r>
    <x v="0"/>
    <x v="1"/>
    <n v="10"/>
    <s v="Refrigerador"/>
    <d v="2010-08-11T00:00:00"/>
    <n v="1"/>
    <n v="725"/>
    <n v="725"/>
    <n v="10"/>
    <n v="120"/>
    <n v="11"/>
    <n v="138"/>
    <n v="0"/>
    <n v="0"/>
    <n v="-725"/>
    <m/>
    <m/>
    <m/>
    <n v="0"/>
    <x v="0"/>
  </r>
  <r>
    <x v="0"/>
    <x v="4"/>
    <n v="20"/>
    <s v="Notebook 13&quot;"/>
    <d v="2010-09-13T00:00:00"/>
    <n v="1"/>
    <n v="2693.24"/>
    <n v="2693.24"/>
    <n v="5"/>
    <n v="60"/>
    <n v="11"/>
    <n v="137"/>
    <n v="0"/>
    <n v="0"/>
    <n v="-2693.24"/>
    <m/>
    <m/>
    <m/>
    <n v="0"/>
    <x v="0"/>
  </r>
  <r>
    <x v="0"/>
    <x v="1"/>
    <n v="10"/>
    <s v="Ar Condicionado"/>
    <d v="2010-09-21T00:00:00"/>
    <n v="2"/>
    <n v="1150"/>
    <n v="2300"/>
    <n v="10"/>
    <n v="120"/>
    <n v="11"/>
    <n v="137"/>
    <n v="0"/>
    <n v="0"/>
    <n v="-2300"/>
    <m/>
    <m/>
    <m/>
    <n v="0"/>
    <x v="0"/>
  </r>
  <r>
    <x v="0"/>
    <x v="1"/>
    <n v="10"/>
    <s v="Ar Condicionado"/>
    <d v="2010-09-21T00:00:00"/>
    <n v="2"/>
    <n v="1640"/>
    <n v="3280"/>
    <n v="10"/>
    <n v="120"/>
    <n v="11"/>
    <n v="137"/>
    <n v="0"/>
    <n v="0"/>
    <n v="-3280"/>
    <m/>
    <m/>
    <m/>
    <n v="0"/>
    <x v="0"/>
  </r>
  <r>
    <x v="0"/>
    <x v="1"/>
    <n v="10"/>
    <s v="Ar Condicionado"/>
    <d v="2010-09-21T00:00:00"/>
    <n v="1"/>
    <n v="3350"/>
    <n v="3350"/>
    <n v="10"/>
    <n v="120"/>
    <n v="11"/>
    <n v="137"/>
    <n v="0"/>
    <n v="0"/>
    <n v="-3350"/>
    <m/>
    <m/>
    <m/>
    <n v="0"/>
    <x v="0"/>
  </r>
  <r>
    <x v="0"/>
    <x v="1"/>
    <n v="10"/>
    <s v="Ar Condicionado"/>
    <d v="2010-09-21T00:00:00"/>
    <n v="1"/>
    <n v="2670"/>
    <n v="2670"/>
    <n v="10"/>
    <n v="120"/>
    <n v="11"/>
    <n v="137"/>
    <n v="0"/>
    <n v="0"/>
    <n v="-2670"/>
    <m/>
    <m/>
    <m/>
    <n v="0"/>
    <x v="0"/>
  </r>
  <r>
    <x v="0"/>
    <x v="1"/>
    <n v="10"/>
    <s v="Camera Digital"/>
    <d v="2010-09-22T00:00:00"/>
    <n v="1"/>
    <n v="599"/>
    <n v="599"/>
    <n v="10"/>
    <n v="120"/>
    <n v="11"/>
    <n v="137"/>
    <n v="0"/>
    <n v="0"/>
    <n v="-599"/>
    <m/>
    <m/>
    <m/>
    <n v="0"/>
    <x v="0"/>
  </r>
  <r>
    <x v="0"/>
    <x v="1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x v="0"/>
  </r>
  <r>
    <x v="0"/>
    <x v="2"/>
    <n v="10"/>
    <s v="Armário Intermediário 02 Portas"/>
    <d v="2010-11-20T00:00:00"/>
    <n v="23"/>
    <n v="840.85"/>
    <n v="19339.55"/>
    <n v="10"/>
    <n v="120"/>
    <n v="11"/>
    <n v="135"/>
    <n v="0"/>
    <n v="0"/>
    <n v="-19339.55"/>
    <m/>
    <m/>
    <m/>
    <n v="0"/>
    <x v="0"/>
  </r>
  <r>
    <x v="0"/>
    <x v="2"/>
    <n v="10"/>
    <s v="Armário Baixo 02 Portas"/>
    <d v="2010-11-20T00:00:00"/>
    <n v="77"/>
    <n v="677.1"/>
    <n v="52136.700000000004"/>
    <n v="10"/>
    <n v="120"/>
    <n v="11"/>
    <n v="135"/>
    <n v="0"/>
    <n v="0"/>
    <n v="-52136.700000000004"/>
    <m/>
    <m/>
    <m/>
    <n v="0"/>
    <x v="0"/>
  </r>
  <r>
    <x v="0"/>
    <x v="2"/>
    <n v="10"/>
    <s v="Gaveteiro Fixo com 03 Gavetas"/>
    <d v="2010-11-20T00:00:00"/>
    <n v="62"/>
    <n v="331.7"/>
    <n v="20565.399999999998"/>
    <n v="10"/>
    <n v="120"/>
    <n v="11"/>
    <n v="135"/>
    <n v="0"/>
    <n v="0"/>
    <n v="-20565.399999999998"/>
    <m/>
    <m/>
    <m/>
    <n v="0"/>
    <x v="0"/>
  </r>
  <r>
    <x v="0"/>
    <x v="2"/>
    <n v="10"/>
    <s v="Mesa de Trabalho em L"/>
    <d v="2010-11-20T00:00:00"/>
    <n v="22"/>
    <n v="1222.0999999999999"/>
    <n v="26886.199999999997"/>
    <n v="10"/>
    <n v="120"/>
    <n v="11"/>
    <n v="135"/>
    <n v="0"/>
    <n v="0"/>
    <n v="-26886.199999999997"/>
    <m/>
    <m/>
    <m/>
    <n v="0"/>
    <x v="0"/>
  </r>
  <r>
    <x v="0"/>
    <x v="2"/>
    <n v="10"/>
    <s v="Mesa de Trabalho com Corte Convexo"/>
    <d v="2010-11-20T00:00:00"/>
    <n v="31"/>
    <n v="995.1"/>
    <n v="30848.100000000002"/>
    <n v="10"/>
    <n v="120"/>
    <n v="11"/>
    <n v="135"/>
    <n v="0"/>
    <n v="0"/>
    <n v="-30848.100000000002"/>
    <m/>
    <m/>
    <m/>
    <n v="0"/>
    <x v="0"/>
  </r>
  <r>
    <x v="0"/>
    <x v="2"/>
    <n v="10"/>
    <s v="Armário Alto 02 Portas"/>
    <d v="2010-11-20T00:00:00"/>
    <n v="120"/>
    <n v="1146.8"/>
    <n v="137616"/>
    <n v="10"/>
    <n v="120"/>
    <n v="11"/>
    <n v="135"/>
    <n v="0"/>
    <n v="0"/>
    <n v="-137616"/>
    <m/>
    <m/>
    <m/>
    <n v="0"/>
    <x v="0"/>
  </r>
  <r>
    <x v="0"/>
    <x v="2"/>
    <n v="10"/>
    <s v="Mesa de Trabalho Retangular"/>
    <d v="2010-11-20T00:00:00"/>
    <n v="3"/>
    <n v="367"/>
    <n v="1101"/>
    <n v="10"/>
    <n v="120"/>
    <n v="11"/>
    <n v="135"/>
    <n v="0"/>
    <n v="0"/>
    <n v="-1101"/>
    <m/>
    <m/>
    <m/>
    <n v="0"/>
    <x v="0"/>
  </r>
  <r>
    <x v="0"/>
    <x v="2"/>
    <n v="10"/>
    <s v="Mesa de Trabalho Retangular "/>
    <d v="2010-11-20T00:00:00"/>
    <n v="10"/>
    <n v="448.85"/>
    <n v="4488.5"/>
    <n v="10"/>
    <n v="120"/>
    <n v="11"/>
    <n v="135"/>
    <n v="0"/>
    <n v="0"/>
    <n v="-4488.5"/>
    <m/>
    <m/>
    <m/>
    <n v="0"/>
    <x v="0"/>
  </r>
  <r>
    <x v="0"/>
    <x v="2"/>
    <n v="10"/>
    <s v="Mesa de Reunião Triangular "/>
    <d v="2010-11-20T00:00:00"/>
    <n v="9"/>
    <n v="591.5"/>
    <n v="5323.5"/>
    <n v="10"/>
    <n v="120"/>
    <n v="11"/>
    <n v="135"/>
    <n v="0"/>
    <n v="0"/>
    <n v="-5323.5"/>
    <m/>
    <m/>
    <m/>
    <n v="0"/>
    <x v="0"/>
  </r>
  <r>
    <x v="0"/>
    <x v="2"/>
    <n v="10"/>
    <s v="Mesa de Reunião Semi Oval"/>
    <d v="2010-11-20T00:00:00"/>
    <n v="2"/>
    <n v="1250.25"/>
    <n v="2500.5"/>
    <n v="10"/>
    <n v="120"/>
    <n v="11"/>
    <n v="135"/>
    <n v="0"/>
    <n v="0"/>
    <n v="-2500.5"/>
    <m/>
    <m/>
    <m/>
    <n v="0"/>
    <x v="0"/>
  </r>
  <r>
    <x v="0"/>
    <x v="2"/>
    <n v="10"/>
    <s v="Mesa de Trabalho Retangular"/>
    <d v="2010-11-20T00:00:00"/>
    <n v="9"/>
    <n v="390.85"/>
    <n v="3517.65"/>
    <n v="10"/>
    <n v="120"/>
    <n v="11"/>
    <n v="135"/>
    <n v="0"/>
    <n v="0"/>
    <n v="-3517.65"/>
    <m/>
    <m/>
    <m/>
    <n v="0"/>
    <x v="0"/>
  </r>
  <r>
    <x v="0"/>
    <x v="2"/>
    <n v="10"/>
    <s v="Mesa de Trabalho em L "/>
    <d v="2010-11-20T00:00:00"/>
    <n v="1"/>
    <n v="1591.1"/>
    <n v="1591.1"/>
    <n v="10"/>
    <n v="120"/>
    <n v="11"/>
    <n v="135"/>
    <n v="0"/>
    <n v="0"/>
    <n v="-1591.1"/>
    <m/>
    <m/>
    <m/>
    <n v="0"/>
    <x v="0"/>
  </r>
  <r>
    <x v="0"/>
    <x v="2"/>
    <n v="10"/>
    <s v="Mesa de Reunião Semi Oval"/>
    <d v="2010-11-27T00:00:00"/>
    <n v="1"/>
    <n v="1250.25"/>
    <n v="1250.25"/>
    <n v="10"/>
    <n v="120"/>
    <n v="11"/>
    <n v="135"/>
    <n v="0"/>
    <n v="0"/>
    <n v="-1250.25"/>
    <m/>
    <m/>
    <m/>
    <n v="0"/>
    <x v="0"/>
  </r>
  <r>
    <x v="0"/>
    <x v="2"/>
    <n v="10"/>
    <s v="Armário Estante com 02 Portas"/>
    <d v="2010-11-27T00:00:00"/>
    <n v="1"/>
    <n v="1415"/>
    <n v="1415"/>
    <n v="10"/>
    <n v="120"/>
    <n v="11"/>
    <n v="135"/>
    <n v="0"/>
    <n v="0"/>
    <n v="-1415"/>
    <m/>
    <m/>
    <m/>
    <n v="0"/>
    <x v="0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5"/>
    <n v="0"/>
    <n v="0"/>
    <n v="-635.54999999999995"/>
    <m/>
    <m/>
    <m/>
    <n v="0"/>
    <x v="0"/>
  </r>
  <r>
    <x v="0"/>
    <x v="1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x v="0"/>
  </r>
  <r>
    <x v="0"/>
    <x v="1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x v="0"/>
  </r>
  <r>
    <x v="0"/>
    <x v="2"/>
    <n v="10"/>
    <s v="Poltrona Fixa Espaldar Médio"/>
    <d v="2010-12-10T00:00:00"/>
    <n v="48"/>
    <n v="735.91"/>
    <n v="35323.68"/>
    <n v="10"/>
    <n v="120"/>
    <n v="11"/>
    <n v="134"/>
    <n v="0"/>
    <n v="0"/>
    <n v="-35323.68"/>
    <m/>
    <m/>
    <m/>
    <n v="0"/>
    <x v="0"/>
  </r>
  <r>
    <x v="0"/>
    <x v="2"/>
    <n v="10"/>
    <s v="Poltrona Fixa Espaldar Baixo"/>
    <d v="2010-12-10T00:00:00"/>
    <n v="26"/>
    <n v="501.63"/>
    <n v="13042.38"/>
    <n v="10"/>
    <n v="120"/>
    <n v="11"/>
    <n v="134"/>
    <n v="0"/>
    <n v="0"/>
    <n v="-13042.38"/>
    <m/>
    <m/>
    <m/>
    <n v="0"/>
    <x v="0"/>
  </r>
  <r>
    <x v="0"/>
    <x v="2"/>
    <n v="10"/>
    <s v="Poltrona Giratória Espaldar Alto"/>
    <d v="2010-12-10T00:00:00"/>
    <n v="34"/>
    <n v="1001.08"/>
    <n v="34036.720000000001"/>
    <n v="10"/>
    <n v="120"/>
    <n v="11"/>
    <n v="134"/>
    <n v="0"/>
    <n v="0"/>
    <n v="-34036.720000000001"/>
    <m/>
    <m/>
    <m/>
    <n v="0"/>
    <x v="0"/>
  </r>
  <r>
    <x v="0"/>
    <x v="2"/>
    <n v="10"/>
    <s v="Cadeira sem braço empilhavel"/>
    <d v="2010-12-10T00:00:00"/>
    <n v="20"/>
    <n v="239.03"/>
    <n v="4780.6000000000004"/>
    <n v="10"/>
    <n v="120"/>
    <n v="11"/>
    <n v="134"/>
    <n v="0"/>
    <n v="0"/>
    <n v="-4780.6000000000004"/>
    <m/>
    <m/>
    <m/>
    <n v="0"/>
    <x v="0"/>
  </r>
  <r>
    <x v="0"/>
    <x v="2"/>
    <n v="10"/>
    <s v="Poltrona Giratória Espaldar Baixo"/>
    <d v="2010-12-10T00:00:00"/>
    <n v="46"/>
    <n v="721.4"/>
    <n v="33184.400000000001"/>
    <n v="10"/>
    <n v="120"/>
    <n v="11"/>
    <n v="134"/>
    <n v="0"/>
    <n v="0"/>
    <n v="-33184.400000000001"/>
    <m/>
    <m/>
    <m/>
    <n v="0"/>
    <x v="0"/>
  </r>
  <r>
    <x v="0"/>
    <x v="2"/>
    <n v="10"/>
    <s v="Poltrona Giratória Espaldar Médio"/>
    <d v="2010-12-10T00:00:00"/>
    <n v="16"/>
    <n v="2889.65"/>
    <n v="46234.400000000001"/>
    <n v="10"/>
    <n v="120"/>
    <n v="11"/>
    <n v="134"/>
    <n v="0"/>
    <n v="0"/>
    <n v="-46234.400000000001"/>
    <m/>
    <m/>
    <m/>
    <n v="0"/>
    <x v="0"/>
  </r>
  <r>
    <x v="0"/>
    <x v="2"/>
    <n v="10"/>
    <s v="Poltrona Giratória Espaldar Alto"/>
    <d v="2010-12-10T00:00:00"/>
    <n v="12"/>
    <n v="831.74"/>
    <n v="9980.880000000001"/>
    <n v="10"/>
    <n v="120"/>
    <n v="11"/>
    <n v="134"/>
    <n v="0"/>
    <n v="0"/>
    <n v="-9980.880000000001"/>
    <m/>
    <m/>
    <m/>
    <n v="0"/>
    <x v="0"/>
  </r>
  <r>
    <x v="0"/>
    <x v="2"/>
    <n v="10"/>
    <s v="Poltrona Fixa Espaldar Médio"/>
    <d v="2010-12-10T00:00:00"/>
    <n v="5"/>
    <n v="546.59"/>
    <n v="2732.9500000000003"/>
    <n v="10"/>
    <n v="120"/>
    <n v="11"/>
    <n v="134"/>
    <n v="0"/>
    <n v="0"/>
    <n v="-2732.9500000000003"/>
    <m/>
    <m/>
    <m/>
    <n v="0"/>
    <x v="0"/>
  </r>
  <r>
    <x v="0"/>
    <x v="2"/>
    <n v="10"/>
    <s v="Sofá 03 Lugares"/>
    <d v="2010-12-10T00:00:00"/>
    <n v="5"/>
    <n v="3515.43"/>
    <n v="17577.149999999998"/>
    <n v="10"/>
    <n v="120"/>
    <n v="11"/>
    <n v="134"/>
    <n v="0"/>
    <n v="0"/>
    <n v="-17577.149999999998"/>
    <m/>
    <m/>
    <m/>
    <n v="0"/>
    <x v="0"/>
  </r>
  <r>
    <x v="0"/>
    <x v="2"/>
    <n v="10"/>
    <s v="Sofá Componível de 02 Lugares Espaldar Médio"/>
    <d v="2010-12-10T00:00:00"/>
    <n v="2"/>
    <n v="2230"/>
    <n v="4460"/>
    <n v="10"/>
    <n v="120"/>
    <n v="11"/>
    <n v="134"/>
    <n v="0"/>
    <n v="0"/>
    <n v="-4460"/>
    <m/>
    <m/>
    <m/>
    <n v="0"/>
    <x v="0"/>
  </r>
  <r>
    <x v="0"/>
    <x v="2"/>
    <n v="10"/>
    <s v="Sofá 02 Lugares"/>
    <d v="2010-12-10T00:00:00"/>
    <n v="2"/>
    <n v="2908.09"/>
    <n v="5816.18"/>
    <n v="10"/>
    <n v="120"/>
    <n v="11"/>
    <n v="134"/>
    <n v="0"/>
    <n v="0"/>
    <n v="-5816.18"/>
    <m/>
    <m/>
    <m/>
    <n v="0"/>
    <x v="0"/>
  </r>
  <r>
    <x v="0"/>
    <x v="2"/>
    <n v="10"/>
    <s v="Poltrona Giratória Espaldar Alto"/>
    <d v="2010-12-10T00:00:00"/>
    <n v="1"/>
    <n v="2967.48"/>
    <n v="2967.48"/>
    <n v="10"/>
    <n v="120"/>
    <n v="11"/>
    <n v="134"/>
    <n v="0"/>
    <n v="0"/>
    <n v="-2967.48"/>
    <m/>
    <m/>
    <m/>
    <n v="0"/>
    <x v="0"/>
  </r>
  <r>
    <x v="0"/>
    <x v="2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x v="0"/>
  </r>
  <r>
    <x v="0"/>
    <x v="2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x v="0"/>
  </r>
  <r>
    <x v="0"/>
    <x v="2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x v="0"/>
  </r>
  <r>
    <x v="0"/>
    <x v="1"/>
    <n v="10"/>
    <s v="TV LCD 26 LG"/>
    <d v="2011-01-14T00:00:00"/>
    <n v="1"/>
    <n v="1099"/>
    <n v="1099"/>
    <n v="10"/>
    <n v="120"/>
    <n v="11"/>
    <n v="133"/>
    <n v="0"/>
    <n v="0"/>
    <n v="-1099"/>
    <m/>
    <m/>
    <m/>
    <n v="0"/>
    <x v="0"/>
  </r>
  <r>
    <x v="0"/>
    <x v="1"/>
    <n v="10"/>
    <s v="Forno de Microondas Panasonic"/>
    <d v="2011-01-20T00:00:00"/>
    <n v="1"/>
    <n v="268.2"/>
    <n v="268.2"/>
    <n v="10"/>
    <n v="120"/>
    <n v="11"/>
    <n v="133"/>
    <n v="0"/>
    <n v="0"/>
    <n v="-268.2"/>
    <m/>
    <m/>
    <m/>
    <n v="0"/>
    <x v="0"/>
  </r>
  <r>
    <x v="0"/>
    <x v="4"/>
    <n v="20"/>
    <s v="Scanner Fujitsu"/>
    <d v="2011-02-07T00:00:00"/>
    <n v="1"/>
    <n v="1980"/>
    <n v="1980"/>
    <n v="5"/>
    <n v="60"/>
    <n v="11"/>
    <n v="132"/>
    <n v="0"/>
    <n v="0"/>
    <n v="-1980"/>
    <m/>
    <m/>
    <m/>
    <n v="0"/>
    <x v="0"/>
  </r>
  <r>
    <x v="0"/>
    <x v="1"/>
    <n v="10"/>
    <s v="Ar Condicionado"/>
    <d v="2011-02-23T00:00:00"/>
    <n v="1"/>
    <n v="1002"/>
    <n v="1002"/>
    <n v="10"/>
    <n v="120"/>
    <n v="11"/>
    <n v="132"/>
    <n v="0"/>
    <n v="0"/>
    <n v="-1002"/>
    <m/>
    <m/>
    <m/>
    <n v="0"/>
    <x v="0"/>
  </r>
  <r>
    <x v="0"/>
    <x v="1"/>
    <n v="10"/>
    <s v="Ipad - WI - FI"/>
    <d v="2011-04-04T00:00:00"/>
    <n v="1"/>
    <n v="2115"/>
    <n v="2115"/>
    <n v="10"/>
    <n v="120"/>
    <n v="10"/>
    <n v="130"/>
    <n v="0"/>
    <n v="0"/>
    <n v="-2115"/>
    <m/>
    <m/>
    <m/>
    <n v="0"/>
    <x v="0"/>
  </r>
  <r>
    <x v="0"/>
    <x v="1"/>
    <n v="10"/>
    <s v="Fax Panasonic"/>
    <d v="2011-04-06T00:00:00"/>
    <n v="1"/>
    <n v="550"/>
    <n v="550"/>
    <n v="10"/>
    <n v="120"/>
    <n v="10"/>
    <n v="130"/>
    <n v="0"/>
    <n v="0"/>
    <n v="-550"/>
    <m/>
    <m/>
    <m/>
    <n v="0"/>
    <x v="0"/>
  </r>
  <r>
    <x v="0"/>
    <x v="4"/>
    <n v="20"/>
    <s v="Servidor"/>
    <d v="2011-04-08T00:00:00"/>
    <n v="1"/>
    <n v="6411.45"/>
    <n v="6411.45"/>
    <n v="5"/>
    <n v="60"/>
    <n v="10"/>
    <n v="130"/>
    <n v="0"/>
    <n v="0"/>
    <n v="-6411.45"/>
    <m/>
    <m/>
    <m/>
    <n v="0"/>
    <x v="0"/>
  </r>
  <r>
    <x v="0"/>
    <x v="2"/>
    <n v="10"/>
    <s v="Armário Misto 800 x 500 x1600 Borda Reta Wengue"/>
    <d v="2011-04-14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donda 1200MM Borda Reta Wengue"/>
    <d v="2011-04-16T00:00:00"/>
    <n v="2"/>
    <n v="591.5"/>
    <n v="1183"/>
    <n v="10"/>
    <n v="120"/>
    <n v="10"/>
    <n v="130"/>
    <n v="0"/>
    <n v="0"/>
    <n v="-1183"/>
    <m/>
    <m/>
    <m/>
    <n v="0"/>
    <x v="0"/>
  </r>
  <r>
    <x v="0"/>
    <x v="2"/>
    <n v="10"/>
    <s v="Mesa Auxilar 1600 X 600 Borda Reta Wengue"/>
    <d v="2011-04-16T00:00:00"/>
    <n v="9"/>
    <n v="457"/>
    <n v="4113"/>
    <n v="10"/>
    <n v="120"/>
    <n v="10"/>
    <n v="130"/>
    <n v="0"/>
    <n v="0"/>
    <n v="-4113"/>
    <m/>
    <m/>
    <m/>
    <n v="0"/>
    <x v="0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0"/>
    <n v="0"/>
    <n v="0"/>
    <n v="-1029.8"/>
    <m/>
    <m/>
    <m/>
    <n v="0"/>
    <x v="0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0"/>
    <n v="0"/>
    <n v="0"/>
    <n v="-4363.8"/>
    <m/>
    <m/>
    <m/>
    <n v="0"/>
    <x v="0"/>
  </r>
  <r>
    <x v="0"/>
    <x v="2"/>
    <n v="10"/>
    <s v="Mesa L 1400 x 1600 x 600 x 600 Borda Rta Wengue"/>
    <d v="2011-04-16T00:00:00"/>
    <n v="5"/>
    <n v="1222.04"/>
    <n v="6110.2"/>
    <n v="10"/>
    <n v="120"/>
    <n v="10"/>
    <n v="130"/>
    <n v="0"/>
    <n v="0"/>
    <n v="-6110.2"/>
    <m/>
    <m/>
    <m/>
    <n v="0"/>
    <x v="0"/>
  </r>
  <r>
    <x v="0"/>
    <x v="2"/>
    <n v="10"/>
    <s v="Suporte CPU Aço Regulável 150-230x350-470x310"/>
    <d v="2011-04-16T00:00:00"/>
    <n v="7"/>
    <n v="180.85"/>
    <n v="1265.95"/>
    <n v="10"/>
    <n v="120"/>
    <n v="10"/>
    <n v="130"/>
    <n v="0"/>
    <n v="0"/>
    <n v="-1265.95"/>
    <m/>
    <m/>
    <m/>
    <n v="0"/>
    <x v="0"/>
  </r>
  <r>
    <x v="0"/>
    <x v="2"/>
    <n v="10"/>
    <s v="Armário Alto 800 X 500 X 1600 Borda Reta Wengue"/>
    <d v="2011-04-16T00:00:00"/>
    <n v="5"/>
    <n v="1146.8"/>
    <n v="5734"/>
    <n v="10"/>
    <n v="120"/>
    <n v="10"/>
    <n v="130"/>
    <n v="0"/>
    <n v="0"/>
    <n v="-5734"/>
    <m/>
    <m/>
    <m/>
    <n v="0"/>
    <x v="0"/>
  </r>
  <r>
    <x v="0"/>
    <x v="2"/>
    <n v="10"/>
    <s v="Armário Baixo 800 X 500 X 740 Borda Reta Wengue"/>
    <d v="2011-04-16T00:00:00"/>
    <n v="2"/>
    <n v="743"/>
    <n v="1486"/>
    <n v="10"/>
    <n v="120"/>
    <n v="10"/>
    <n v="130"/>
    <n v="0"/>
    <n v="0"/>
    <n v="-1486"/>
    <m/>
    <m/>
    <m/>
    <n v="0"/>
    <x v="0"/>
  </r>
  <r>
    <x v="0"/>
    <x v="2"/>
    <n v="10"/>
    <s v="Mesa Auxiliar 1000 X 600 Borda Reta Wengue"/>
    <d v="2011-04-16T00:00:00"/>
    <n v="2"/>
    <n v="390.85"/>
    <n v="781.7"/>
    <n v="10"/>
    <n v="120"/>
    <n v="10"/>
    <n v="130"/>
    <n v="0"/>
    <n v="0"/>
    <n v="-781.7"/>
    <m/>
    <m/>
    <m/>
    <n v="0"/>
    <x v="0"/>
  </r>
  <r>
    <x v="0"/>
    <x v="2"/>
    <n v="10"/>
    <s v="Gaveteiro Pedestal 600 Pronf Madeira 05 Gavetas Wengue"/>
    <d v="2011-04-16T00:00:00"/>
    <n v="1"/>
    <n v="680.8"/>
    <n v="680.8"/>
    <n v="10"/>
    <n v="120"/>
    <n v="10"/>
    <n v="130"/>
    <n v="0"/>
    <n v="0"/>
    <n v="-680.8"/>
    <m/>
    <m/>
    <m/>
    <n v="0"/>
    <x v="0"/>
  </r>
  <r>
    <x v="0"/>
    <x v="2"/>
    <n v="10"/>
    <s v="Armário Misto 800 x 500 x1600 Borda Reta Wengue"/>
    <d v="2011-04-16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tangular 2700 X 1000MM com calha"/>
    <d v="2011-04-16T00:00:00"/>
    <n v="1"/>
    <n v="1250.25"/>
    <n v="1250.25"/>
    <n v="10"/>
    <n v="120"/>
    <n v="10"/>
    <n v="130"/>
    <n v="0"/>
    <n v="0"/>
    <n v="-1250.25"/>
    <m/>
    <m/>
    <m/>
    <n v="0"/>
    <x v="0"/>
  </r>
  <r>
    <x v="0"/>
    <x v="4"/>
    <n v="20"/>
    <s v="Scanner Snap "/>
    <d v="2011-04-19T00:00:00"/>
    <n v="2"/>
    <n v="1940"/>
    <n v="3880"/>
    <n v="5"/>
    <n v="60"/>
    <n v="10"/>
    <n v="130"/>
    <n v="0"/>
    <n v="0"/>
    <n v="-3880"/>
    <m/>
    <m/>
    <m/>
    <n v="0"/>
    <x v="0"/>
  </r>
  <r>
    <x v="0"/>
    <x v="2"/>
    <n v="10"/>
    <s v="Assento/Enconto para longarina espaldar médio"/>
    <d v="2011-04-24T00:00:00"/>
    <n v="1"/>
    <n v="470.53"/>
    <n v="470.53"/>
    <n v="10"/>
    <n v="120"/>
    <n v="10"/>
    <n v="130"/>
    <n v="0"/>
    <n v="0"/>
    <n v="-470.53"/>
    <m/>
    <m/>
    <m/>
    <n v="0"/>
    <x v="0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0"/>
    <n v="0"/>
    <n v="0"/>
    <n v="-9699.14"/>
    <m/>
    <m/>
    <m/>
    <n v="0"/>
    <x v="0"/>
  </r>
  <r>
    <x v="0"/>
    <x v="2"/>
    <n v="10"/>
    <s v="Cadeira/Poltrona fixa espaldar baixo base cromada"/>
    <d v="2011-04-27T00:00:00"/>
    <n v="26"/>
    <n v="501.63"/>
    <n v="13042.38"/>
    <n v="10"/>
    <n v="120"/>
    <n v="10"/>
    <n v="130"/>
    <n v="0"/>
    <n v="0"/>
    <n v="-13042.38"/>
    <m/>
    <m/>
    <m/>
    <n v="0"/>
    <x v="0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0"/>
    <n v="0"/>
    <n v="0"/>
    <n v="-7999.0099999999993"/>
    <m/>
    <m/>
    <m/>
    <n v="0"/>
    <x v="0"/>
  </r>
  <r>
    <x v="0"/>
    <x v="2"/>
    <n v="10"/>
    <s v="Banco Componível de 03 Lugares Cromado"/>
    <d v="2011-04-27T00:00:00"/>
    <n v="6"/>
    <n v="280.75"/>
    <n v="1684.5"/>
    <n v="10"/>
    <n v="120"/>
    <n v="10"/>
    <n v="130"/>
    <n v="0"/>
    <n v="0"/>
    <n v="-1684.5"/>
    <m/>
    <m/>
    <m/>
    <n v="0"/>
    <x v="0"/>
  </r>
  <r>
    <x v="0"/>
    <x v="4"/>
    <n v="20"/>
    <s v="Notebook Sony Vaio "/>
    <d v="2011-05-03T00:00:00"/>
    <n v="1"/>
    <n v="2511"/>
    <n v="2511"/>
    <n v="5"/>
    <n v="60"/>
    <n v="10"/>
    <n v="129"/>
    <n v="0"/>
    <n v="0"/>
    <n v="-2511"/>
    <m/>
    <m/>
    <m/>
    <n v="0"/>
    <x v="0"/>
  </r>
  <r>
    <x v="0"/>
    <x v="2"/>
    <n v="10"/>
    <s v="Sofá de 03 Lugares Pé em Alumínio em Couro "/>
    <d v="2011-05-13T00:00:00"/>
    <n v="2"/>
    <n v="3515.43"/>
    <n v="7030.86"/>
    <n v="10"/>
    <n v="120"/>
    <n v="10"/>
    <n v="129"/>
    <n v="0"/>
    <n v="0"/>
    <n v="-7030.86"/>
    <m/>
    <m/>
    <m/>
    <n v="0"/>
    <x v="0"/>
  </r>
  <r>
    <x v="0"/>
    <x v="1"/>
    <n v="10"/>
    <s v="Projetor Multimídia"/>
    <d v="2011-05-27T00:00:00"/>
    <n v="2"/>
    <n v="1671"/>
    <n v="3342"/>
    <n v="10"/>
    <n v="120"/>
    <n v="10"/>
    <n v="129"/>
    <n v="0"/>
    <n v="0"/>
    <n v="-3342"/>
    <m/>
    <m/>
    <m/>
    <n v="0"/>
    <x v="0"/>
  </r>
  <r>
    <x v="0"/>
    <x v="1"/>
    <n v="10"/>
    <s v="Calculadora Elgin"/>
    <d v="2011-06-10T00:00:00"/>
    <n v="1"/>
    <n v="390"/>
    <n v="390"/>
    <n v="10"/>
    <n v="120"/>
    <n v="10"/>
    <n v="128"/>
    <n v="0"/>
    <n v="0"/>
    <n v="-390"/>
    <m/>
    <m/>
    <m/>
    <n v="0"/>
    <x v="0"/>
  </r>
  <r>
    <x v="1"/>
    <x v="3"/>
    <n v="4"/>
    <s v="3º andar"/>
    <d v="2011-06-28T00:00:00"/>
    <n v="1"/>
    <n v="379777.03"/>
    <n v="379777.03"/>
    <n v="25"/>
    <n v="300"/>
    <n v="10"/>
    <n v="128"/>
    <n v="0"/>
    <n v="-1265.9234333333334"/>
    <n v="-162038.19946666667"/>
    <m/>
    <m/>
    <m/>
    <n v="216472.90710000001"/>
    <x v="1"/>
  </r>
  <r>
    <x v="0"/>
    <x v="1"/>
    <n v="10"/>
    <s v="Projetor Multimídia "/>
    <d v="2011-09-12T00:00:00"/>
    <n v="2"/>
    <n v="1830"/>
    <n v="3660"/>
    <n v="10"/>
    <n v="120"/>
    <n v="10"/>
    <n v="125"/>
    <n v="0"/>
    <n v="0"/>
    <n v="-3660"/>
    <m/>
    <m/>
    <m/>
    <n v="0"/>
    <x v="0"/>
  </r>
  <r>
    <x v="0"/>
    <x v="4"/>
    <n v="20"/>
    <s v="Notebook Dell Vostro 3450"/>
    <d v="2011-10-17T00:00:00"/>
    <n v="1"/>
    <n v="2203"/>
    <n v="2203"/>
    <n v="5"/>
    <n v="60"/>
    <n v="10"/>
    <n v="124"/>
    <n v="0"/>
    <n v="0"/>
    <n v="-2203"/>
    <m/>
    <m/>
    <m/>
    <n v="0"/>
    <x v="0"/>
  </r>
  <r>
    <x v="0"/>
    <x v="1"/>
    <n v="10"/>
    <s v="Calculadora  Elgin"/>
    <d v="2011-11-11T00:00:00"/>
    <n v="1"/>
    <n v="390"/>
    <n v="390"/>
    <n v="10"/>
    <n v="120"/>
    <n v="10"/>
    <n v="123"/>
    <n v="0"/>
    <n v="0"/>
    <n v="-390"/>
    <m/>
    <m/>
    <m/>
    <n v="0"/>
    <x v="0"/>
  </r>
  <r>
    <x v="0"/>
    <x v="4"/>
    <n v="20"/>
    <s v="Monitor"/>
    <d v="2011-11-26T00:00:00"/>
    <n v="1"/>
    <n v="420.91"/>
    <n v="420.91"/>
    <n v="5"/>
    <n v="60"/>
    <n v="10"/>
    <n v="123"/>
    <n v="0"/>
    <n v="0"/>
    <n v="-420.91"/>
    <m/>
    <m/>
    <m/>
    <n v="0"/>
    <x v="0"/>
  </r>
  <r>
    <x v="0"/>
    <x v="4"/>
    <n v="20"/>
    <s v="Desktop xps 8300"/>
    <d v="2011-11-26T00:00:00"/>
    <n v="1"/>
    <n v="2912.06"/>
    <n v="2912.06"/>
    <n v="5"/>
    <n v="60"/>
    <n v="10"/>
    <n v="123"/>
    <n v="0"/>
    <n v="0"/>
    <n v="-2912.06"/>
    <m/>
    <m/>
    <m/>
    <n v="0"/>
    <x v="0"/>
  </r>
  <r>
    <x v="0"/>
    <x v="1"/>
    <n v="10"/>
    <s v="Fax Panasonic "/>
    <d v="2011-12-06T00:00:00"/>
    <n v="1"/>
    <n v="560"/>
    <n v="560"/>
    <n v="10"/>
    <n v="120"/>
    <n v="10"/>
    <n v="122"/>
    <n v="0"/>
    <n v="0"/>
    <n v="-560"/>
    <d v="2022-02-17T00:00:00"/>
    <n v="1"/>
    <n v="560"/>
    <n v="0"/>
    <x v="0"/>
  </r>
  <r>
    <x v="0"/>
    <x v="4"/>
    <n v="20"/>
    <s v="Notebook Vaio Prata"/>
    <d v="2012-03-08T00:00:00"/>
    <n v="1"/>
    <n v="3990"/>
    <n v="3990"/>
    <n v="5"/>
    <n v="60"/>
    <n v="9"/>
    <n v="119"/>
    <n v="0"/>
    <n v="0"/>
    <n v="-3990"/>
    <m/>
    <m/>
    <m/>
    <n v="0"/>
    <x v="0"/>
  </r>
  <r>
    <x v="0"/>
    <x v="4"/>
    <n v="20"/>
    <s v="Scanner Snap"/>
    <d v="2012-05-15T00:00:00"/>
    <n v="2"/>
    <n v="2230"/>
    <n v="4460"/>
    <n v="5"/>
    <n v="60"/>
    <n v="9"/>
    <n v="117"/>
    <n v="0"/>
    <n v="0"/>
    <n v="-4460"/>
    <m/>
    <m/>
    <m/>
    <n v="0"/>
    <x v="0"/>
  </r>
  <r>
    <x v="0"/>
    <x v="1"/>
    <n v="10"/>
    <s v="Máquina de Preencher cheque"/>
    <d v="2012-07-02T00:00:00"/>
    <n v="1"/>
    <n v="1180"/>
    <n v="1180"/>
    <n v="10"/>
    <n v="120"/>
    <n v="9"/>
    <n v="115"/>
    <n v="0"/>
    <n v="-9.8333333333333339"/>
    <n v="-1130.8333333333333"/>
    <m/>
    <m/>
    <m/>
    <n v="39.333333333333485"/>
    <x v="1"/>
  </r>
  <r>
    <x v="0"/>
    <x v="2"/>
    <n v="10"/>
    <s v="Mesa 03 Gavetas"/>
    <d v="2012-07-06T00:00:00"/>
    <n v="4"/>
    <n v="797.63"/>
    <n v="3190.52"/>
    <n v="10"/>
    <n v="120"/>
    <n v="9"/>
    <n v="115"/>
    <n v="0"/>
    <n v="-26.587666666666667"/>
    <n v="-3057.5816666666669"/>
    <m/>
    <m/>
    <m/>
    <n v="106.35066666666626"/>
    <x v="1"/>
  </r>
  <r>
    <x v="0"/>
    <x v="2"/>
    <n v="10"/>
    <s v="Balcão Recepção"/>
    <d v="2012-07-06T00:00:00"/>
    <n v="1"/>
    <n v="2030"/>
    <n v="2030"/>
    <n v="10"/>
    <n v="120"/>
    <n v="9"/>
    <n v="115"/>
    <n v="0"/>
    <n v="-16.916666666666668"/>
    <n v="-1945.416666666667"/>
    <m/>
    <m/>
    <m/>
    <n v="67.666666666666288"/>
    <x v="1"/>
  </r>
  <r>
    <x v="0"/>
    <x v="2"/>
    <n v="10"/>
    <s v="Gaveteiro Fixo"/>
    <d v="2012-07-06T00:00:00"/>
    <n v="1"/>
    <n v="173.1"/>
    <n v="173.1"/>
    <n v="10"/>
    <n v="120"/>
    <n v="9"/>
    <n v="115"/>
    <n v="0"/>
    <n v="-1.4424999999999999"/>
    <n v="-165.88749999999999"/>
    <m/>
    <m/>
    <m/>
    <n v="5.7700000000000102"/>
    <x v="1"/>
  </r>
  <r>
    <x v="0"/>
    <x v="1"/>
    <n v="10"/>
    <s v="Câmera Digital Nikon"/>
    <d v="2012-08-17T00:00:00"/>
    <n v="1"/>
    <n v="399"/>
    <n v="399"/>
    <n v="10"/>
    <n v="120"/>
    <n v="9"/>
    <n v="114"/>
    <n v="0"/>
    <n v="-3.3250000000000002"/>
    <n v="-379.05"/>
    <m/>
    <m/>
    <m/>
    <n v="16.625"/>
    <x v="1"/>
  </r>
  <r>
    <x v="0"/>
    <x v="1"/>
    <n v="10"/>
    <s v="Forno"/>
    <d v="2012-08-22T00:00:00"/>
    <n v="1"/>
    <n v="420"/>
    <n v="420"/>
    <n v="10"/>
    <n v="120"/>
    <n v="9"/>
    <n v="114"/>
    <n v="0"/>
    <n v="-3.5"/>
    <n v="-399"/>
    <m/>
    <m/>
    <m/>
    <n v="17.5"/>
    <x v="1"/>
  </r>
  <r>
    <x v="0"/>
    <x v="1"/>
    <n v="10"/>
    <s v="Fogão"/>
    <d v="2012-08-24T00:00:00"/>
    <n v="1"/>
    <n v="865"/>
    <n v="865"/>
    <n v="10"/>
    <n v="120"/>
    <n v="9"/>
    <n v="114"/>
    <n v="0"/>
    <n v="-7.208333333333333"/>
    <n v="-821.75"/>
    <m/>
    <m/>
    <m/>
    <n v="36.041666666666629"/>
    <x v="1"/>
  </r>
  <r>
    <x v="0"/>
    <x v="1"/>
    <n v="10"/>
    <s v="Microodas "/>
    <d v="2012-10-01T00:00:00"/>
    <n v="1"/>
    <n v="699"/>
    <n v="699"/>
    <n v="10"/>
    <n v="120"/>
    <n v="9"/>
    <n v="112"/>
    <n v="0"/>
    <n v="-5.8250000000000002"/>
    <n v="-652.40000000000009"/>
    <m/>
    <m/>
    <m/>
    <n v="40.774999999999864"/>
    <x v="1"/>
  </r>
  <r>
    <x v="0"/>
    <x v="2"/>
    <n v="10"/>
    <s v="Gaveteiro Pedestal"/>
    <d v="2012-10-02T00:00:00"/>
    <n v="1"/>
    <n v="776"/>
    <n v="776"/>
    <n v="10"/>
    <n v="120"/>
    <n v="9"/>
    <n v="112"/>
    <n v="0"/>
    <n v="-6.4666666666666668"/>
    <n v="-724.26666666666677"/>
    <m/>
    <m/>
    <m/>
    <n v="45.266666666666538"/>
    <x v="1"/>
  </r>
  <r>
    <x v="0"/>
    <x v="1"/>
    <n v="10"/>
    <s v="Refrigerador "/>
    <d v="2012-10-08T00:00:00"/>
    <n v="1"/>
    <n v="1999"/>
    <n v="1999"/>
    <n v="10"/>
    <n v="120"/>
    <n v="9"/>
    <n v="112"/>
    <n v="0"/>
    <n v="-16.658333333333335"/>
    <n v="-1865.7333333333336"/>
    <m/>
    <m/>
    <m/>
    <n v="116.60833333333312"/>
    <x v="1"/>
  </r>
  <r>
    <x v="0"/>
    <x v="1"/>
    <n v="10"/>
    <s v="Máquina de Café"/>
    <d v="2012-12-05T00:00:00"/>
    <n v="1"/>
    <n v="820"/>
    <n v="820"/>
    <n v="10"/>
    <n v="120"/>
    <n v="9"/>
    <n v="110"/>
    <n v="0"/>
    <n v="-6.833333333333333"/>
    <n v="-751.66666666666663"/>
    <m/>
    <m/>
    <m/>
    <n v="61.5"/>
    <x v="1"/>
  </r>
  <r>
    <x v="0"/>
    <x v="2"/>
    <n v="10"/>
    <s v="Cadeira/Poltrona Espaldar Médio"/>
    <d v="2013-02-08T00:00:00"/>
    <n v="10"/>
    <n v="460"/>
    <n v="4600"/>
    <n v="10"/>
    <n v="120"/>
    <n v="9"/>
    <n v="108"/>
    <n v="0"/>
    <n v="-38.333333333333336"/>
    <n v="-4140"/>
    <m/>
    <m/>
    <m/>
    <n v="421.66666666666697"/>
    <x v="1"/>
  </r>
  <r>
    <x v="0"/>
    <x v="2"/>
    <n v="10"/>
    <s v="Sofá Componível de 01 Lugar  "/>
    <d v="2013-02-08T00:00:00"/>
    <n v="2"/>
    <n v="2040"/>
    <n v="4080"/>
    <n v="10"/>
    <n v="120"/>
    <n v="9"/>
    <n v="108"/>
    <n v="0"/>
    <n v="-34"/>
    <n v="-3672"/>
    <m/>
    <m/>
    <m/>
    <n v="374"/>
    <x v="1"/>
  </r>
  <r>
    <x v="0"/>
    <x v="2"/>
    <n v="10"/>
    <s v="Cadeira/Poltrona Giratória Espaldar Alto"/>
    <d v="2013-02-08T00:00:00"/>
    <n v="1"/>
    <n v="940"/>
    <n v="940"/>
    <n v="10"/>
    <n v="120"/>
    <n v="9"/>
    <n v="108"/>
    <n v="0"/>
    <n v="-7.833333333333333"/>
    <n v="-846"/>
    <m/>
    <m/>
    <m/>
    <n v="86.166666666666629"/>
    <x v="1"/>
  </r>
  <r>
    <x v="0"/>
    <x v="2"/>
    <n v="10"/>
    <s v="Cadeira/Poltrona Espaldar Médio "/>
    <d v="2013-02-08T00:00:00"/>
    <n v="2"/>
    <n v="899"/>
    <n v="1798"/>
    <n v="10"/>
    <n v="120"/>
    <n v="9"/>
    <n v="108"/>
    <n v="0"/>
    <n v="-14.983333333333333"/>
    <n v="-1618.1999999999998"/>
    <m/>
    <m/>
    <m/>
    <n v="164.81666666666683"/>
    <x v="1"/>
  </r>
  <r>
    <x v="0"/>
    <x v="2"/>
    <n v="10"/>
    <s v="Sofá Componível de 03 Lugares"/>
    <d v="2013-02-08T00:00:00"/>
    <n v="1"/>
    <n v="5900"/>
    <n v="5900"/>
    <n v="10"/>
    <n v="120"/>
    <n v="9"/>
    <n v="108"/>
    <n v="0"/>
    <n v="-49.166666666666664"/>
    <n v="-5310"/>
    <m/>
    <m/>
    <m/>
    <n v="540.83333333333303"/>
    <x v="1"/>
  </r>
  <r>
    <x v="0"/>
    <x v="2"/>
    <n v="10"/>
    <s v="Sofá Componível de 02 Lugares"/>
    <d v="2013-02-08T00:00:00"/>
    <n v="1"/>
    <n v="3970"/>
    <n v="3970"/>
    <n v="10"/>
    <n v="120"/>
    <n v="9"/>
    <n v="108"/>
    <n v="0"/>
    <n v="-33.083333333333336"/>
    <n v="-3573.0000000000005"/>
    <m/>
    <m/>
    <m/>
    <n v="363.91666666666606"/>
    <x v="1"/>
  </r>
  <r>
    <x v="0"/>
    <x v="2"/>
    <n v="10"/>
    <s v="Mesa Centro"/>
    <d v="2013-02-08T00:00:00"/>
    <n v="1"/>
    <n v="650"/>
    <n v="650"/>
    <n v="10"/>
    <n v="120"/>
    <n v="9"/>
    <n v="108"/>
    <n v="0"/>
    <n v="-5.416666666666667"/>
    <n v="-585"/>
    <m/>
    <m/>
    <m/>
    <n v="59.583333333333371"/>
    <x v="1"/>
  </r>
  <r>
    <x v="0"/>
    <x v="1"/>
    <n v="10"/>
    <s v="Bebedouro Rex Cooler"/>
    <d v="2013-02-21T00:00:00"/>
    <n v="1"/>
    <n v="680"/>
    <n v="680"/>
    <n v="10"/>
    <n v="120"/>
    <n v="9"/>
    <n v="108"/>
    <n v="0"/>
    <n v="-5.666666666666667"/>
    <n v="-612"/>
    <m/>
    <m/>
    <m/>
    <n v="62.333333333333371"/>
    <x v="1"/>
  </r>
  <r>
    <x v="0"/>
    <x v="2"/>
    <n v="10"/>
    <s v="Poltrona de Auditório"/>
    <d v="2013-02-22T00:00:00"/>
    <n v="154"/>
    <n v="1590"/>
    <n v="244860"/>
    <n v="10"/>
    <n v="120"/>
    <n v="9"/>
    <n v="108"/>
    <n v="0"/>
    <n v="-2040.5"/>
    <n v="-220374"/>
    <m/>
    <m/>
    <m/>
    <n v="22445.5"/>
    <x v="1"/>
  </r>
  <r>
    <x v="0"/>
    <x v="2"/>
    <n v="10"/>
    <s v="Cadeira/Poltrona Giratória com Braços"/>
    <d v="2013-02-25T00:00:00"/>
    <n v="5"/>
    <n v="560"/>
    <n v="2800"/>
    <n v="10"/>
    <n v="120"/>
    <n v="9"/>
    <n v="108"/>
    <n v="0"/>
    <n v="-23.333333333333332"/>
    <n v="-2520"/>
    <m/>
    <m/>
    <m/>
    <n v="256.66666666666652"/>
    <x v="1"/>
  </r>
  <r>
    <x v="0"/>
    <x v="2"/>
    <n v="10"/>
    <s v="Armário Alto 02 Portas"/>
    <d v="2013-02-26T00:00:00"/>
    <n v="7"/>
    <n v="1580"/>
    <n v="11060"/>
    <n v="10"/>
    <n v="120"/>
    <n v="9"/>
    <n v="108"/>
    <n v="0"/>
    <n v="-92.166666666666671"/>
    <n v="-9954"/>
    <m/>
    <m/>
    <m/>
    <n v="1013.8333333333339"/>
    <x v="1"/>
  </r>
  <r>
    <x v="0"/>
    <x v="2"/>
    <n v="10"/>
    <s v="Mesa Gerente Gota "/>
    <d v="2013-02-26T00:00:00"/>
    <n v="1"/>
    <n v="2390"/>
    <n v="2390"/>
    <n v="10"/>
    <n v="120"/>
    <n v="9"/>
    <n v="108"/>
    <n v="0"/>
    <n v="-19.916666666666668"/>
    <n v="-2151"/>
    <m/>
    <m/>
    <m/>
    <n v="219.08333333333348"/>
    <x v="1"/>
  </r>
  <r>
    <x v="0"/>
    <x v="2"/>
    <n v="10"/>
    <s v="Mesa Reta de Trabalho "/>
    <d v="2013-02-26T00:00:00"/>
    <n v="5"/>
    <n v="760"/>
    <n v="3800"/>
    <n v="10"/>
    <n v="120"/>
    <n v="9"/>
    <n v="108"/>
    <n v="0"/>
    <n v="-31.666666666666668"/>
    <n v="-3420"/>
    <m/>
    <m/>
    <m/>
    <n v="348.33333333333348"/>
    <x v="1"/>
  </r>
  <r>
    <x v="0"/>
    <x v="2"/>
    <n v="10"/>
    <s v="Gaveteiro Volante"/>
    <d v="2013-02-26T00:00:00"/>
    <n v="1"/>
    <n v="990"/>
    <n v="990"/>
    <n v="10"/>
    <n v="120"/>
    <n v="9"/>
    <n v="108"/>
    <n v="0"/>
    <n v="-8.25"/>
    <n v="-891"/>
    <m/>
    <m/>
    <m/>
    <n v="90.75"/>
    <x v="1"/>
  </r>
  <r>
    <x v="0"/>
    <x v="2"/>
    <n v="10"/>
    <s v="Mesa"/>
    <d v="2013-02-26T00:00:00"/>
    <n v="2"/>
    <n v="1380"/>
    <n v="2760"/>
    <n v="10"/>
    <n v="120"/>
    <n v="9"/>
    <n v="108"/>
    <n v="0"/>
    <n v="-23"/>
    <n v="-2484"/>
    <m/>
    <m/>
    <m/>
    <n v="253"/>
    <x v="1"/>
  </r>
  <r>
    <x v="0"/>
    <x v="2"/>
    <n v="10"/>
    <s v="Armário Baixo com portas baixas de giro"/>
    <d v="2013-02-26T00:00:00"/>
    <n v="4"/>
    <n v="960"/>
    <n v="3840"/>
    <n v="10"/>
    <n v="120"/>
    <n v="9"/>
    <n v="108"/>
    <n v="0"/>
    <n v="-32"/>
    <n v="-3456"/>
    <m/>
    <m/>
    <m/>
    <n v="352"/>
    <x v="1"/>
  </r>
  <r>
    <x v="0"/>
    <x v="2"/>
    <n v="10"/>
    <s v="Mesa Reta de Trabalho "/>
    <d v="2013-02-26T00:00:00"/>
    <n v="1"/>
    <n v="830"/>
    <n v="830"/>
    <n v="10"/>
    <n v="120"/>
    <n v="9"/>
    <n v="108"/>
    <n v="0"/>
    <n v="-6.916666666666667"/>
    <n v="-747"/>
    <m/>
    <m/>
    <m/>
    <n v="76.083333333333371"/>
    <x v="1"/>
  </r>
  <r>
    <x v="0"/>
    <x v="2"/>
    <n v="10"/>
    <s v="Mesa com Gaveteiro"/>
    <d v="2013-02-26T00:00:00"/>
    <n v="2"/>
    <n v="1910"/>
    <n v="3820"/>
    <n v="10"/>
    <n v="120"/>
    <n v="9"/>
    <n v="108"/>
    <n v="0"/>
    <n v="-31.833333333333332"/>
    <n v="-3438"/>
    <m/>
    <m/>
    <m/>
    <n v="350.16666666666652"/>
    <x v="1"/>
  </r>
  <r>
    <x v="0"/>
    <x v="2"/>
    <n v="10"/>
    <s v="Mesa Retangular de Reunião "/>
    <d v="2013-02-26T00:00:00"/>
    <n v="1"/>
    <n v="2580"/>
    <n v="2580"/>
    <n v="10"/>
    <n v="120"/>
    <n v="9"/>
    <n v="108"/>
    <n v="0"/>
    <n v="-21.5"/>
    <n v="-2322"/>
    <m/>
    <m/>
    <m/>
    <n v="236.5"/>
    <x v="1"/>
  </r>
  <r>
    <x v="0"/>
    <x v="2"/>
    <n v="10"/>
    <s v="Armário Baixo"/>
    <d v="2013-03-01T00:00:00"/>
    <n v="5"/>
    <n v="960"/>
    <n v="4800"/>
    <n v="10"/>
    <n v="120"/>
    <n v="8"/>
    <n v="107"/>
    <n v="0"/>
    <n v="-40"/>
    <n v="-4280"/>
    <m/>
    <m/>
    <m/>
    <n v="480"/>
    <x v="1"/>
  </r>
  <r>
    <x v="0"/>
    <x v="2"/>
    <n v="10"/>
    <s v="Mesa Reta de Trabalho"/>
    <d v="2013-03-01T00:00:00"/>
    <n v="3"/>
    <n v="830"/>
    <n v="2490"/>
    <n v="10"/>
    <n v="120"/>
    <n v="8"/>
    <n v="107"/>
    <n v="0"/>
    <n v="-20.75"/>
    <n v="-2220.25"/>
    <m/>
    <m/>
    <m/>
    <n v="249"/>
    <x v="1"/>
  </r>
  <r>
    <x v="0"/>
    <x v="2"/>
    <n v="10"/>
    <s v="Mesa"/>
    <d v="2013-03-01T00:00:00"/>
    <n v="3"/>
    <n v="1560"/>
    <n v="4680"/>
    <n v="10"/>
    <n v="120"/>
    <n v="8"/>
    <n v="107"/>
    <n v="0"/>
    <n v="-39"/>
    <n v="-4173"/>
    <m/>
    <m/>
    <m/>
    <n v="468"/>
    <x v="1"/>
  </r>
  <r>
    <x v="0"/>
    <x v="2"/>
    <n v="10"/>
    <s v="Armário Alto"/>
    <d v="2013-03-01T00:00:00"/>
    <n v="4"/>
    <n v="1580"/>
    <n v="6320"/>
    <n v="10"/>
    <n v="120"/>
    <n v="8"/>
    <n v="107"/>
    <n v="0"/>
    <n v="-52.666666666666664"/>
    <n v="-5635.333333333333"/>
    <m/>
    <m/>
    <m/>
    <n v="632"/>
    <x v="1"/>
  </r>
  <r>
    <x v="0"/>
    <x v="2"/>
    <n v="10"/>
    <s v="Mesa Retangular de Reunião"/>
    <d v="2013-03-01T00:00:00"/>
    <n v="1"/>
    <n v="2110"/>
    <n v="2110"/>
    <n v="10"/>
    <n v="120"/>
    <n v="8"/>
    <n v="107"/>
    <n v="0"/>
    <n v="-17.583333333333332"/>
    <n v="-1881.4166666666665"/>
    <m/>
    <m/>
    <m/>
    <n v="211"/>
    <x v="1"/>
  </r>
  <r>
    <x v="0"/>
    <x v="2"/>
    <n v="10"/>
    <s v="Mesa Reta de Trabalho"/>
    <d v="2013-03-01T00:00:00"/>
    <n v="1"/>
    <n v="910"/>
    <n v="910"/>
    <n v="10"/>
    <n v="120"/>
    <n v="8"/>
    <n v="107"/>
    <n v="0"/>
    <n v="-7.583333333333333"/>
    <n v="-811.41666666666663"/>
    <m/>
    <m/>
    <m/>
    <n v="91"/>
    <x v="1"/>
  </r>
  <r>
    <x v="0"/>
    <x v="2"/>
    <n v="10"/>
    <s v="Mesa "/>
    <d v="2013-03-01T00:00:00"/>
    <n v="1"/>
    <n v="1380"/>
    <n v="1380"/>
    <n v="10"/>
    <n v="120"/>
    <n v="8"/>
    <n v="107"/>
    <n v="0"/>
    <n v="-11.5"/>
    <n v="-1230.5"/>
    <m/>
    <m/>
    <m/>
    <n v="138"/>
    <x v="1"/>
  </r>
  <r>
    <x v="0"/>
    <x v="2"/>
    <n v="10"/>
    <s v="Cadeira/Poltrona Giratória com Braços "/>
    <d v="2013-03-04T00:00:00"/>
    <n v="8"/>
    <n v="560"/>
    <n v="4480"/>
    <n v="10"/>
    <n v="120"/>
    <n v="8"/>
    <n v="107"/>
    <n v="0"/>
    <n v="-37.333333333333336"/>
    <n v="-3994.666666666667"/>
    <m/>
    <m/>
    <m/>
    <n v="448"/>
    <x v="1"/>
  </r>
  <r>
    <x v="0"/>
    <x v="2"/>
    <n v="10"/>
    <s v="Cadeira/Poltrona Base Fixa"/>
    <d v="2013-03-05T00:00:00"/>
    <n v="16"/>
    <n v="460"/>
    <n v="7360"/>
    <n v="10"/>
    <n v="120"/>
    <n v="8"/>
    <n v="107"/>
    <n v="0"/>
    <n v="-61.333333333333336"/>
    <n v="-6562.666666666667"/>
    <m/>
    <m/>
    <m/>
    <n v="736"/>
    <x v="1"/>
  </r>
  <r>
    <x v="0"/>
    <x v="2"/>
    <n v="10"/>
    <s v="Sofá Componível de 02 lugares"/>
    <d v="2013-03-05T00:00:00"/>
    <n v="1"/>
    <n v="3970"/>
    <n v="3970"/>
    <n v="10"/>
    <n v="120"/>
    <n v="8"/>
    <n v="107"/>
    <n v="0"/>
    <n v="-33.083333333333336"/>
    <n v="-3539.916666666667"/>
    <m/>
    <m/>
    <m/>
    <n v="396.99999999999955"/>
    <x v="1"/>
  </r>
  <r>
    <x v="0"/>
    <x v="2"/>
    <n v="10"/>
    <s v="Sofá Componível de 03 Lugares"/>
    <d v="2013-03-05T00:00:00"/>
    <n v="1"/>
    <n v="5900"/>
    <n v="5900"/>
    <n v="10"/>
    <n v="120"/>
    <n v="8"/>
    <n v="107"/>
    <n v="0"/>
    <n v="-49.166666666666664"/>
    <n v="-5260.833333333333"/>
    <m/>
    <m/>
    <m/>
    <n v="590"/>
    <x v="1"/>
  </r>
  <r>
    <x v="0"/>
    <x v="2"/>
    <n v="10"/>
    <s v="Mesa Centro"/>
    <d v="2013-03-05T00:00:00"/>
    <n v="1"/>
    <n v="650"/>
    <n v="650"/>
    <n v="10"/>
    <n v="120"/>
    <n v="8"/>
    <n v="107"/>
    <n v="0"/>
    <n v="-5.416666666666667"/>
    <n v="-579.58333333333337"/>
    <m/>
    <m/>
    <m/>
    <n v="65"/>
    <x v="1"/>
  </r>
  <r>
    <x v="0"/>
    <x v="2"/>
    <n v="10"/>
    <s v="Cadeira/Poltrona Base Fixa "/>
    <d v="2013-03-15T00:00:00"/>
    <n v="5"/>
    <n v="640"/>
    <n v="3200"/>
    <n v="10"/>
    <n v="120"/>
    <n v="8"/>
    <n v="107"/>
    <n v="0"/>
    <n v="-26.666666666666668"/>
    <n v="-2853.3333333333335"/>
    <m/>
    <m/>
    <m/>
    <n v="320"/>
    <x v="1"/>
  </r>
  <r>
    <x v="0"/>
    <x v="4"/>
    <n v="20"/>
    <s v="Impressora HP"/>
    <d v="2013-05-10T00:00:00"/>
    <n v="1"/>
    <n v="1169.0999999999999"/>
    <n v="1169.0999999999999"/>
    <n v="5"/>
    <n v="60"/>
    <n v="8"/>
    <n v="105"/>
    <n v="0"/>
    <n v="0"/>
    <n v="-1169.0999999999999"/>
    <m/>
    <m/>
    <m/>
    <n v="0"/>
    <x v="0"/>
  </r>
  <r>
    <x v="0"/>
    <x v="1"/>
    <n v="10"/>
    <s v="Telefone Celular LG"/>
    <d v="2013-06-24T00:00:00"/>
    <n v="2"/>
    <n v="824"/>
    <n v="1648"/>
    <n v="10"/>
    <n v="120"/>
    <n v="8"/>
    <n v="104"/>
    <n v="0"/>
    <n v="-13.733333333333333"/>
    <n v="-1428.2666666666667"/>
    <m/>
    <m/>
    <m/>
    <n v="206"/>
    <x v="1"/>
  </r>
  <r>
    <x v="0"/>
    <x v="1"/>
    <n v="10"/>
    <s v="Purificador de Água "/>
    <d v="2013-06-24T00:00:00"/>
    <n v="1"/>
    <n v="1200"/>
    <n v="1200"/>
    <n v="10"/>
    <n v="120"/>
    <n v="8"/>
    <n v="104"/>
    <n v="0"/>
    <n v="-10"/>
    <n v="-1040"/>
    <m/>
    <m/>
    <m/>
    <n v="150"/>
    <x v="1"/>
  </r>
  <r>
    <x v="0"/>
    <x v="4"/>
    <n v="20"/>
    <s v="Scanner HP300"/>
    <d v="2013-08-23T00:00:00"/>
    <n v="9"/>
    <n v="279"/>
    <n v="2511"/>
    <n v="5"/>
    <n v="60"/>
    <n v="8"/>
    <n v="102"/>
    <n v="0"/>
    <n v="0"/>
    <n v="-2511"/>
    <m/>
    <m/>
    <m/>
    <n v="0"/>
    <x v="0"/>
  </r>
  <r>
    <x v="0"/>
    <x v="1"/>
    <n v="10"/>
    <s v="Projetor de Muiltímidia"/>
    <d v="2013-09-10T00:00:00"/>
    <n v="1"/>
    <n v="1642"/>
    <n v="1642"/>
    <n v="10"/>
    <n v="120"/>
    <n v="8"/>
    <n v="101"/>
    <n v="0"/>
    <n v="-13.683333333333334"/>
    <n v="-1382.0166666666667"/>
    <m/>
    <m/>
    <m/>
    <n v="246.29999999999995"/>
    <x v="1"/>
  </r>
  <r>
    <x v="0"/>
    <x v="4"/>
    <n v="20"/>
    <s v="Scanner HP Scanjet"/>
    <d v="2013-09-27T00:00:00"/>
    <n v="1"/>
    <n v="352"/>
    <n v="352"/>
    <n v="5"/>
    <n v="60"/>
    <n v="8"/>
    <n v="101"/>
    <n v="0"/>
    <n v="0"/>
    <n v="-352"/>
    <m/>
    <m/>
    <m/>
    <n v="0"/>
    <x v="0"/>
  </r>
  <r>
    <x v="0"/>
    <x v="2"/>
    <n v="10"/>
    <s v="Cadeira Fixa"/>
    <d v="2013-10-28T00:00:00"/>
    <n v="1"/>
    <n v="54"/>
    <n v="54"/>
    <n v="10"/>
    <n v="120"/>
    <n v="8"/>
    <n v="100"/>
    <n v="0"/>
    <n v="-0.45"/>
    <n v="-45.000000000000007"/>
    <m/>
    <m/>
    <m/>
    <n v="8.5499999999999901"/>
    <x v="1"/>
  </r>
  <r>
    <x v="0"/>
    <x v="4"/>
    <n v="20"/>
    <s v="Desktop"/>
    <d v="2013-10-28T00:00:00"/>
    <n v="23"/>
    <n v="3125"/>
    <n v="71875"/>
    <n v="5"/>
    <n v="60"/>
    <n v="8"/>
    <n v="100"/>
    <n v="0"/>
    <n v="0"/>
    <n v="-71875"/>
    <m/>
    <m/>
    <m/>
    <n v="0"/>
    <x v="0"/>
  </r>
  <r>
    <x v="0"/>
    <x v="4"/>
    <n v="20"/>
    <s v="Monitor 19' LCD"/>
    <d v="2013-10-28T00:00:00"/>
    <n v="25"/>
    <n v="871"/>
    <n v="21775"/>
    <n v="5"/>
    <n v="60"/>
    <n v="8"/>
    <n v="100"/>
    <n v="0"/>
    <n v="0"/>
    <n v="-21775"/>
    <m/>
    <m/>
    <m/>
    <n v="0"/>
    <x v="0"/>
  </r>
  <r>
    <x v="0"/>
    <x v="4"/>
    <n v="20"/>
    <s v="Notebook Vostro"/>
    <d v="2013-11-05T00:00:00"/>
    <n v="3"/>
    <n v="2666"/>
    <n v="7998"/>
    <n v="5"/>
    <n v="60"/>
    <n v="8"/>
    <n v="99"/>
    <n v="0"/>
    <n v="0"/>
    <n v="-7998"/>
    <m/>
    <m/>
    <m/>
    <n v="0"/>
    <x v="0"/>
  </r>
  <r>
    <x v="0"/>
    <x v="2"/>
    <n v="10"/>
    <s v="Arquivo de Aço"/>
    <d v="2013-11-25T00:00:00"/>
    <n v="1"/>
    <n v="408"/>
    <n v="408"/>
    <n v="10"/>
    <n v="120"/>
    <n v="8"/>
    <n v="99"/>
    <n v="0"/>
    <n v="-3.4"/>
    <n v="-336.59999999999997"/>
    <m/>
    <m/>
    <m/>
    <n v="68.000000000000057"/>
    <x v="1"/>
  </r>
  <r>
    <x v="0"/>
    <x v="2"/>
    <n v="10"/>
    <s v="Cadeira Fixa"/>
    <d v="2013-12-04T00:00:00"/>
    <n v="9"/>
    <n v="54"/>
    <n v="486"/>
    <n v="10"/>
    <n v="120"/>
    <n v="8"/>
    <n v="98"/>
    <n v="0"/>
    <n v="-4.05"/>
    <n v="-396.9"/>
    <m/>
    <m/>
    <m/>
    <n v="85.050000000000011"/>
    <x v="1"/>
  </r>
  <r>
    <x v="0"/>
    <x v="1"/>
    <n v="10"/>
    <s v="Projetor Multimídia"/>
    <d v="2014-01-28T00:00:00"/>
    <n v="1"/>
    <n v="1659"/>
    <n v="1659"/>
    <n v="10"/>
    <n v="120"/>
    <n v="8"/>
    <n v="97"/>
    <n v="0"/>
    <n v="-13.824999999999999"/>
    <n v="-1341.0249999999999"/>
    <m/>
    <m/>
    <m/>
    <n v="304.15000000000009"/>
    <x v="1"/>
  </r>
  <r>
    <x v="0"/>
    <x v="5"/>
    <n v="20"/>
    <s v="Fiat Uno - Placa GMF7808"/>
    <d v="2014-06-03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7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0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6"/>
    <n v="20"/>
    <s v="Câmera Digital GOPRO HERO 5 BLACK"/>
    <d v="2014-06-25T00:00:00"/>
    <n v="1"/>
    <n v="1999"/>
    <n v="1999"/>
    <n v="5"/>
    <n v="60"/>
    <n v="7"/>
    <n v="92"/>
    <n v="0"/>
    <n v="0"/>
    <n v="-1999"/>
    <m/>
    <m/>
    <m/>
    <n v="0"/>
    <x v="0"/>
  </r>
  <r>
    <x v="0"/>
    <x v="1"/>
    <n v="10"/>
    <s v="Projetor Benq"/>
    <d v="2014-09-15T00:00:00"/>
    <n v="1"/>
    <n v="1688"/>
    <n v="1688"/>
    <n v="10"/>
    <n v="120"/>
    <n v="7"/>
    <n v="89"/>
    <n v="0"/>
    <n v="-14.066666666666666"/>
    <n v="-1251.9333333333332"/>
    <m/>
    <m/>
    <m/>
    <n v="422.00000000000023"/>
    <x v="1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8"/>
    <n v="0"/>
    <n v="0"/>
    <n v="-2770"/>
    <m/>
    <m/>
    <m/>
    <n v="0"/>
    <x v="0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0"/>
    <n v="0"/>
    <n v="-22.5"/>
    <n v="-1800"/>
    <m/>
    <m/>
    <m/>
    <n v="877.5"/>
    <x v="1"/>
  </r>
  <r>
    <x v="0"/>
    <x v="5"/>
    <n v="20"/>
    <s v="Spin - Placa GMF8035"/>
    <d v="2015-07-24T00:00:00"/>
    <n v="1"/>
    <n v="73477"/>
    <n v="73477"/>
    <n v="5"/>
    <n v="60"/>
    <n v="6"/>
    <n v="79"/>
    <n v="0"/>
    <n v="0"/>
    <n v="-73477"/>
    <m/>
    <m/>
    <m/>
    <n v="0"/>
    <x v="0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1"/>
    <n v="0"/>
    <n v="-35.25083333333334"/>
    <n v="-2150.3008333333337"/>
    <m/>
    <m/>
    <m/>
    <n v="2044.5483333333332"/>
    <x v="1"/>
  </r>
  <r>
    <x v="0"/>
    <x v="4"/>
    <n v="20"/>
    <s v="Notebook HP Pavilion X360"/>
    <d v="2017-05-19T00:00:00"/>
    <n v="1"/>
    <n v="4256.7700000000004"/>
    <n v="4256.7700000000004"/>
    <n v="5"/>
    <n v="60"/>
    <n v="4"/>
    <n v="57"/>
    <n v="0"/>
    <n v="-70.94616666666667"/>
    <n v="-4043.9315000000001"/>
    <m/>
    <m/>
    <m/>
    <n v="141.89233333333368"/>
    <x v="1"/>
  </r>
  <r>
    <x v="0"/>
    <x v="2"/>
    <n v="10"/>
    <s v="Cadeira Secretária Giratória com Braço "/>
    <d v="2017-08-24T00:00:00"/>
    <n v="3"/>
    <n v="164"/>
    <n v="492"/>
    <n v="10"/>
    <n v="120"/>
    <n v="4"/>
    <n v="54"/>
    <n v="0"/>
    <n v="-4.0999999999999996"/>
    <n v="-221.39999999999998"/>
    <m/>
    <m/>
    <m/>
    <n v="266.5"/>
    <x v="1"/>
  </r>
  <r>
    <x v="0"/>
    <x v="4"/>
    <n v="20"/>
    <s v="HELPDESK HP DESK 400"/>
    <d v="2017-10-10T00:00:00"/>
    <n v="33"/>
    <n v="2507"/>
    <n v="82731"/>
    <n v="5"/>
    <n v="60"/>
    <n v="4"/>
    <n v="52"/>
    <n v="0"/>
    <n v="-1378.85"/>
    <n v="-71700.2"/>
    <m/>
    <m/>
    <m/>
    <n v="9651.9499999999971"/>
    <x v="1"/>
  </r>
  <r>
    <x v="0"/>
    <x v="4"/>
    <n v="20"/>
    <s v="Monitor HP 18.5&quot; "/>
    <d v="2017-10-10T00:00:00"/>
    <n v="31"/>
    <n v="487"/>
    <n v="15097"/>
    <n v="5"/>
    <n v="60"/>
    <n v="4"/>
    <n v="52"/>
    <n v="0"/>
    <n v="-251.61666666666667"/>
    <n v="-13084.066666666668"/>
    <m/>
    <m/>
    <m/>
    <n v="1761.3166666666657"/>
    <x v="1"/>
  </r>
  <r>
    <x v="0"/>
    <x v="4"/>
    <n v="20"/>
    <s v="Monitor HP 18.5&quot; "/>
    <d v="2017-10-10T00:00:00"/>
    <n v="1"/>
    <n v="587"/>
    <n v="587"/>
    <n v="5"/>
    <n v="60"/>
    <n v="4"/>
    <n v="52"/>
    <n v="0"/>
    <n v="-9.7833333333333332"/>
    <n v="-508.73333333333335"/>
    <m/>
    <m/>
    <m/>
    <n v="68.483333333333348"/>
    <x v="1"/>
  </r>
  <r>
    <x v="0"/>
    <x v="1"/>
    <n v="10"/>
    <s v="Aparelho Telefonico IP GXP1610 Grandstre"/>
    <d v="2017-11-17T00:00:00"/>
    <n v="61"/>
    <n v="180.68"/>
    <n v="11021.48"/>
    <n v="10"/>
    <n v="120"/>
    <n v="4"/>
    <n v="51"/>
    <n v="0"/>
    <n v="-91.845666666666659"/>
    <n v="-4684.1289999999999"/>
    <m/>
    <m/>
    <m/>
    <n v="6245.5053333333335"/>
    <x v="1"/>
  </r>
  <r>
    <x v="0"/>
    <x v="1"/>
    <n v="10"/>
    <s v="Central Telefonica IPBX"/>
    <d v="2017-11-17T00:00:00"/>
    <n v="1"/>
    <n v="8133.13"/>
    <n v="8133.13"/>
    <n v="10"/>
    <n v="120"/>
    <n v="4"/>
    <n v="51"/>
    <n v="0"/>
    <n v="-67.776083333333332"/>
    <n v="-3456.58025"/>
    <m/>
    <m/>
    <m/>
    <n v="4608.7736666666669"/>
    <x v="1"/>
  </r>
  <r>
    <x v="0"/>
    <x v="1"/>
    <n v="10"/>
    <s v="Aparelho Telefonico GAC2500 Grandstream"/>
    <d v="2017-11-17T00:00:00"/>
    <n v="2"/>
    <n v="1799.99"/>
    <n v="3599.98"/>
    <n v="10"/>
    <n v="120"/>
    <n v="4"/>
    <n v="51"/>
    <n v="0"/>
    <n v="-29.999833333333335"/>
    <n v="-1529.9915000000001"/>
    <m/>
    <m/>
    <m/>
    <n v="2039.9886666666666"/>
    <x v="1"/>
  </r>
  <r>
    <x v="0"/>
    <x v="1"/>
    <n v="10"/>
    <s v="Aparelho Telefonico GXV3275 Grandstream"/>
    <d v="2017-11-17T00:00:00"/>
    <n v="1"/>
    <n v="1249.56"/>
    <n v="1249.56"/>
    <n v="10"/>
    <n v="120"/>
    <n v="4"/>
    <n v="51"/>
    <n v="0"/>
    <n v="-10.413"/>
    <n v="-531.06299999999999"/>
    <m/>
    <m/>
    <m/>
    <n v="708.08399999999995"/>
    <x v="1"/>
  </r>
  <r>
    <x v="0"/>
    <x v="4"/>
    <n v="20"/>
    <s v="Aparelho Telefonico IP GXP1610 Grandstre"/>
    <d v="2017-11-17T00:00:00"/>
    <n v="1"/>
    <n v="180.68"/>
    <n v="180.68"/>
    <n v="5"/>
    <n v="60"/>
    <n v="4"/>
    <n v="51"/>
    <n v="0"/>
    <n v="-3.0113333333333334"/>
    <n v="-153.578"/>
    <m/>
    <m/>
    <m/>
    <n v="24.090666666666664"/>
    <x v="1"/>
  </r>
  <r>
    <x v="0"/>
    <x v="1"/>
    <n v="10"/>
    <s v="Dig. De Imagens Czur ET6 Plus (Scanner)"/>
    <d v="2018-08-29T00:00:00"/>
    <n v="3"/>
    <n v="3400"/>
    <n v="10200"/>
    <n v="10"/>
    <n v="120"/>
    <n v="3"/>
    <n v="41"/>
    <n v="0"/>
    <n v="-85"/>
    <n v="-3570"/>
    <m/>
    <m/>
    <m/>
    <n v="6545"/>
    <x v="1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1"/>
    <n v="0"/>
    <n v="-28.733333333333334"/>
    <n v="-1178.0666666666668"/>
    <m/>
    <m/>
    <m/>
    <n v="517.19999999999982"/>
    <x v="1"/>
  </r>
  <r>
    <x v="0"/>
    <x v="1"/>
    <n v="10"/>
    <s v="Headset HTU300 - USB (Mic Flex)"/>
    <d v="2018-11-06T00:00:00"/>
    <n v="22"/>
    <n v="139.9"/>
    <n v="3077.8"/>
    <n v="10"/>
    <n v="120"/>
    <n v="3"/>
    <n v="39"/>
    <n v="0"/>
    <n v="-25.648333333333333"/>
    <n v="-1000.285"/>
    <m/>
    <m/>
    <m/>
    <n v="2051.8666666666668"/>
    <x v="1"/>
  </r>
  <r>
    <x v="0"/>
    <x v="1"/>
    <n v="10"/>
    <s v="Acess Point Ubitiqui Uni-Fi AC LR"/>
    <d v="2018-12-12T00:00:00"/>
    <n v="2"/>
    <n v="663.9"/>
    <n v="1327.8"/>
    <n v="10"/>
    <n v="120"/>
    <n v="3"/>
    <n v="38"/>
    <n v="0"/>
    <n v="-11.065"/>
    <n v="-420.46999999999997"/>
    <m/>
    <m/>
    <m/>
    <n v="896.26499999999987"/>
    <x v="1"/>
  </r>
  <r>
    <x v="0"/>
    <x v="1"/>
    <n v="10"/>
    <s v="Ubiquit Usg-Pro-4 Unifi Security Gateway Pro 4 Portas"/>
    <d v="2018-12-14T00:00:00"/>
    <n v="1"/>
    <n v="2049.91"/>
    <n v="2049.91"/>
    <n v="10"/>
    <n v="120"/>
    <n v="3"/>
    <n v="38"/>
    <n v="0"/>
    <n v="-17.082583333333332"/>
    <n v="-649.13816666666662"/>
    <m/>
    <m/>
    <m/>
    <n v="1383.6892499999999"/>
    <x v="1"/>
  </r>
  <r>
    <x v="0"/>
    <x v="1"/>
    <n v="10"/>
    <s v="Unifi Cloud Key Controller (UC-CK)"/>
    <d v="2018-12-14T00:00:00"/>
    <n v="1"/>
    <n v="483.91"/>
    <n v="483.91"/>
    <n v="10"/>
    <n v="120"/>
    <n v="3"/>
    <n v="38"/>
    <n v="0"/>
    <n v="-4.0325833333333332"/>
    <n v="-153.23816666666664"/>
    <m/>
    <m/>
    <m/>
    <n v="326.63925000000006"/>
    <x v="1"/>
  </r>
  <r>
    <x v="0"/>
    <x v="1"/>
    <n v="10"/>
    <s v="Forno Micro-ondas 30 Litros 110V"/>
    <d v="2019-02-08T00:00:00"/>
    <n v="2"/>
    <n v="545"/>
    <n v="1090"/>
    <n v="10"/>
    <n v="120"/>
    <n v="3"/>
    <n v="36"/>
    <n v="0"/>
    <n v="-9.0833333333333339"/>
    <n v="-327"/>
    <m/>
    <m/>
    <m/>
    <n v="753.91666666666674"/>
    <x v="1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2"/>
    <n v="35"/>
    <n v="0"/>
    <n v="-250"/>
    <n v="-8750"/>
    <m/>
    <m/>
    <m/>
    <n v="6000"/>
    <x v="1"/>
  </r>
  <r>
    <x v="0"/>
    <x v="1"/>
    <n v="10"/>
    <s v="Micro-ondas 20 litros"/>
    <d v="2019-03-26T00:00:00"/>
    <n v="1"/>
    <n v="448.5"/>
    <n v="448.5"/>
    <n v="10"/>
    <n v="120"/>
    <n v="2"/>
    <n v="35"/>
    <n v="0"/>
    <n v="-3.7374999999999998"/>
    <n v="-130.8125"/>
    <m/>
    <m/>
    <m/>
    <n v="313.95"/>
    <x v="1"/>
  </r>
  <r>
    <x v="0"/>
    <x v="1"/>
    <n v="10"/>
    <s v="Cafeteira de Capsula Modelo Três Serv. 110V"/>
    <d v="2019-03-26T00:00:00"/>
    <n v="1"/>
    <n v="823.5"/>
    <n v="823.5"/>
    <n v="10"/>
    <n v="120"/>
    <n v="2"/>
    <n v="35"/>
    <n v="0"/>
    <n v="-6.8624999999999998"/>
    <n v="-240.1875"/>
    <m/>
    <m/>
    <m/>
    <n v="576.45000000000005"/>
    <x v="1"/>
  </r>
  <r>
    <x v="0"/>
    <x v="1"/>
    <n v="10"/>
    <s v="Purificador de Água e Refrigerado 110V"/>
    <d v="2019-03-26T00:00:00"/>
    <n v="1"/>
    <n v="373.5"/>
    <n v="373.5"/>
    <n v="10"/>
    <n v="120"/>
    <n v="2"/>
    <n v="35"/>
    <n v="0"/>
    <n v="-3.1124999999999998"/>
    <n v="-108.93749999999999"/>
    <m/>
    <m/>
    <m/>
    <n v="261.45"/>
    <x v="1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5"/>
    <n v="0"/>
    <n v="-61.944166666666668"/>
    <n v="-2168.0458333333336"/>
    <m/>
    <m/>
    <m/>
    <n v="5203.3099999999995"/>
    <x v="1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2050.028333333343"/>
    <m/>
    <m/>
    <m/>
    <n v="45625.020833333336"/>
    <x v="1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2"/>
    <n v="0"/>
    <n v="-43.75"/>
    <n v="-1400"/>
    <m/>
    <m/>
    <m/>
    <n v="3806.25"/>
    <x v="1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2"/>
    <n v="0"/>
    <n v="-5.5"/>
    <n v="-176"/>
    <m/>
    <m/>
    <m/>
    <n v="478.5"/>
    <x v="1"/>
  </r>
  <r>
    <x v="0"/>
    <x v="4"/>
    <n v="20"/>
    <s v="SSD 240GB por adesão ARP 15/2018 - Proc. Adm. 149/2019"/>
    <d v="2019-06-27T00:00:00"/>
    <n v="40"/>
    <n v="208"/>
    <n v="8320"/>
    <n v="5"/>
    <n v="60"/>
    <n v="2"/>
    <n v="32"/>
    <n v="0"/>
    <n v="-138.66666666666666"/>
    <n v="-4437.333333333333"/>
    <m/>
    <m/>
    <m/>
    <n v="3744"/>
    <x v="1"/>
  </r>
  <r>
    <x v="0"/>
    <x v="6"/>
    <n v="20"/>
    <s v="30 Fones de Ouvido (headset RJ9) - Proc. Adm. 150/2019"/>
    <d v="2019-07-02T00:00:00"/>
    <n v="1"/>
    <n v="1350"/>
    <n v="1350"/>
    <n v="5"/>
    <n v="60"/>
    <n v="2"/>
    <n v="31"/>
    <n v="0"/>
    <n v="-22.5"/>
    <n v="-697.5"/>
    <m/>
    <m/>
    <m/>
    <n v="630"/>
    <x v="1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1"/>
    <n v="0"/>
    <n v="-17.320833333333333"/>
    <n v="-536.94583333333333"/>
    <m/>
    <m/>
    <m/>
    <n v="1524.2333333333336"/>
    <x v="1"/>
  </r>
  <r>
    <x v="0"/>
    <x v="6"/>
    <n v="20"/>
    <s v="Câmera DSLR c/Lente 18-55MM - Proc. Adm. 150/2019"/>
    <d v="2019-07-03T00:00:00"/>
    <n v="1"/>
    <n v="2964.96"/>
    <n v="2964.96"/>
    <n v="5"/>
    <n v="60"/>
    <n v="2"/>
    <n v="31"/>
    <n v="0"/>
    <n v="-49.416000000000004"/>
    <n v="-1531.896"/>
    <m/>
    <m/>
    <m/>
    <n v="1383.6479999999999"/>
    <x v="1"/>
  </r>
  <r>
    <x v="0"/>
    <x v="4"/>
    <n v="20"/>
    <s v="Cartão MicroSD Class 10 Ultra 64GB - Proc. Adm. 150/2019"/>
    <d v="2019-07-04T00:00:00"/>
    <n v="4"/>
    <n v="249.77"/>
    <n v="999.08"/>
    <n v="5"/>
    <n v="60"/>
    <n v="2"/>
    <n v="31"/>
    <n v="0"/>
    <n v="-16.651333333333334"/>
    <n v="-516.19133333333332"/>
    <m/>
    <m/>
    <m/>
    <n v="466.23733333333337"/>
    <x v="1"/>
  </r>
  <r>
    <x v="0"/>
    <x v="6"/>
    <n v="20"/>
    <s v="Microfone Lapela sem fio - Proc. Adm. 150/2019"/>
    <d v="2019-07-04T00:00:00"/>
    <n v="2"/>
    <n v="1362.88"/>
    <n v="2725.76"/>
    <n v="5"/>
    <n v="60"/>
    <n v="2"/>
    <n v="31"/>
    <n v="0"/>
    <n v="-45.429333333333339"/>
    <n v="-1408.3093333333334"/>
    <m/>
    <m/>
    <m/>
    <n v="1272.0213333333334"/>
    <x v="1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1"/>
    <n v="0"/>
    <n v="-38.65"/>
    <n v="-1198.1500000000001"/>
    <m/>
    <m/>
    <m/>
    <n v="1082.1999999999998"/>
    <x v="1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1"/>
    <n v="0"/>
    <n v="-19.012999999999998"/>
    <n v="-589.40300000000002"/>
    <m/>
    <m/>
    <m/>
    <n v="532.36400000000003"/>
    <x v="1"/>
  </r>
  <r>
    <x v="0"/>
    <x v="2"/>
    <n v="10"/>
    <s v="Chromecast - Processo Administrativo 056/2019"/>
    <d v="2019-07-15T00:00:00"/>
    <n v="1"/>
    <n v="263.56"/>
    <n v="263.56"/>
    <n v="10"/>
    <n v="120"/>
    <n v="2"/>
    <n v="31"/>
    <n v="0"/>
    <n v="-2.1963333333333335"/>
    <n v="-68.086333333333329"/>
    <m/>
    <m/>
    <m/>
    <n v="193.27733333333336"/>
    <x v="1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1"/>
    <n v="0"/>
    <n v="-29.644999999999996"/>
    <n v="-918.99499999999989"/>
    <m/>
    <m/>
    <m/>
    <n v="830.06"/>
    <x v="1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1"/>
    <n v="0"/>
    <n v="-146.41666666666666"/>
    <n v="-4538.916666666667"/>
    <m/>
    <m/>
    <m/>
    <n v="12884.666666666664"/>
    <x v="1"/>
  </r>
  <r>
    <x v="0"/>
    <x v="4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6034.666666666667"/>
    <m/>
    <m/>
    <m/>
    <n v="5450.666666666667"/>
    <x v="1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0"/>
    <n v="0"/>
    <n v="-207.3"/>
    <n v="-6219.0000000000009"/>
    <m/>
    <m/>
    <m/>
    <n v="6011.7"/>
    <x v="1"/>
  </r>
  <r>
    <x v="0"/>
    <x v="4"/>
    <n v="20"/>
    <s v="Notebook - Processo Administrativo 5884/2019"/>
    <d v="2019-08-12T00:00:00"/>
    <n v="3"/>
    <n v="5000"/>
    <n v="15000"/>
    <n v="5"/>
    <n v="60"/>
    <n v="2"/>
    <n v="30"/>
    <n v="0"/>
    <n v="-250"/>
    <n v="-7500"/>
    <m/>
    <m/>
    <m/>
    <n v="7250"/>
    <x v="1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0"/>
    <n v="0"/>
    <n v="-5.666666666666667"/>
    <n v="-170"/>
    <m/>
    <m/>
    <m/>
    <n v="164.33333333333331"/>
    <x v="1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0"/>
    <n v="0"/>
    <n v="-9.7666666666666675"/>
    <n v="-293"/>
    <m/>
    <m/>
    <m/>
    <n v="869.23333333333335"/>
    <x v="1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9"/>
    <n v="0"/>
    <n v="0"/>
    <n v="0"/>
    <m/>
    <m/>
    <m/>
    <n v="2800"/>
    <x v="0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8"/>
    <n v="0"/>
    <n v="-194.154"/>
    <n v="-5436.3119999999999"/>
    <m/>
    <m/>
    <m/>
    <n v="6018.7739999999994"/>
    <x v="1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8"/>
    <n v="0"/>
    <n v="-13.333333333333334"/>
    <n v="-373.33333333333331"/>
    <m/>
    <m/>
    <m/>
    <n v="1213.3333333333335"/>
    <x v="1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8"/>
    <n v="0"/>
    <n v="-67.849999999999994"/>
    <n v="-1899.7999999999997"/>
    <m/>
    <m/>
    <m/>
    <n v="6174.35"/>
    <x v="1"/>
  </r>
  <r>
    <x v="0"/>
    <x v="2"/>
    <n v="10"/>
    <s v="Cadeira Base Giratória Espaldar Alto com Braços"/>
    <d v="2019-12-11T00:00:00"/>
    <n v="2"/>
    <n v="806.67"/>
    <n v="1613.34"/>
    <n v="10"/>
    <n v="120"/>
    <n v="2"/>
    <n v="26"/>
    <n v="0"/>
    <n v="-13.4445"/>
    <n v="-349.55700000000002"/>
    <m/>
    <m/>
    <m/>
    <n v="1250.3384999999998"/>
    <x v="1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6"/>
    <n v="0"/>
    <n v="-98.084999999999994"/>
    <n v="-2550.21"/>
    <m/>
    <m/>
    <m/>
    <n v="9121.9049999999988"/>
    <x v="1"/>
  </r>
  <r>
    <x v="0"/>
    <x v="2"/>
    <n v="10"/>
    <s v="Cadeira Base Fixa Balanc. Espaldar Baixo com Braços"/>
    <d v="2019-12-11T00:00:00"/>
    <n v="5"/>
    <n v="475.12"/>
    <n v="2375.6"/>
    <n v="10"/>
    <n v="120"/>
    <n v="2"/>
    <n v="26"/>
    <n v="0"/>
    <n v="-19.796666666666667"/>
    <n v="-514.71333333333337"/>
    <m/>
    <m/>
    <m/>
    <n v="1841.09"/>
    <x v="1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6"/>
    <n v="0"/>
    <n v="-14.5"/>
    <n v="-377"/>
    <m/>
    <m/>
    <m/>
    <n v="1348.5"/>
    <x v="1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6"/>
    <n v="0"/>
    <n v="-15"/>
    <n v="-390"/>
    <m/>
    <m/>
    <m/>
    <n v="1395"/>
    <x v="1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6"/>
    <n v="0"/>
    <n v="-41.333333333333336"/>
    <n v="-1074.6666666666667"/>
    <m/>
    <m/>
    <m/>
    <n v="3844"/>
    <x v="1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6"/>
    <n v="0"/>
    <n v="-21"/>
    <n v="-546"/>
    <m/>
    <m/>
    <m/>
    <n v="1953"/>
    <x v="1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6"/>
    <n v="0"/>
    <n v="-2.8333333333333335"/>
    <n v="-73.666666666666671"/>
    <m/>
    <m/>
    <m/>
    <n v="773.5"/>
    <x v="1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4"/>
    <n v="0"/>
    <n v="-37.497666666666667"/>
    <n v="-899.94399999999996"/>
    <m/>
    <m/>
    <m/>
    <n v="1312.4183333333335"/>
    <x v="1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1"/>
    <n v="0"/>
    <n v="-56.66"/>
    <n v="-1189.8599999999999"/>
    <m/>
    <m/>
    <m/>
    <n v="5552.68"/>
    <x v="1"/>
  </r>
  <r>
    <x v="0"/>
    <x v="1"/>
    <n v="10"/>
    <s v="Webcan 1080P com Microfone - Modelo Logitech C925E"/>
    <d v="2020-06-24T00:00:00"/>
    <n v="1"/>
    <n v="650"/>
    <n v="650"/>
    <n v="10"/>
    <n v="120"/>
    <n v="1"/>
    <n v="20"/>
    <n v="0"/>
    <n v="-5.416666666666667"/>
    <n v="-108.33333333333334"/>
    <m/>
    <m/>
    <m/>
    <n v="536.25"/>
    <x v="1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9"/>
    <n v="0"/>
    <n v="-157.42224999999999"/>
    <n v="-2991.0227500000001"/>
    <m/>
    <m/>
    <m/>
    <n v="15742.224999999999"/>
    <x v="1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9"/>
    <n v="0"/>
    <n v="-10.383333333333333"/>
    <n v="-197.2833333333333"/>
    <m/>
    <m/>
    <m/>
    <n v="415.33333333333337"/>
    <x v="1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19"/>
    <n v="0"/>
    <n v="-23.083333333333332"/>
    <n v="-438.58333333333331"/>
    <m/>
    <m/>
    <m/>
    <n v="2308.333333333333"/>
    <x v="1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63.625"/>
    <m/>
    <m/>
    <m/>
    <n v="1387.5"/>
    <x v="1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8"/>
    <n v="0"/>
    <n v="-6.65"/>
    <n v="-119.70000000000002"/>
    <m/>
    <m/>
    <m/>
    <n v="671.65"/>
    <x v="1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8"/>
    <n v="0"/>
    <n v="-3.46"/>
    <n v="-62.28"/>
    <m/>
    <m/>
    <m/>
    <n v="972.26"/>
    <x v="1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55"/>
    <m/>
    <m/>
    <m/>
    <n v="3114.1666666666665"/>
    <x v="1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7"/>
    <n v="0"/>
    <n v="-541.5333333333333"/>
    <n v="-9206.0666666666657"/>
    <m/>
    <m/>
    <m/>
    <n v="22744.400000000001"/>
    <x v="1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7"/>
    <n v="0"/>
    <n v="-37.333333333333336"/>
    <n v="-634.66666666666674"/>
    <m/>
    <m/>
    <m/>
    <n v="1567.9999999999998"/>
    <x v="1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7"/>
    <n v="0"/>
    <n v="-94.012833333333347"/>
    <n v="-1598.218166666667"/>
    <m/>
    <m/>
    <m/>
    <n v="3948.5390000000002"/>
    <x v="1"/>
  </r>
  <r>
    <x v="0"/>
    <x v="1"/>
    <n v="10"/>
    <s v="Fragmentadora de Papel - Suprimento de Fundos"/>
    <d v="2020-10-07T00:00:00"/>
    <n v="1"/>
    <n v="323.99"/>
    <n v="323.99"/>
    <n v="10"/>
    <n v="120"/>
    <n v="1"/>
    <n v="16"/>
    <n v="0"/>
    <n v="-2.6999166666666667"/>
    <n v="-43.198666666666668"/>
    <m/>
    <m/>
    <m/>
    <n v="278.09141666666665"/>
    <x v="1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6"/>
    <n v="0"/>
    <n v="-10.158333333333333"/>
    <n v="-162.53333333333333"/>
    <m/>
    <m/>
    <m/>
    <n v="1046.3083333333334"/>
    <x v="1"/>
  </r>
  <r>
    <x v="0"/>
    <x v="1"/>
    <n v="10"/>
    <s v="Video Porteiro conforme PA 7500/2020"/>
    <d v="2020-12-01T00:00:00"/>
    <n v="1"/>
    <n v="953.6"/>
    <n v="953.6"/>
    <n v="10"/>
    <n v="120"/>
    <n v="1"/>
    <n v="14"/>
    <n v="0"/>
    <n v="-7.9466666666666672"/>
    <n v="-111.25333333333334"/>
    <m/>
    <m/>
    <m/>
    <n v="834.4"/>
    <x v="1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4"/>
    <n v="0"/>
    <n v="-23.333333333333332"/>
    <n v="-326.66666666666663"/>
    <m/>
    <m/>
    <m/>
    <n v="2450"/>
    <x v="1"/>
  </r>
  <r>
    <x v="0"/>
    <x v="8"/>
    <n v="0"/>
    <s v="Monumentos Artísticos (Bustos) conforme PA 9112/2020"/>
    <d v="2020-12-11T00:00:00"/>
    <n v="2"/>
    <n v="6000"/>
    <n v="12000"/>
    <n v="0"/>
    <n v="0"/>
    <n v="1"/>
    <n v="14"/>
    <n v="0"/>
    <n v="0"/>
    <n v="0"/>
    <m/>
    <m/>
    <m/>
    <n v="12000"/>
    <x v="0"/>
  </r>
  <r>
    <x v="0"/>
    <x v="2"/>
    <n v="10"/>
    <s v="Cadeiras de Escritório, conforme PA 7700/2020"/>
    <d v="2020-12-14T00:00:00"/>
    <n v="3"/>
    <n v="480"/>
    <n v="1440"/>
    <n v="10"/>
    <n v="120"/>
    <n v="1"/>
    <n v="14"/>
    <n v="0"/>
    <n v="-12"/>
    <n v="-168"/>
    <m/>
    <m/>
    <m/>
    <n v="1260"/>
    <x v="1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3"/>
    <n v="0"/>
    <n v="-1.3054999999999999"/>
    <n v="-16.971499999999999"/>
    <m/>
    <m/>
    <m/>
    <n v="138.38300000000001"/>
    <x v="1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3"/>
    <n v="0"/>
    <n v="-6.0514000000000001"/>
    <n v="-78.668199999999999"/>
    <m/>
    <m/>
    <m/>
    <n v="1730.7003999999999"/>
    <x v="1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2"/>
    <n v="0"/>
    <n v="-8.3960000000000008"/>
    <n v="-100.75200000000001"/>
    <m/>
    <m/>
    <m/>
    <n v="2409.652"/>
    <x v="1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2"/>
    <n v="0"/>
    <n v="-7.6583333333333332"/>
    <n v="-91.899999999999991"/>
    <m/>
    <m/>
    <m/>
    <n v="819.44166666666672"/>
    <x v="1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0"/>
    <n v="11"/>
    <n v="0"/>
    <n v="-40.833333333333336"/>
    <n v="-449.16666666666669"/>
    <m/>
    <m/>
    <m/>
    <n v="4410"/>
    <x v="1"/>
  </r>
  <r>
    <x v="2"/>
    <x v="7"/>
    <n v="20"/>
    <s v="Licenças Windows 10Pro - SISDOC 026422/2021"/>
    <d v="2021-04-06T00:00:00"/>
    <n v="37"/>
    <n v="74.89"/>
    <n v="2770.93"/>
    <n v="5"/>
    <n v="60"/>
    <n v="0"/>
    <n v="10"/>
    <n v="0"/>
    <n v="-46.182166666666667"/>
    <n v="-461.82166666666666"/>
    <m/>
    <m/>
    <m/>
    <n v="2262.9261666666666"/>
    <x v="1"/>
  </r>
  <r>
    <x v="0"/>
    <x v="1"/>
    <n v="10"/>
    <s v="Climatizador de ar - Sisdoc 027361/2021"/>
    <d v="2021-04-09T00:00:00"/>
    <n v="3"/>
    <n v="2436"/>
    <n v="7308"/>
    <n v="10"/>
    <n v="120"/>
    <n v="0"/>
    <n v="10"/>
    <n v="0"/>
    <n v="-60.9"/>
    <n v="-609"/>
    <m/>
    <m/>
    <m/>
    <n v="6638.1"/>
    <x v="1"/>
  </r>
  <r>
    <x v="0"/>
    <x v="1"/>
    <n v="10"/>
    <s v="Ar Condicionado 18.000 Btus conforme SISDOC 027069/2021"/>
    <d v="2021-04-15T00:00:00"/>
    <n v="2"/>
    <n v="3240"/>
    <n v="6480"/>
    <n v="10"/>
    <n v="120"/>
    <n v="0"/>
    <n v="10"/>
    <n v="0"/>
    <n v="-54"/>
    <n v="-540"/>
    <m/>
    <m/>
    <m/>
    <n v="5886"/>
    <x v="1"/>
  </r>
  <r>
    <x v="0"/>
    <x v="4"/>
    <n v="20"/>
    <s v="Desktops sem Monitor - SISDOC 027837/2021"/>
    <d v="2021-05-07T00:00:00"/>
    <n v="25"/>
    <n v="3713.0043999999998"/>
    <n v="92825.11"/>
    <n v="5"/>
    <n v="60"/>
    <n v="0"/>
    <n v="9"/>
    <n v="0"/>
    <n v="-1547.0851666666667"/>
    <n v="-13923.766500000002"/>
    <m/>
    <m/>
    <m/>
    <n v="77354.258333333331"/>
    <x v="1"/>
  </r>
  <r>
    <x v="0"/>
    <x v="6"/>
    <n v="20"/>
    <s v="Conversores HDMI para VGA"/>
    <d v="2021-05-12T00:00:00"/>
    <n v="12"/>
    <n v="35"/>
    <n v="420"/>
    <n v="5"/>
    <n v="60"/>
    <n v="0"/>
    <n v="9"/>
    <n v="0"/>
    <n v="-7"/>
    <n v="-63"/>
    <m/>
    <m/>
    <m/>
    <n v="350"/>
    <x v="1"/>
  </r>
  <r>
    <x v="0"/>
    <x v="4"/>
    <n v="20"/>
    <s v="Notebooks Intel - SISDOC 027832/2021"/>
    <d v="2021-05-13T00:00:00"/>
    <n v="5"/>
    <n v="4268.9980000000005"/>
    <n v="21344.99"/>
    <n v="5"/>
    <n v="60"/>
    <n v="0"/>
    <n v="9"/>
    <n v="0"/>
    <n v="-355.74983333333336"/>
    <n v="-3201.7485000000001"/>
    <m/>
    <m/>
    <m/>
    <n v="17787.491666666665"/>
    <x v="1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9"/>
    <n v="0"/>
    <n v="-3.4063333333333334"/>
    <n v="-30.657"/>
    <m/>
    <m/>
    <m/>
    <n v="987.83666666666659"/>
    <x v="1"/>
  </r>
  <r>
    <x v="0"/>
    <x v="1"/>
    <n v="10"/>
    <s v="IPBX Backup"/>
    <d v="2021-05-17T00:00:00"/>
    <n v="1"/>
    <n v="7989.99"/>
    <n v="7989.99"/>
    <n v="10"/>
    <n v="120"/>
    <n v="0"/>
    <n v="9"/>
    <n v="0"/>
    <n v="-66.583249999999992"/>
    <n v="-599.24924999999996"/>
    <m/>
    <m/>
    <m/>
    <n v="7324.1575000000003"/>
    <x v="1"/>
  </r>
  <r>
    <x v="0"/>
    <x v="1"/>
    <n v="10"/>
    <s v="IPBX Backup"/>
    <d v="2021-05-17T00:00:00"/>
    <n v="14"/>
    <n v="2066.66"/>
    <n v="28933.239999999998"/>
    <n v="10"/>
    <n v="120"/>
    <n v="0"/>
    <n v="9"/>
    <n v="0"/>
    <n v="-241.11033333333333"/>
    <n v="-2169.9929999999999"/>
    <m/>
    <m/>
    <m/>
    <n v="26522.136666666665"/>
    <x v="1"/>
  </r>
  <r>
    <x v="0"/>
    <x v="1"/>
    <n v="10"/>
    <s v="40 Aparelhos Telefônicos"/>
    <d v="2021-05-17T00:00:00"/>
    <n v="1"/>
    <n v="11000.4"/>
    <n v="11000.4"/>
    <n v="10"/>
    <n v="120"/>
    <n v="0"/>
    <n v="9"/>
    <n v="0"/>
    <n v="-91.67"/>
    <n v="-825.03"/>
    <m/>
    <m/>
    <m/>
    <n v="10083.699999999999"/>
    <x v="1"/>
  </r>
  <r>
    <x v="1"/>
    <x v="3"/>
    <n v="4"/>
    <s v="Laminado em madeira rústica - SISDOC 028469/2021"/>
    <d v="2021-05-18T00:00:00"/>
    <n v="1"/>
    <n v="6390"/>
    <n v="6390"/>
    <n v="25"/>
    <n v="300"/>
    <n v="0"/>
    <n v="9"/>
    <n v="0"/>
    <n v="-21.3"/>
    <n v="-191.70000000000002"/>
    <m/>
    <m/>
    <m/>
    <n v="6177"/>
    <x v="1"/>
  </r>
  <r>
    <x v="1"/>
    <x v="3"/>
    <n v="4"/>
    <s v="Bancada de Granito em cuba Inox - SISDOC 028519/2021"/>
    <d v="2021-05-22T00:00:00"/>
    <n v="1"/>
    <n v="1800"/>
    <n v="1800"/>
    <n v="25"/>
    <n v="300"/>
    <n v="0"/>
    <n v="9"/>
    <n v="0"/>
    <n v="-6"/>
    <n v="-54"/>
    <m/>
    <m/>
    <m/>
    <n v="1740"/>
    <x v="1"/>
  </r>
  <r>
    <x v="1"/>
    <x v="3"/>
    <n v="4"/>
    <s v="Bancada de Cozinha - via suprimento de fundos"/>
    <d v="2021-05-27T00:00:00"/>
    <n v="1"/>
    <n v="350"/>
    <n v="350"/>
    <n v="25"/>
    <n v="300"/>
    <n v="0"/>
    <n v="9"/>
    <n v="0"/>
    <n v="-1.1666666666666667"/>
    <n v="-10.5"/>
    <m/>
    <m/>
    <m/>
    <n v="338.33333333333331"/>
    <x v="1"/>
  </r>
  <r>
    <x v="1"/>
    <x v="3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33"/>
    <m/>
    <m/>
    <m/>
    <n v="1063.3333333333333"/>
    <x v="1"/>
  </r>
  <r>
    <x v="0"/>
    <x v="2"/>
    <n v="10"/>
    <s v="Cabines de Atendimento - SISDOC 030228/2021"/>
    <d v="2021-06-14T00:00:00"/>
    <n v="12"/>
    <n v="1358"/>
    <n v="16296"/>
    <n v="10"/>
    <n v="120"/>
    <n v="0"/>
    <n v="8"/>
    <n v="0"/>
    <n v="-135.80000000000001"/>
    <n v="-1086.4000000000001"/>
    <m/>
    <m/>
    <m/>
    <n v="15073.800000000001"/>
    <x v="1"/>
  </r>
  <r>
    <x v="0"/>
    <x v="2"/>
    <n v="10"/>
    <s v="Cortinas Persianas - SISDOC 030425/2021"/>
    <d v="2021-06-14T00:00:00"/>
    <n v="1"/>
    <n v="5880"/>
    <n v="5880"/>
    <n v="10"/>
    <n v="120"/>
    <n v="0"/>
    <n v="8"/>
    <n v="0"/>
    <n v="-49"/>
    <n v="-392"/>
    <m/>
    <m/>
    <m/>
    <n v="5439"/>
    <x v="1"/>
  </r>
  <r>
    <x v="0"/>
    <x v="1"/>
    <n v="10"/>
    <s v="Refrigerador 261 Litros - SISDOC 031759/2021"/>
    <d v="2021-07-01T00:00:00"/>
    <n v="1"/>
    <n v="1350"/>
    <n v="1350"/>
    <n v="10"/>
    <n v="120"/>
    <n v="0"/>
    <n v="7"/>
    <n v="0"/>
    <n v="-11.25"/>
    <n v="-78.75"/>
    <m/>
    <m/>
    <m/>
    <n v="1260"/>
    <x v="1"/>
  </r>
  <r>
    <x v="0"/>
    <x v="4"/>
    <n v="20"/>
    <s v="Notebook HP - SISDOC 031463/2021"/>
    <d v="2021-07-01T00:00:00"/>
    <n v="15"/>
    <n v="4398"/>
    <n v="65970"/>
    <n v="5"/>
    <n v="60"/>
    <n v="0"/>
    <n v="7"/>
    <n v="0"/>
    <n v="-1099.5"/>
    <n v="-7696.5"/>
    <m/>
    <m/>
    <m/>
    <n v="57174"/>
    <x v="1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7"/>
    <n v="0"/>
    <n v="-31.691666666666666"/>
    <n v="-221.84166666666667"/>
    <m/>
    <m/>
    <m/>
    <n v="1647.9666666666667"/>
    <x v="1"/>
  </r>
  <r>
    <x v="0"/>
    <x v="1"/>
    <n v="10"/>
    <s v="Forno Microondas MEF31L - SISDOC 033417/2021"/>
    <d v="2021-07-07T00:00:00"/>
    <n v="2"/>
    <n v="680"/>
    <n v="1360"/>
    <n v="10"/>
    <n v="120"/>
    <n v="0"/>
    <n v="7"/>
    <n v="0"/>
    <n v="-11.333333333333334"/>
    <n v="-79.333333333333329"/>
    <m/>
    <m/>
    <m/>
    <n v="1269.3333333333335"/>
    <x v="1"/>
  </r>
  <r>
    <x v="0"/>
    <x v="1"/>
    <n v="10"/>
    <s v="Cafeteira Automatica - SISDOC 033417/2021"/>
    <d v="2021-07-07T00:00:00"/>
    <n v="2"/>
    <n v="580"/>
    <n v="1160"/>
    <n v="10"/>
    <n v="120"/>
    <n v="0"/>
    <n v="7"/>
    <n v="0"/>
    <n v="-9.6666666666666661"/>
    <n v="-67.666666666666671"/>
    <m/>
    <m/>
    <m/>
    <n v="1082.6666666666665"/>
    <x v="1"/>
  </r>
  <r>
    <x v="0"/>
    <x v="6"/>
    <n v="20"/>
    <s v="Alto falante Jabra Speak - SISDOC 032148/2021"/>
    <d v="2021-07-13T00:00:00"/>
    <n v="1"/>
    <n v="1298"/>
    <n v="1298"/>
    <n v="5"/>
    <n v="60"/>
    <n v="0"/>
    <n v="7"/>
    <n v="0"/>
    <n v="-21.633333333333333"/>
    <n v="-151.43333333333334"/>
    <m/>
    <m/>
    <m/>
    <n v="1124.9333333333332"/>
    <x v="1"/>
  </r>
  <r>
    <x v="0"/>
    <x v="2"/>
    <n v="10"/>
    <s v="Cadeiras Giratórias Ergonômicas"/>
    <d v="2021-07-21T00:00:00"/>
    <n v="13"/>
    <n v="395"/>
    <n v="5135"/>
    <n v="10"/>
    <n v="120"/>
    <n v="0"/>
    <n v="7"/>
    <n v="0"/>
    <n v="-42.791666666666664"/>
    <n v="-299.54166666666669"/>
    <m/>
    <m/>
    <m/>
    <n v="4792.6666666666661"/>
    <x v="1"/>
  </r>
  <r>
    <x v="0"/>
    <x v="1"/>
    <n v="10"/>
    <s v="Escovódromo Portátil 6 pias - SISDOC 035074/2021"/>
    <d v="2021-08-11T00:00:00"/>
    <n v="1"/>
    <n v="5892.5"/>
    <n v="5892.5"/>
    <n v="10"/>
    <n v="120"/>
    <n v="0"/>
    <n v="6"/>
    <n v="0"/>
    <n v="-49.104166666666664"/>
    <n v="-294.625"/>
    <m/>
    <m/>
    <m/>
    <n v="5548.770833333333"/>
    <x v="1"/>
  </r>
  <r>
    <x v="0"/>
    <x v="4"/>
    <n v="20"/>
    <s v="Monitores LG - SISDOC 035886/2021"/>
    <d v="2021-08-27T00:00:00"/>
    <n v="50"/>
    <n v="994.19"/>
    <n v="49709.5"/>
    <n v="5"/>
    <n v="60"/>
    <n v="0"/>
    <n v="6"/>
    <n v="0"/>
    <n v="-828.49166666666667"/>
    <n v="-4970.95"/>
    <m/>
    <m/>
    <m/>
    <n v="43910.058333333334"/>
    <x v="1"/>
  </r>
  <r>
    <x v="1"/>
    <x v="3"/>
    <n v="4"/>
    <s v="Execução de reforma em delegacia"/>
    <d v="2021-09-03T00:00:00"/>
    <n v="1"/>
    <n v="38618.25"/>
    <n v="38618.25"/>
    <n v="25"/>
    <n v="300"/>
    <n v="0"/>
    <n v="5"/>
    <n v="0"/>
    <n v="-128.72749999999999"/>
    <n v="-643.63749999999993"/>
    <m/>
    <m/>
    <m/>
    <n v="37845.885000000002"/>
    <x v="1"/>
  </r>
  <r>
    <x v="0"/>
    <x v="1"/>
    <n v="10"/>
    <s v="Mesa de Som Bluetooth - SISDOC 039866/2021"/>
    <d v="2021-09-24T00:00:00"/>
    <n v="1"/>
    <n v="450"/>
    <n v="450"/>
    <n v="10"/>
    <n v="120"/>
    <n v="0"/>
    <n v="5"/>
    <n v="0"/>
    <n v="-3.75"/>
    <n v="-18.75"/>
    <m/>
    <m/>
    <m/>
    <n v="427.5"/>
    <x v="1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97.33233333333328"/>
    <m/>
    <m/>
    <m/>
    <n v="17483.141200000002"/>
    <x v="1"/>
  </r>
  <r>
    <x v="0"/>
    <x v="1"/>
    <n v="10"/>
    <s v="Aparelho de Celular Smatphone Samsung - SISDOC 041736/2021"/>
    <d v="2021-10-11T00:00:00"/>
    <n v="30"/>
    <n v="990"/>
    <n v="29700"/>
    <n v="10"/>
    <n v="120"/>
    <n v="0"/>
    <n v="4"/>
    <n v="0"/>
    <n v="-247.5"/>
    <n v="-990"/>
    <m/>
    <m/>
    <m/>
    <n v="28462.5"/>
    <x v="1"/>
  </r>
  <r>
    <x v="1"/>
    <x v="3"/>
    <n v="4"/>
    <s v="Execução de reforma em delegacia"/>
    <d v="2021-10-13T00:00:00"/>
    <n v="1"/>
    <n v="32639.18"/>
    <n v="32639.18"/>
    <n v="25"/>
    <n v="300"/>
    <n v="0"/>
    <n v="4"/>
    <n v="0"/>
    <n v="-108.79726666666667"/>
    <n v="-435.18906666666669"/>
    <m/>
    <m/>
    <m/>
    <n v="32095.193666666666"/>
    <x v="1"/>
  </r>
  <r>
    <x v="0"/>
    <x v="2"/>
    <n v="10"/>
    <s v="Persianas Aluminio - SISDOC 040370/2021"/>
    <d v="2021-10-22T00:00:00"/>
    <n v="4"/>
    <n v="219.75"/>
    <n v="879"/>
    <n v="10"/>
    <n v="120"/>
    <n v="0"/>
    <n v="4"/>
    <n v="0"/>
    <n v="-7.3250000000000002"/>
    <n v="-29.3"/>
    <m/>
    <m/>
    <m/>
    <n v="842.375"/>
    <x v="1"/>
  </r>
  <r>
    <x v="0"/>
    <x v="2"/>
    <n v="10"/>
    <s v="Cadeiras e Poltronas - SISDOC 040597/2021"/>
    <d v="2021-10-22T00:00:00"/>
    <n v="1"/>
    <n v="14000"/>
    <n v="14000"/>
    <n v="10"/>
    <n v="120"/>
    <n v="0"/>
    <n v="4"/>
    <n v="0"/>
    <n v="-116.66666666666667"/>
    <n v="-466.66666666666669"/>
    <m/>
    <m/>
    <m/>
    <n v="13416.666666666668"/>
    <x v="1"/>
  </r>
  <r>
    <x v="0"/>
    <x v="4"/>
    <n v="20"/>
    <s v="Roteadores - SISDOC 040596/2021"/>
    <d v="2021-10-22T00:00:00"/>
    <n v="2"/>
    <n v="994.99"/>
    <n v="1989.98"/>
    <n v="5"/>
    <n v="60"/>
    <n v="0"/>
    <n v="4"/>
    <n v="0"/>
    <n v="-33.166333333333334"/>
    <n v="-132.66533333333334"/>
    <m/>
    <m/>
    <m/>
    <n v="1824.1483333333333"/>
    <x v="1"/>
  </r>
  <r>
    <x v="1"/>
    <x v="3"/>
    <n v="4"/>
    <s v="Execução de reforma em delegacia"/>
    <d v="2021-10-22T00:00:00"/>
    <n v="1"/>
    <n v="48462.18"/>
    <n v="48462.18"/>
    <n v="25"/>
    <n v="300"/>
    <n v="0"/>
    <n v="4"/>
    <n v="0"/>
    <n v="-161.54060000000001"/>
    <n v="-646.16240000000005"/>
    <m/>
    <m/>
    <m/>
    <n v="47654.476999999999"/>
    <x v="1"/>
  </r>
  <r>
    <x v="0"/>
    <x v="1"/>
    <n v="10"/>
    <s v="Microfone de lapela duplo - SISDOC 040741/2021"/>
    <d v="2021-10-26T00:00:00"/>
    <n v="1"/>
    <n v="1680"/>
    <n v="1680"/>
    <n v="10"/>
    <n v="120"/>
    <n v="0"/>
    <n v="4"/>
    <n v="0"/>
    <n v="-14"/>
    <n v="-56"/>
    <m/>
    <m/>
    <m/>
    <n v="1610"/>
    <x v="1"/>
  </r>
  <r>
    <x v="1"/>
    <x v="3"/>
    <n v="4"/>
    <s v="Execução de reforma em delegacia"/>
    <d v="2021-10-27T00:00:00"/>
    <n v="1"/>
    <n v="2587.5"/>
    <n v="2587.5"/>
    <n v="25"/>
    <n v="300"/>
    <n v="0"/>
    <n v="4"/>
    <n v="0"/>
    <n v="-8.625"/>
    <n v="-34.5"/>
    <m/>
    <m/>
    <m/>
    <n v="2544.375"/>
    <x v="1"/>
  </r>
  <r>
    <x v="1"/>
    <x v="3"/>
    <n v="4"/>
    <s v="Execução de reforma em delegacia"/>
    <d v="2021-10-27T00:00:00"/>
    <n v="1"/>
    <n v="1250"/>
    <n v="1250"/>
    <n v="25"/>
    <n v="300"/>
    <n v="0"/>
    <n v="4"/>
    <n v="0"/>
    <n v="-4.166666666666667"/>
    <n v="-16.666666666666668"/>
    <m/>
    <m/>
    <m/>
    <n v="1229.1666666666665"/>
    <x v="1"/>
  </r>
  <r>
    <x v="0"/>
    <x v="1"/>
    <n v="10"/>
    <s v="Televisão Smart - SISDOC 041117/2021"/>
    <d v="2021-10-29T00:00:00"/>
    <n v="1"/>
    <n v="2699"/>
    <n v="2699"/>
    <n v="10"/>
    <n v="120"/>
    <n v="0"/>
    <n v="3"/>
    <n v="0"/>
    <n v="-22.491666666666667"/>
    <n v="-89.966666666666669"/>
    <m/>
    <m/>
    <m/>
    <n v="2586.5416666666665"/>
    <x v="1"/>
  </r>
  <r>
    <x v="1"/>
    <x v="3"/>
    <n v="4"/>
    <s v="Execução de reforma em delegacia"/>
    <d v="2021-11-10T00:00:00"/>
    <n v="1"/>
    <n v="41342.19"/>
    <n v="41342.19"/>
    <n v="25"/>
    <n v="300"/>
    <n v="0"/>
    <n v="3"/>
    <n v="0"/>
    <n v="-137.8073"/>
    <n v="-413.42189999999999"/>
    <m/>
    <m/>
    <m/>
    <n v="40790.960800000001"/>
    <x v="1"/>
  </r>
  <r>
    <x v="0"/>
    <x v="2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125"/>
    <m/>
    <m/>
    <m/>
    <n v="4833.333333333333"/>
    <x v="1"/>
  </r>
  <r>
    <x v="1"/>
    <x v="3"/>
    <n v="4"/>
    <s v="Execução de reforma em delegacia"/>
    <d v="2021-12-08T00:00:00"/>
    <n v="1"/>
    <n v="20402.37"/>
    <n v="20402.37"/>
    <n v="25"/>
    <n v="300"/>
    <n v="0"/>
    <n v="2"/>
    <n v="0"/>
    <n v="-68.007899999999992"/>
    <n v="-136.01579999999998"/>
    <m/>
    <m/>
    <m/>
    <n v="20198.346299999997"/>
    <x v="1"/>
  </r>
  <r>
    <x v="0"/>
    <x v="1"/>
    <n v="10"/>
    <s v="Televisão Smart - SISDOC 043471/2021"/>
    <d v="2021-12-10T00:00:00"/>
    <n v="1"/>
    <n v="3342"/>
    <n v="3342"/>
    <n v="10"/>
    <n v="120"/>
    <n v="0"/>
    <n v="2"/>
    <n v="0"/>
    <n v="-27.85"/>
    <n v="-55.7"/>
    <m/>
    <m/>
    <m/>
    <n v="3258.4500000000003"/>
    <x v="1"/>
  </r>
  <r>
    <x v="1"/>
    <x v="3"/>
    <n v="4"/>
    <s v="Execução de reforma em delegacia"/>
    <d v="2021-12-14T00:00:00"/>
    <n v="1"/>
    <n v="900"/>
    <n v="900"/>
    <n v="25"/>
    <n v="300"/>
    <n v="0"/>
    <n v="2"/>
    <n v="0"/>
    <n v="-3"/>
    <n v="-6"/>
    <m/>
    <m/>
    <m/>
    <n v="891"/>
    <x v="1"/>
  </r>
  <r>
    <x v="1"/>
    <x v="3"/>
    <n v="4"/>
    <s v="Execução de reforma em delegacia"/>
    <d v="2021-12-16T00:00:00"/>
    <n v="1"/>
    <n v="12412.83"/>
    <n v="12412.83"/>
    <n v="25"/>
    <n v="300"/>
    <n v="0"/>
    <n v="2"/>
    <n v="0"/>
    <n v="-41.376100000000001"/>
    <n v="-82.752200000000002"/>
    <m/>
    <m/>
    <m/>
    <n v="12288.7017"/>
    <x v="1"/>
  </r>
  <r>
    <x v="0"/>
    <x v="1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105.03333333333333"/>
    <m/>
    <m/>
    <m/>
    <n v="6144.45"/>
    <x v="1"/>
  </r>
  <r>
    <x v="0"/>
    <x v="1"/>
    <n v="10"/>
    <s v="Bebedouro de Coluna para galão - SISDOC 002444/2022"/>
    <d v="2022-01-07T00:00:00"/>
    <n v="1"/>
    <n v="895"/>
    <n v="895"/>
    <n v="10"/>
    <n v="120"/>
    <n v="0"/>
    <n v="1"/>
    <n v="0"/>
    <n v="-7.458333333333333"/>
    <n v="-7.458333333333333"/>
    <m/>
    <m/>
    <m/>
    <n v="880.08333333333326"/>
    <x v="1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1"/>
    <n v="0"/>
    <n v="-82.5"/>
    <n v="-82.5"/>
    <m/>
    <m/>
    <m/>
    <n v="9735"/>
    <x v="1"/>
  </r>
  <r>
    <x v="1"/>
    <x v="3"/>
    <n v="4"/>
    <s v="Execução de reforma em delegacia"/>
    <d v="2022-01-19T00:00:00"/>
    <n v="1"/>
    <n v="29950"/>
    <n v="29950"/>
    <n v="25"/>
    <n v="300"/>
    <n v="0"/>
    <n v="1"/>
    <n v="0"/>
    <n v="-99.833333333333329"/>
    <n v="-99.833333333333329"/>
    <m/>
    <m/>
    <m/>
    <n v="29750.333333333336"/>
    <x v="1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1"/>
    <n v="0"/>
    <n v="-5.91"/>
    <n v="-5.91"/>
    <m/>
    <m/>
    <m/>
    <n v="697.38000000000011"/>
    <x v="1"/>
  </r>
  <r>
    <x v="0"/>
    <x v="1"/>
    <n v="10"/>
    <s v="Plastificadora A4 - SISDOC 002162/2022"/>
    <d v="2022-01-28T00:00:00"/>
    <n v="1"/>
    <n v="440"/>
    <n v="440"/>
    <n v="10"/>
    <n v="120"/>
    <n v="0"/>
    <n v="1"/>
    <n v="0"/>
    <n v="-3.6666666666666665"/>
    <n v="-3.6666666666666665"/>
    <m/>
    <m/>
    <m/>
    <n v="432.66666666666663"/>
    <x v="1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-156.52841666666666"/>
    <m/>
    <m/>
    <m/>
    <n v="18470.353166666664"/>
    <x v="1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0"/>
    <n v="0"/>
    <n v="-10.783333333333333"/>
    <n v="0"/>
    <m/>
    <m/>
    <m/>
    <n v="1283.2166666666667"/>
    <x v="1"/>
  </r>
  <r>
    <x v="1"/>
    <x v="3"/>
    <n v="4"/>
    <s v="Execução de reforma em delegacia"/>
    <d v="2022-02-02T00:00:00"/>
    <n v="1"/>
    <n v="13333.04"/>
    <n v="13333.04"/>
    <n v="25"/>
    <n v="300"/>
    <n v="0"/>
    <n v="0"/>
    <n v="0"/>
    <n v="-44.443466666666673"/>
    <n v="0"/>
    <m/>
    <m/>
    <m/>
    <n v="13288.596533333333"/>
    <x v="1"/>
  </r>
  <r>
    <x v="0"/>
    <x v="1"/>
    <n v="10"/>
    <s v="Smartfone Galaxy S21 - SISDOC 003331/2022"/>
    <d v="2022-02-03T00:00:00"/>
    <n v="1"/>
    <n v="7031.7"/>
    <n v="7031.7"/>
    <n v="10"/>
    <n v="120"/>
    <n v="0"/>
    <n v="0"/>
    <n v="0"/>
    <n v="-58.597499999999997"/>
    <n v="0"/>
    <m/>
    <m/>
    <m/>
    <n v="6973.1025"/>
    <x v="1"/>
  </r>
  <r>
    <x v="0"/>
    <x v="4"/>
    <n v="20"/>
    <s v="Notebooks Samsung Galaxy - SISDOC 003327/2022"/>
    <d v="2022-02-03T00:00:00"/>
    <n v="2"/>
    <n v="6954.35"/>
    <n v="13908.7"/>
    <n v="5"/>
    <n v="60"/>
    <n v="0"/>
    <n v="0"/>
    <n v="0"/>
    <n v="-231.81166666666667"/>
    <n v="0"/>
    <m/>
    <m/>
    <m/>
    <n v="13676.888333333334"/>
    <x v="1"/>
  </r>
  <r>
    <x v="0"/>
    <x v="4"/>
    <n v="20"/>
    <s v="Notebook Apple Macbook - SISDOC 003613/2022"/>
    <d v="2022-02-03T00:00:00"/>
    <n v="1"/>
    <n v="21000"/>
    <n v="21000"/>
    <n v="5"/>
    <n v="60"/>
    <n v="0"/>
    <n v="0"/>
    <n v="0"/>
    <n v="-350"/>
    <n v="0"/>
    <m/>
    <m/>
    <m/>
    <n v="20650"/>
    <x v="1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0"/>
    <n v="0"/>
    <n v="-176.98416666666665"/>
    <n v="0"/>
    <m/>
    <m/>
    <m/>
    <n v="10442.065833333332"/>
    <x v="1"/>
  </r>
  <r>
    <x v="1"/>
    <x v="3"/>
    <n v="4"/>
    <s v="Execução de reforma em delegacia"/>
    <d v="2022-02-08T00:00:00"/>
    <n v="1"/>
    <n v="900"/>
    <n v="900"/>
    <n v="25"/>
    <n v="300"/>
    <n v="0"/>
    <n v="0"/>
    <n v="0"/>
    <n v="-3"/>
    <n v="0"/>
    <m/>
    <m/>
    <m/>
    <n v="897"/>
    <x v="1"/>
  </r>
  <r>
    <x v="1"/>
    <x v="3"/>
    <n v="4"/>
    <s v="Execução de reforma em delegacia"/>
    <d v="2022-02-10T00:00:00"/>
    <n v="1"/>
    <n v="49903.38"/>
    <n v="49903.38"/>
    <n v="25"/>
    <n v="300"/>
    <n v="0"/>
    <n v="0"/>
    <n v="0"/>
    <n v="-166.34459999999999"/>
    <n v="0"/>
    <m/>
    <m/>
    <m/>
    <n v="49737.035400000001"/>
    <x v="1"/>
  </r>
  <r>
    <x v="1"/>
    <x v="3"/>
    <n v="4"/>
    <s v="Execução de reforma em delegacia"/>
    <d v="2022-02-10T00:00:00"/>
    <n v="1"/>
    <n v="1250"/>
    <n v="1250"/>
    <n v="25"/>
    <n v="300"/>
    <n v="0"/>
    <n v="0"/>
    <n v="0"/>
    <n v="-4.166666666666667"/>
    <n v="0"/>
    <m/>
    <m/>
    <m/>
    <n v="1245.8333333333333"/>
    <x v="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9">
  <r>
    <x v="0"/>
    <x v="0"/>
    <n v="10"/>
    <s v="Diversas Placas"/>
    <d v="1979-01-01T00:00:00"/>
    <n v="1"/>
    <n v="288.01"/>
    <n v="288.01"/>
    <n v="10"/>
    <n v="120"/>
    <n v="43"/>
    <n v="518"/>
    <n v="0"/>
    <n v="0"/>
    <n v="-288.01"/>
    <m/>
    <m/>
    <m/>
    <n v="0"/>
    <s v="SIM"/>
  </r>
  <r>
    <x v="0"/>
    <x v="1"/>
    <n v="10"/>
    <s v="Máquina de Escrever "/>
    <d v="1979-08-02T00:00:00"/>
    <n v="1"/>
    <n v="62.5"/>
    <n v="62.5"/>
    <n v="10"/>
    <n v="120"/>
    <n v="42"/>
    <n v="511"/>
    <n v="0"/>
    <n v="0"/>
    <n v="-62.5"/>
    <m/>
    <m/>
    <m/>
    <n v="0"/>
    <s v="SIM"/>
  </r>
  <r>
    <x v="0"/>
    <x v="2"/>
    <n v="10"/>
    <s v="Armário de Aço "/>
    <d v="1980-09-22T00:00:00"/>
    <n v="1"/>
    <n v="71.900000000000006"/>
    <n v="71.900000000000006"/>
    <n v="10"/>
    <n v="120"/>
    <n v="41"/>
    <n v="498"/>
    <n v="0"/>
    <n v="0"/>
    <n v="-71.900000000000006"/>
    <m/>
    <m/>
    <m/>
    <n v="0"/>
    <s v="SIM"/>
  </r>
  <r>
    <x v="0"/>
    <x v="1"/>
    <n v="10"/>
    <s v="Calculadora "/>
    <d v="1981-01-21T00:00:00"/>
    <n v="1"/>
    <n v="322.10000000000002"/>
    <n v="322.10000000000002"/>
    <n v="10"/>
    <n v="120"/>
    <n v="41"/>
    <n v="494"/>
    <n v="0"/>
    <n v="0"/>
    <n v="-322.10000000000002"/>
    <m/>
    <m/>
    <m/>
    <n v="0"/>
    <s v="SIM"/>
  </r>
  <r>
    <x v="0"/>
    <x v="1"/>
    <n v="10"/>
    <s v="Fogão "/>
    <d v="1981-07-29T00:00:00"/>
    <n v="1"/>
    <n v="30"/>
    <n v="30"/>
    <n v="10"/>
    <n v="120"/>
    <n v="40"/>
    <n v="488"/>
    <n v="0"/>
    <n v="0"/>
    <n v="-30"/>
    <m/>
    <m/>
    <m/>
    <n v="0"/>
    <s v="SIM"/>
  </r>
  <r>
    <x v="0"/>
    <x v="2"/>
    <n v="10"/>
    <s v="Estante "/>
    <d v="1981-10-01T00:00:00"/>
    <n v="3"/>
    <n v="236.42"/>
    <n v="709.26"/>
    <n v="10"/>
    <n v="120"/>
    <n v="40"/>
    <n v="485"/>
    <n v="0"/>
    <n v="0"/>
    <n v="-709.26"/>
    <m/>
    <m/>
    <m/>
    <n v="0"/>
    <s v="SIM"/>
  </r>
  <r>
    <x v="0"/>
    <x v="1"/>
    <n v="10"/>
    <s v="Máquina de Escrever "/>
    <d v="1982-04-29T00:00:00"/>
    <n v="1"/>
    <n v="525.38"/>
    <n v="525.38"/>
    <n v="10"/>
    <n v="120"/>
    <n v="39"/>
    <n v="479"/>
    <n v="0"/>
    <n v="0"/>
    <n v="-525.38"/>
    <m/>
    <m/>
    <m/>
    <n v="0"/>
    <s v="SIM"/>
  </r>
  <r>
    <x v="0"/>
    <x v="2"/>
    <n v="10"/>
    <s v="Poltrona Giratória "/>
    <d v="1982-11-29T00:00:00"/>
    <n v="1"/>
    <n v="130.80000000000001"/>
    <n v="130.80000000000001"/>
    <n v="10"/>
    <n v="120"/>
    <n v="39"/>
    <n v="472"/>
    <n v="0"/>
    <n v="0"/>
    <n v="-130.80000000000001"/>
    <m/>
    <m/>
    <m/>
    <n v="0"/>
    <s v="SIM"/>
  </r>
  <r>
    <x v="0"/>
    <x v="2"/>
    <n v="10"/>
    <s v="Poltrona Fixa "/>
    <d v="1982-11-29T00:00:00"/>
    <n v="1"/>
    <n v="85.7"/>
    <n v="85.7"/>
    <n v="10"/>
    <n v="120"/>
    <n v="39"/>
    <n v="472"/>
    <n v="0"/>
    <n v="0"/>
    <n v="-85.7"/>
    <m/>
    <m/>
    <m/>
    <n v="0"/>
    <s v="SIM"/>
  </r>
  <r>
    <x v="0"/>
    <x v="2"/>
    <n v="10"/>
    <s v="Sofá de 2 Lugares "/>
    <d v="1982-11-29T00:00:00"/>
    <n v="1"/>
    <n v="302"/>
    <n v="302"/>
    <n v="10"/>
    <n v="120"/>
    <n v="39"/>
    <n v="472"/>
    <n v="0"/>
    <n v="0"/>
    <n v="-302"/>
    <m/>
    <m/>
    <m/>
    <n v="0"/>
    <s v="SIM"/>
  </r>
  <r>
    <x v="0"/>
    <x v="2"/>
    <n v="10"/>
    <s v="Poltrona  P.321.52"/>
    <d v="1982-12-03T00:00:00"/>
    <n v="3"/>
    <n v="110"/>
    <n v="330"/>
    <n v="10"/>
    <n v="120"/>
    <n v="39"/>
    <n v="471"/>
    <n v="0"/>
    <n v="0"/>
    <n v="-330"/>
    <m/>
    <m/>
    <m/>
    <n v="0"/>
    <s v="SIM"/>
  </r>
  <r>
    <x v="0"/>
    <x v="2"/>
    <n v="10"/>
    <s v="Poltrona"/>
    <d v="1982-12-03T00:00:00"/>
    <n v="6"/>
    <n v="65.39"/>
    <n v="392.34000000000003"/>
    <n v="10"/>
    <n v="120"/>
    <n v="39"/>
    <n v="471"/>
    <n v="0"/>
    <n v="0"/>
    <n v="-392.34000000000003"/>
    <m/>
    <m/>
    <m/>
    <n v="0"/>
    <s v="SIM"/>
  </r>
  <r>
    <x v="0"/>
    <x v="2"/>
    <n v="10"/>
    <s v="Mesa Lateral PM-73.01"/>
    <d v="1982-12-03T00:00:00"/>
    <n v="1"/>
    <n v="13.5"/>
    <n v="13.5"/>
    <n v="10"/>
    <n v="120"/>
    <n v="39"/>
    <n v="471"/>
    <n v="0"/>
    <n v="0"/>
    <n v="-13.5"/>
    <m/>
    <m/>
    <m/>
    <n v="0"/>
    <s v="SIM"/>
  </r>
  <r>
    <x v="0"/>
    <x v="2"/>
    <n v="10"/>
    <s v="Armário"/>
    <d v="1982-12-03T00:00:00"/>
    <n v="1"/>
    <n v="39.46"/>
    <n v="39.46"/>
    <n v="10"/>
    <n v="120"/>
    <n v="39"/>
    <n v="471"/>
    <n v="0"/>
    <n v="0"/>
    <n v="-39.46"/>
    <m/>
    <m/>
    <m/>
    <n v="0"/>
    <s v="SIM"/>
  </r>
  <r>
    <x v="0"/>
    <x v="2"/>
    <n v="10"/>
    <s v="Poltrona P.340.51"/>
    <d v="1982-12-03T00:00:00"/>
    <n v="1"/>
    <n v="130.65"/>
    <n v="130.65"/>
    <n v="10"/>
    <n v="120"/>
    <n v="39"/>
    <n v="471"/>
    <n v="0"/>
    <n v="0"/>
    <n v="-130.65"/>
    <m/>
    <m/>
    <m/>
    <n v="0"/>
    <s v="SIM"/>
  </r>
  <r>
    <x v="0"/>
    <x v="2"/>
    <n v="10"/>
    <s v="Poltrona Giratória "/>
    <d v="1983-04-04T00:00:00"/>
    <n v="3"/>
    <n v="52.97"/>
    <n v="158.91"/>
    <n v="10"/>
    <n v="120"/>
    <n v="38"/>
    <n v="467"/>
    <n v="0"/>
    <n v="0"/>
    <n v="-158.91"/>
    <m/>
    <m/>
    <m/>
    <n v="0"/>
    <s v="SIM"/>
  </r>
  <r>
    <x v="0"/>
    <x v="2"/>
    <n v="10"/>
    <s v="Estante Especial Armaco"/>
    <d v="1983-04-25T00:00:00"/>
    <n v="1"/>
    <n v="124.86"/>
    <n v="124.86"/>
    <n v="10"/>
    <n v="120"/>
    <n v="38"/>
    <n v="467"/>
    <n v="0"/>
    <n v="0"/>
    <n v="-124.86"/>
    <m/>
    <m/>
    <m/>
    <n v="0"/>
    <s v="SIM"/>
  </r>
  <r>
    <x v="0"/>
    <x v="2"/>
    <n v="10"/>
    <s v="Sofá 3 Lugares "/>
    <d v="1983-12-28T00:00:00"/>
    <n v="1"/>
    <n v="450"/>
    <n v="450"/>
    <n v="10"/>
    <n v="120"/>
    <n v="38"/>
    <n v="459"/>
    <n v="0"/>
    <n v="0"/>
    <n v="-450"/>
    <m/>
    <m/>
    <m/>
    <n v="0"/>
    <s v="SIM"/>
  </r>
  <r>
    <x v="0"/>
    <x v="2"/>
    <n v="10"/>
    <s v="Mesa Lateral "/>
    <d v="1983-12-28T00:00:00"/>
    <n v="2"/>
    <n v="105"/>
    <n v="210"/>
    <n v="10"/>
    <n v="120"/>
    <n v="38"/>
    <n v="459"/>
    <n v="0"/>
    <n v="0"/>
    <n v="-210"/>
    <m/>
    <m/>
    <m/>
    <n v="0"/>
    <s v="SIM"/>
  </r>
  <r>
    <x v="0"/>
    <x v="2"/>
    <n v="10"/>
    <s v="Sofá 2 Lugares "/>
    <d v="1983-12-28T00:00:00"/>
    <n v="2"/>
    <n v="389"/>
    <n v="778"/>
    <n v="10"/>
    <n v="120"/>
    <n v="38"/>
    <n v="459"/>
    <n v="0"/>
    <n v="0"/>
    <n v="-778"/>
    <m/>
    <m/>
    <m/>
    <n v="0"/>
    <s v="SIM"/>
  </r>
  <r>
    <x v="0"/>
    <x v="2"/>
    <n v="10"/>
    <s v="Sofá 3 Lugares "/>
    <d v="1983-12-28T00:00:00"/>
    <n v="1"/>
    <n v="458"/>
    <n v="458"/>
    <n v="10"/>
    <n v="120"/>
    <n v="38"/>
    <n v="459"/>
    <n v="0"/>
    <n v="0"/>
    <n v="-458"/>
    <m/>
    <m/>
    <m/>
    <n v="0"/>
    <s v="SIM"/>
  </r>
  <r>
    <x v="0"/>
    <x v="2"/>
    <n v="10"/>
    <s v="Poltrona Lafer "/>
    <d v="1983-12-28T00:00:00"/>
    <n v="1"/>
    <n v="295"/>
    <n v="295"/>
    <n v="10"/>
    <n v="120"/>
    <n v="38"/>
    <n v="459"/>
    <n v="0"/>
    <n v="0"/>
    <n v="-295"/>
    <m/>
    <m/>
    <m/>
    <n v="0"/>
    <s v="SIM"/>
  </r>
  <r>
    <x v="0"/>
    <x v="2"/>
    <n v="10"/>
    <s v="Cadeira Fixa "/>
    <d v="1984-01-30T00:00:00"/>
    <n v="2"/>
    <n v="120"/>
    <n v="240"/>
    <n v="10"/>
    <n v="120"/>
    <n v="38"/>
    <n v="458"/>
    <n v="0"/>
    <n v="0"/>
    <n v="-240"/>
    <m/>
    <m/>
    <m/>
    <n v="0"/>
    <s v="SIM"/>
  </r>
  <r>
    <x v="0"/>
    <x v="2"/>
    <n v="10"/>
    <s v="Cadeira Giratória"/>
    <d v="1984-07-12T00:00:00"/>
    <n v="1"/>
    <n v="270"/>
    <n v="270"/>
    <n v="10"/>
    <n v="120"/>
    <n v="37"/>
    <n v="452"/>
    <n v="0"/>
    <n v="0"/>
    <n v="-270"/>
    <m/>
    <m/>
    <m/>
    <n v="0"/>
    <s v="SIM"/>
  </r>
  <r>
    <x v="0"/>
    <x v="1"/>
    <n v="10"/>
    <s v="Calculadora Eletrônica  "/>
    <d v="1984-09-20T00:00:00"/>
    <n v="1"/>
    <n v="486"/>
    <n v="486"/>
    <n v="10"/>
    <n v="120"/>
    <n v="37"/>
    <n v="450"/>
    <n v="0"/>
    <n v="0"/>
    <n v="-486"/>
    <m/>
    <m/>
    <m/>
    <n v="0"/>
    <s v="SIM"/>
  </r>
  <r>
    <x v="0"/>
    <x v="1"/>
    <n v="10"/>
    <s v="Máquina Eletrônica de Escrever "/>
    <d v="1986-03-30T00:00:00"/>
    <n v="1"/>
    <n v="1550.76"/>
    <n v="1550.76"/>
    <n v="10"/>
    <n v="120"/>
    <n v="36"/>
    <n v="432"/>
    <n v="0"/>
    <n v="0"/>
    <n v="-1550.76"/>
    <m/>
    <m/>
    <m/>
    <n v="0"/>
    <s v="SIM"/>
  </r>
  <r>
    <x v="0"/>
    <x v="2"/>
    <n v="10"/>
    <s v="Cadeira "/>
    <d v="1986-05-31T00:00:00"/>
    <n v="2"/>
    <n v="199"/>
    <n v="398"/>
    <n v="10"/>
    <n v="120"/>
    <n v="35"/>
    <n v="430"/>
    <n v="0"/>
    <n v="0"/>
    <n v="-398"/>
    <m/>
    <m/>
    <m/>
    <n v="0"/>
    <s v="SIM"/>
  </r>
  <r>
    <x v="0"/>
    <x v="2"/>
    <n v="10"/>
    <s v="Cadeira "/>
    <d v="1986-05-31T00:00:00"/>
    <n v="2"/>
    <n v="249.2"/>
    <n v="498.4"/>
    <n v="10"/>
    <n v="120"/>
    <n v="35"/>
    <n v="430"/>
    <n v="0"/>
    <n v="0"/>
    <n v="-498.4"/>
    <m/>
    <m/>
    <m/>
    <n v="0"/>
    <s v="SIM"/>
  </r>
  <r>
    <x v="0"/>
    <x v="2"/>
    <n v="10"/>
    <s v="Poltrona "/>
    <d v="1986-05-31T00:00:00"/>
    <n v="1"/>
    <n v="304.7"/>
    <n v="304.7"/>
    <n v="10"/>
    <n v="120"/>
    <n v="35"/>
    <n v="430"/>
    <n v="0"/>
    <n v="0"/>
    <n v="-304.7"/>
    <m/>
    <m/>
    <m/>
    <n v="0"/>
    <s v="SIM"/>
  </r>
  <r>
    <x v="0"/>
    <x v="1"/>
    <n v="10"/>
    <s v="Calculadora Sharp"/>
    <d v="1986-06-30T00:00:00"/>
    <n v="1"/>
    <n v="486"/>
    <n v="486"/>
    <n v="10"/>
    <n v="120"/>
    <n v="35"/>
    <n v="429"/>
    <n v="0"/>
    <n v="0"/>
    <n v="-486"/>
    <m/>
    <m/>
    <m/>
    <n v="0"/>
    <s v="SIM"/>
  </r>
  <r>
    <x v="0"/>
    <x v="1"/>
    <n v="10"/>
    <s v="Circulador de Ar Arno"/>
    <d v="1986-10-30T00:00:00"/>
    <n v="1"/>
    <n v="95"/>
    <n v="95"/>
    <n v="10"/>
    <n v="120"/>
    <n v="35"/>
    <n v="425"/>
    <n v="0"/>
    <n v="0"/>
    <n v="-95"/>
    <m/>
    <m/>
    <m/>
    <n v="0"/>
    <s v="SIM"/>
  </r>
  <r>
    <x v="0"/>
    <x v="2"/>
    <n v="10"/>
    <s v="Mesa Plastilux"/>
    <d v="1986-12-31T00:00:00"/>
    <n v="1"/>
    <n v="31"/>
    <n v="31"/>
    <n v="10"/>
    <n v="120"/>
    <n v="35"/>
    <n v="423"/>
    <n v="0"/>
    <n v="0"/>
    <n v="-31"/>
    <m/>
    <m/>
    <m/>
    <n v="0"/>
    <s v="SIM"/>
  </r>
  <r>
    <x v="0"/>
    <x v="1"/>
    <n v="10"/>
    <s v="Circulador de Ar "/>
    <d v="1987-04-30T00:00:00"/>
    <n v="1"/>
    <n v="89"/>
    <n v="89"/>
    <n v="10"/>
    <n v="120"/>
    <n v="34"/>
    <n v="419"/>
    <n v="0"/>
    <n v="0"/>
    <n v="-89"/>
    <m/>
    <m/>
    <m/>
    <n v="0"/>
    <s v="SIM"/>
  </r>
  <r>
    <x v="0"/>
    <x v="1"/>
    <n v="10"/>
    <s v="Aparelho Condicionador de Ar "/>
    <d v="1988-06-30T00:00:00"/>
    <n v="1"/>
    <n v="89"/>
    <n v="89"/>
    <n v="10"/>
    <n v="120"/>
    <n v="33"/>
    <n v="405"/>
    <n v="0"/>
    <n v="0"/>
    <n v="-89"/>
    <m/>
    <m/>
    <m/>
    <n v="0"/>
    <s v="SIM"/>
  </r>
  <r>
    <x v="0"/>
    <x v="2"/>
    <n v="10"/>
    <s v="Cofre "/>
    <d v="1988-08-30T00:00:00"/>
    <n v="3"/>
    <n v="36"/>
    <n v="108"/>
    <n v="10"/>
    <n v="120"/>
    <n v="33"/>
    <n v="403"/>
    <n v="0"/>
    <n v="0"/>
    <n v="-108"/>
    <m/>
    <m/>
    <m/>
    <n v="0"/>
    <s v="SIM"/>
  </r>
  <r>
    <x v="0"/>
    <x v="1"/>
    <n v="10"/>
    <s v="Calculadora Eletrônica "/>
    <d v="1988-12-30T00:00:00"/>
    <n v="1"/>
    <n v="486"/>
    <n v="486"/>
    <n v="10"/>
    <n v="120"/>
    <n v="33"/>
    <n v="399"/>
    <n v="0"/>
    <n v="0"/>
    <n v="-486"/>
    <m/>
    <m/>
    <m/>
    <n v="0"/>
    <s v="SIM"/>
  </r>
  <r>
    <x v="0"/>
    <x v="2"/>
    <n v="10"/>
    <s v="Banco 3 Lugares "/>
    <d v="1988-12-30T00:00:00"/>
    <n v="1"/>
    <n v="67.2"/>
    <n v="67.2"/>
    <n v="10"/>
    <n v="120"/>
    <n v="33"/>
    <n v="399"/>
    <n v="0"/>
    <n v="0"/>
    <n v="-67.2"/>
    <m/>
    <m/>
    <m/>
    <n v="0"/>
    <s v="SIM"/>
  </r>
  <r>
    <x v="0"/>
    <x v="1"/>
    <n v="10"/>
    <s v="Calculadora Sharp "/>
    <d v="1989-05-31T00:00:00"/>
    <n v="1"/>
    <n v="298"/>
    <n v="298"/>
    <n v="10"/>
    <n v="120"/>
    <n v="32"/>
    <n v="394"/>
    <n v="0"/>
    <n v="0"/>
    <n v="-298"/>
    <m/>
    <m/>
    <m/>
    <n v="0"/>
    <s v="SIM"/>
  </r>
  <r>
    <x v="0"/>
    <x v="2"/>
    <n v="10"/>
    <s v="Cofre de Aço "/>
    <d v="1989-05-31T00:00:00"/>
    <n v="1"/>
    <n v="188"/>
    <n v="188"/>
    <n v="10"/>
    <n v="120"/>
    <n v="32"/>
    <n v="394"/>
    <n v="0"/>
    <n v="0"/>
    <n v="-188"/>
    <m/>
    <m/>
    <m/>
    <n v="0"/>
    <s v="SIM"/>
  </r>
  <r>
    <x v="0"/>
    <x v="1"/>
    <n v="10"/>
    <s v="Refrigerador Consul 80 Litros"/>
    <d v="1989-06-30T00:00:00"/>
    <n v="1"/>
    <n v="259"/>
    <n v="259"/>
    <n v="10"/>
    <n v="120"/>
    <n v="32"/>
    <n v="393"/>
    <n v="0"/>
    <n v="0"/>
    <n v="-259"/>
    <m/>
    <m/>
    <m/>
    <n v="0"/>
    <s v="SIM"/>
  </r>
  <r>
    <x v="0"/>
    <x v="2"/>
    <n v="10"/>
    <s v="Estante Porta Revista"/>
    <d v="1989-09-30T00:00:00"/>
    <n v="1"/>
    <n v="138.28"/>
    <n v="138.28"/>
    <n v="10"/>
    <n v="120"/>
    <n v="32"/>
    <n v="390"/>
    <n v="0"/>
    <n v="0"/>
    <n v="-138.28"/>
    <m/>
    <m/>
    <m/>
    <n v="0"/>
    <s v="SIM"/>
  </r>
  <r>
    <x v="0"/>
    <x v="1"/>
    <n v="10"/>
    <s v="Máquina de Escrever"/>
    <d v="1990-12-30T00:00:00"/>
    <n v="2"/>
    <n v="1150"/>
    <n v="2300"/>
    <n v="10"/>
    <n v="120"/>
    <n v="31"/>
    <n v="375"/>
    <n v="0"/>
    <n v="0"/>
    <n v="-2300"/>
    <m/>
    <m/>
    <m/>
    <n v="0"/>
    <s v="SIM"/>
  </r>
  <r>
    <x v="0"/>
    <x v="1"/>
    <n v="10"/>
    <s v="Projetor de Slides"/>
    <d v="1990-12-30T00:00:00"/>
    <n v="1"/>
    <n v="475"/>
    <n v="475"/>
    <n v="10"/>
    <n v="120"/>
    <n v="31"/>
    <n v="375"/>
    <n v="0"/>
    <n v="0"/>
    <n v="-475"/>
    <m/>
    <m/>
    <m/>
    <n v="0"/>
    <s v="SIM"/>
  </r>
  <r>
    <x v="0"/>
    <x v="1"/>
    <n v="10"/>
    <s v="Retro-Projetor "/>
    <d v="1990-12-30T00:00:00"/>
    <n v="1"/>
    <n v="375"/>
    <n v="375"/>
    <n v="10"/>
    <n v="120"/>
    <n v="31"/>
    <n v="375"/>
    <n v="0"/>
    <n v="0"/>
    <n v="-375"/>
    <m/>
    <m/>
    <m/>
    <n v="0"/>
    <s v="SIM"/>
  </r>
  <r>
    <x v="1"/>
    <x v="3"/>
    <n v="4"/>
    <s v="Edifício da Av. do Contorno, n756"/>
    <d v="1991-01-07T00:00:00"/>
    <n v="1"/>
    <n v="511131.45"/>
    <n v="511131.45"/>
    <n v="25"/>
    <n v="300"/>
    <n v="31"/>
    <n v="374"/>
    <n v="0"/>
    <n v="0"/>
    <n v="-511131.45"/>
    <m/>
    <m/>
    <m/>
    <n v="0"/>
    <s v="SIM"/>
  </r>
  <r>
    <x v="0"/>
    <x v="1"/>
    <n v="10"/>
    <s v="Calculadora Eletrônica "/>
    <d v="1991-04-30T00:00:00"/>
    <n v="1"/>
    <n v="130"/>
    <n v="130"/>
    <n v="10"/>
    <n v="120"/>
    <n v="30"/>
    <n v="371"/>
    <n v="0"/>
    <n v="0"/>
    <n v="-130"/>
    <m/>
    <m/>
    <m/>
    <n v="0"/>
    <s v="SIM"/>
  </r>
  <r>
    <x v="0"/>
    <x v="1"/>
    <n v="10"/>
    <s v="Fac Simile"/>
    <d v="1991-04-30T00:00:00"/>
    <n v="3"/>
    <n v="710"/>
    <n v="2130"/>
    <n v="10"/>
    <n v="120"/>
    <n v="30"/>
    <n v="371"/>
    <n v="0"/>
    <n v="0"/>
    <n v="-2130"/>
    <m/>
    <m/>
    <m/>
    <n v="0"/>
    <s v="SIM"/>
  </r>
  <r>
    <x v="0"/>
    <x v="1"/>
    <n v="10"/>
    <s v="Geladeira Consul"/>
    <d v="1991-06-30T00:00:00"/>
    <n v="1"/>
    <n v="359"/>
    <n v="359"/>
    <n v="10"/>
    <n v="120"/>
    <n v="30"/>
    <n v="369"/>
    <n v="0"/>
    <n v="0"/>
    <n v="-359"/>
    <m/>
    <m/>
    <m/>
    <n v="0"/>
    <s v="SIM"/>
  </r>
  <r>
    <x v="0"/>
    <x v="1"/>
    <n v="10"/>
    <s v="Máquina de Escrever Eletronica "/>
    <d v="1991-06-30T00:00:00"/>
    <n v="1"/>
    <n v="1150"/>
    <n v="1150"/>
    <n v="10"/>
    <n v="120"/>
    <n v="30"/>
    <n v="369"/>
    <n v="0"/>
    <n v="0"/>
    <n v="-1150"/>
    <m/>
    <m/>
    <m/>
    <n v="0"/>
    <s v="SIM"/>
  </r>
  <r>
    <x v="1"/>
    <x v="3"/>
    <n v="4"/>
    <s v="Salas 508 e 509 "/>
    <d v="1991-07-03T00:00:00"/>
    <n v="1"/>
    <n v="950708.62"/>
    <n v="950708.62"/>
    <n v="25"/>
    <n v="300"/>
    <n v="30"/>
    <n v="368"/>
    <n v="0"/>
    <n v="0"/>
    <n v="-950708.62"/>
    <m/>
    <m/>
    <m/>
    <n v="0"/>
    <s v="SIM"/>
  </r>
  <r>
    <x v="0"/>
    <x v="1"/>
    <n v="10"/>
    <s v="Filmadora Gradiente"/>
    <d v="1991-08-30T00:00:00"/>
    <n v="1"/>
    <n v="1540"/>
    <n v="1540"/>
    <n v="10"/>
    <n v="120"/>
    <n v="30"/>
    <n v="367"/>
    <n v="0"/>
    <n v="0"/>
    <n v="-1540"/>
    <m/>
    <m/>
    <m/>
    <n v="0"/>
    <s v="SIM"/>
  </r>
  <r>
    <x v="0"/>
    <x v="2"/>
    <n v="10"/>
    <s v="Cadeira Giratória "/>
    <d v="1991-09-30T00:00:00"/>
    <n v="2"/>
    <n v="17"/>
    <n v="34"/>
    <n v="10"/>
    <n v="120"/>
    <n v="30"/>
    <n v="366"/>
    <n v="0"/>
    <n v="0"/>
    <n v="-34"/>
    <m/>
    <m/>
    <m/>
    <n v="0"/>
    <s v="SIM"/>
  </r>
  <r>
    <x v="0"/>
    <x v="2"/>
    <n v="10"/>
    <s v="Mesa p/Datilografia "/>
    <d v="1991-09-30T00:00:00"/>
    <n v="1"/>
    <n v="15.38"/>
    <n v="15.38"/>
    <n v="10"/>
    <n v="120"/>
    <n v="30"/>
    <n v="366"/>
    <n v="0"/>
    <n v="0"/>
    <n v="-15.38"/>
    <m/>
    <m/>
    <m/>
    <n v="0"/>
    <s v="SIM"/>
  </r>
  <r>
    <x v="0"/>
    <x v="2"/>
    <n v="10"/>
    <s v="Armário"/>
    <d v="1991-09-30T00:00:00"/>
    <n v="1"/>
    <n v="48"/>
    <n v="48"/>
    <n v="10"/>
    <n v="120"/>
    <n v="30"/>
    <n v="366"/>
    <n v="0"/>
    <n v="0"/>
    <n v="-48"/>
    <m/>
    <m/>
    <m/>
    <n v="0"/>
    <s v="SIM"/>
  </r>
  <r>
    <x v="0"/>
    <x v="2"/>
    <n v="10"/>
    <s v="Cadeira Fixa 755"/>
    <d v="1991-09-30T00:00:00"/>
    <n v="2"/>
    <n v="12.3"/>
    <n v="24.6"/>
    <n v="10"/>
    <n v="120"/>
    <n v="30"/>
    <n v="366"/>
    <n v="0"/>
    <n v="0"/>
    <n v="-24.6"/>
    <m/>
    <m/>
    <m/>
    <n v="0"/>
    <s v="SIM"/>
  </r>
  <r>
    <x v="0"/>
    <x v="2"/>
    <n v="10"/>
    <s v="Armário "/>
    <d v="1991-09-30T00:00:00"/>
    <n v="1"/>
    <n v="41.5"/>
    <n v="41.5"/>
    <n v="10"/>
    <n v="120"/>
    <n v="30"/>
    <n v="366"/>
    <n v="0"/>
    <n v="0"/>
    <n v="-41.5"/>
    <m/>
    <m/>
    <m/>
    <n v="0"/>
    <s v="SIM"/>
  </r>
  <r>
    <x v="0"/>
    <x v="2"/>
    <n v="10"/>
    <s v="Mesa  "/>
    <d v="1991-09-30T00:00:00"/>
    <n v="2"/>
    <n v="63.54"/>
    <n v="127.08"/>
    <n v="10"/>
    <n v="120"/>
    <n v="30"/>
    <n v="366"/>
    <n v="0"/>
    <n v="0"/>
    <n v="-127.08"/>
    <m/>
    <m/>
    <m/>
    <n v="0"/>
    <s v="SIM"/>
  </r>
  <r>
    <x v="1"/>
    <x v="3"/>
    <n v="4"/>
    <s v="Sala 911"/>
    <d v="1991-10-10T00:00:00"/>
    <n v="1"/>
    <n v="25042.14"/>
    <n v="25042.14"/>
    <n v="25"/>
    <n v="300"/>
    <n v="30"/>
    <n v="365"/>
    <n v="0"/>
    <n v="0"/>
    <n v="-25042.14"/>
    <m/>
    <m/>
    <m/>
    <n v="0"/>
    <s v="SIM"/>
  </r>
  <r>
    <x v="0"/>
    <x v="1"/>
    <n v="10"/>
    <s v="Refrigerador Prosdócimo "/>
    <d v="1991-10-30T00:00:00"/>
    <n v="1"/>
    <n v="129"/>
    <n v="129"/>
    <n v="10"/>
    <n v="120"/>
    <n v="30"/>
    <n v="365"/>
    <n v="0"/>
    <n v="0"/>
    <n v="-129"/>
    <m/>
    <m/>
    <m/>
    <n v="0"/>
    <s v="SIM"/>
  </r>
  <r>
    <x v="0"/>
    <x v="2"/>
    <n v="10"/>
    <s v="Sofá dois Lugares "/>
    <d v="1991-10-30T00:00:00"/>
    <n v="1"/>
    <n v="59.6"/>
    <n v="59.6"/>
    <n v="10"/>
    <n v="120"/>
    <n v="30"/>
    <n v="365"/>
    <n v="0"/>
    <n v="0"/>
    <n v="-59.6"/>
    <m/>
    <m/>
    <m/>
    <n v="0"/>
    <s v="SIM"/>
  </r>
  <r>
    <x v="0"/>
    <x v="2"/>
    <n v="10"/>
    <s v="Sofá 3 Lugares "/>
    <d v="1991-10-30T00:00:00"/>
    <n v="1"/>
    <n v="89.4"/>
    <n v="89.4"/>
    <n v="10"/>
    <n v="120"/>
    <n v="30"/>
    <n v="365"/>
    <n v="0"/>
    <n v="0"/>
    <n v="-89.4"/>
    <m/>
    <m/>
    <m/>
    <n v="0"/>
    <s v="SIM"/>
  </r>
  <r>
    <x v="0"/>
    <x v="1"/>
    <n v="10"/>
    <s v="Máquina Dobradoura "/>
    <d v="1991-11-30T00:00:00"/>
    <n v="1"/>
    <n v="315"/>
    <n v="315"/>
    <n v="10"/>
    <n v="120"/>
    <n v="30"/>
    <n v="364"/>
    <n v="0"/>
    <n v="0"/>
    <n v="-315"/>
    <m/>
    <m/>
    <m/>
    <n v="0"/>
    <s v="SIM"/>
  </r>
  <r>
    <x v="0"/>
    <x v="1"/>
    <n v="10"/>
    <s v="Máquina de Escrever "/>
    <d v="1991-12-30T00:00:00"/>
    <n v="1"/>
    <n v="1250"/>
    <n v="1250"/>
    <n v="10"/>
    <n v="120"/>
    <n v="30"/>
    <n v="363"/>
    <n v="0"/>
    <n v="0"/>
    <n v="-1250"/>
    <m/>
    <m/>
    <m/>
    <n v="0"/>
    <s v="SIM"/>
  </r>
  <r>
    <x v="0"/>
    <x v="2"/>
    <n v="10"/>
    <s v="Estante "/>
    <d v="1991-12-30T00:00:00"/>
    <n v="7"/>
    <n v="132"/>
    <n v="924"/>
    <n v="10"/>
    <n v="120"/>
    <n v="30"/>
    <n v="363"/>
    <n v="0"/>
    <n v="0"/>
    <n v="-924"/>
    <m/>
    <m/>
    <m/>
    <n v="0"/>
    <s v="SIM"/>
  </r>
  <r>
    <x v="0"/>
    <x v="2"/>
    <n v="10"/>
    <s v="Cofre"/>
    <d v="1992-02-28T00:00:00"/>
    <n v="2"/>
    <n v="165"/>
    <n v="330"/>
    <n v="10"/>
    <n v="120"/>
    <n v="30"/>
    <n v="361"/>
    <n v="0"/>
    <n v="0"/>
    <n v="-330"/>
    <m/>
    <m/>
    <m/>
    <n v="0"/>
    <s v="SIM"/>
  </r>
  <r>
    <x v="0"/>
    <x v="2"/>
    <n v="10"/>
    <s v="Cadeira "/>
    <d v="1992-07-30T00:00:00"/>
    <n v="59"/>
    <n v="170"/>
    <n v="10030"/>
    <n v="10"/>
    <n v="120"/>
    <n v="29"/>
    <n v="356"/>
    <n v="0"/>
    <n v="0"/>
    <n v="-10030"/>
    <m/>
    <m/>
    <m/>
    <n v="0"/>
    <s v="SIM"/>
  </r>
  <r>
    <x v="0"/>
    <x v="2"/>
    <n v="10"/>
    <s v="Mesa "/>
    <d v="1992-07-30T00:00:00"/>
    <n v="2"/>
    <n v="173"/>
    <n v="346"/>
    <n v="10"/>
    <n v="120"/>
    <n v="29"/>
    <n v="356"/>
    <n v="0"/>
    <n v="0"/>
    <n v="-346"/>
    <m/>
    <m/>
    <m/>
    <n v="0"/>
    <s v="SIM"/>
  </r>
  <r>
    <x v="0"/>
    <x v="2"/>
    <n v="10"/>
    <s v="Poltrona "/>
    <d v="1992-07-30T00:00:00"/>
    <n v="6"/>
    <n v="185"/>
    <n v="1110"/>
    <n v="10"/>
    <n v="120"/>
    <n v="29"/>
    <n v="356"/>
    <n v="0"/>
    <n v="0"/>
    <n v="-1110"/>
    <m/>
    <m/>
    <m/>
    <n v="0"/>
    <s v="SIM"/>
  </r>
  <r>
    <x v="0"/>
    <x v="2"/>
    <n v="10"/>
    <s v="Armário "/>
    <d v="1992-07-30T00:00:00"/>
    <n v="1"/>
    <n v="387"/>
    <n v="387"/>
    <n v="10"/>
    <n v="120"/>
    <n v="29"/>
    <n v="356"/>
    <n v="0"/>
    <n v="0"/>
    <n v="-387"/>
    <m/>
    <m/>
    <m/>
    <n v="0"/>
    <s v="SIM"/>
  </r>
  <r>
    <x v="0"/>
    <x v="2"/>
    <n v="10"/>
    <s v="Mesa para Máquina MA-NM"/>
    <d v="1992-07-30T00:00:00"/>
    <n v="1"/>
    <n v="104"/>
    <n v="104"/>
    <n v="10"/>
    <n v="120"/>
    <n v="29"/>
    <n v="356"/>
    <n v="0"/>
    <n v="0"/>
    <n v="-104"/>
    <m/>
    <m/>
    <m/>
    <n v="0"/>
    <s v="SIM"/>
  </r>
  <r>
    <x v="0"/>
    <x v="2"/>
    <n v="10"/>
    <s v="Mesa p/ Telefone "/>
    <d v="1992-07-30T00:00:00"/>
    <n v="1"/>
    <n v="55"/>
    <n v="55"/>
    <n v="10"/>
    <n v="120"/>
    <n v="29"/>
    <n v="356"/>
    <n v="0"/>
    <n v="0"/>
    <n v="-55"/>
    <m/>
    <m/>
    <m/>
    <n v="0"/>
    <s v="SIM"/>
  </r>
  <r>
    <x v="0"/>
    <x v="2"/>
    <n v="10"/>
    <s v="Armário "/>
    <d v="1992-07-30T00:00:00"/>
    <n v="1"/>
    <n v="215"/>
    <n v="215"/>
    <n v="10"/>
    <n v="120"/>
    <n v="29"/>
    <n v="356"/>
    <n v="0"/>
    <n v="0"/>
    <n v="-215"/>
    <m/>
    <m/>
    <m/>
    <n v="0"/>
    <s v="SIM"/>
  </r>
  <r>
    <x v="0"/>
    <x v="2"/>
    <n v="10"/>
    <s v="Mesa de Reunião MAR-200"/>
    <d v="1992-07-30T00:00:00"/>
    <n v="1"/>
    <n v="237"/>
    <n v="237"/>
    <n v="10"/>
    <n v="120"/>
    <n v="29"/>
    <n v="356"/>
    <n v="0"/>
    <n v="0"/>
    <n v="-237"/>
    <m/>
    <m/>
    <m/>
    <n v="0"/>
    <s v="SIM"/>
  </r>
  <r>
    <x v="0"/>
    <x v="2"/>
    <n v="10"/>
    <s v="Poltrona J.Nikawa 758"/>
    <d v="1992-07-30T00:00:00"/>
    <n v="1"/>
    <n v="332"/>
    <n v="332"/>
    <n v="10"/>
    <n v="120"/>
    <n v="29"/>
    <n v="356"/>
    <n v="0"/>
    <n v="0"/>
    <n v="-332"/>
    <m/>
    <m/>
    <m/>
    <n v="0"/>
    <s v="SIM"/>
  </r>
  <r>
    <x v="0"/>
    <x v="1"/>
    <n v="10"/>
    <s v="Sistema Central de Ar Condicionado "/>
    <d v="1992-08-31T00:00:00"/>
    <n v="1"/>
    <n v="81454"/>
    <n v="81454"/>
    <n v="10"/>
    <n v="120"/>
    <n v="29"/>
    <n v="355"/>
    <n v="0"/>
    <n v="0"/>
    <n v="-81454"/>
    <m/>
    <m/>
    <m/>
    <n v="0"/>
    <s v="SIM"/>
  </r>
  <r>
    <x v="0"/>
    <x v="2"/>
    <n v="10"/>
    <s v="Armário Itatiaia "/>
    <d v="1992-10-30T00:00:00"/>
    <n v="1"/>
    <n v="239"/>
    <n v="239"/>
    <n v="10"/>
    <n v="120"/>
    <n v="29"/>
    <n v="353"/>
    <n v="0"/>
    <n v="0"/>
    <n v="-239"/>
    <m/>
    <m/>
    <m/>
    <n v="0"/>
    <s v="SIM"/>
  </r>
  <r>
    <x v="0"/>
    <x v="2"/>
    <n v="10"/>
    <s v="Poltrona Opera-Auditório"/>
    <d v="1992-12-30T00:00:00"/>
    <n v="114"/>
    <n v="228"/>
    <n v="25992"/>
    <n v="10"/>
    <n v="120"/>
    <n v="29"/>
    <n v="351"/>
    <n v="0"/>
    <n v="0"/>
    <n v="-25992"/>
    <m/>
    <m/>
    <m/>
    <n v="0"/>
    <s v="SIM"/>
  </r>
  <r>
    <x v="1"/>
    <x v="3"/>
    <n v="4"/>
    <s v="Auditório Granada"/>
    <d v="1993-01-01T00:00:00"/>
    <n v="1"/>
    <n v="130659.13"/>
    <n v="130659.13"/>
    <n v="25"/>
    <n v="300"/>
    <n v="29"/>
    <n v="350"/>
    <n v="0"/>
    <n v="0"/>
    <n v="-130659.13"/>
    <m/>
    <m/>
    <m/>
    <n v="0"/>
    <s v="SIM"/>
  </r>
  <r>
    <x v="0"/>
    <x v="2"/>
    <n v="10"/>
    <s v="Cadeira Giratória s/ Braço"/>
    <d v="1993-02-28T00:00:00"/>
    <n v="1"/>
    <n v="32.5"/>
    <n v="32.5"/>
    <n v="10"/>
    <n v="120"/>
    <n v="29"/>
    <n v="349"/>
    <n v="0"/>
    <n v="0"/>
    <n v="-32.5"/>
    <m/>
    <m/>
    <m/>
    <n v="0"/>
    <s v="SIM"/>
  </r>
  <r>
    <x v="0"/>
    <x v="1"/>
    <n v="10"/>
    <s v="Sistema de Audio-Video c/Equipamentos Diversos"/>
    <d v="1993-04-30T00:00:00"/>
    <n v="1"/>
    <n v="31732"/>
    <n v="31732"/>
    <n v="10"/>
    <n v="120"/>
    <n v="28"/>
    <n v="347"/>
    <n v="0"/>
    <n v="0"/>
    <n v="-31732"/>
    <m/>
    <m/>
    <m/>
    <n v="0"/>
    <s v="SIM"/>
  </r>
  <r>
    <x v="0"/>
    <x v="1"/>
    <n v="10"/>
    <s v="Máquina de Escrever "/>
    <d v="1993-06-30T00:00:00"/>
    <n v="1"/>
    <n v="1200"/>
    <n v="1200"/>
    <n v="10"/>
    <n v="120"/>
    <n v="28"/>
    <n v="345"/>
    <n v="0"/>
    <n v="0"/>
    <n v="-1200"/>
    <m/>
    <m/>
    <m/>
    <n v="0"/>
    <s v="SIM"/>
  </r>
  <r>
    <x v="0"/>
    <x v="1"/>
    <n v="10"/>
    <s v="Fax Transceptor de Fac Simile"/>
    <d v="1994-02-28T00:00:00"/>
    <n v="1"/>
    <n v="662.54"/>
    <n v="662.54"/>
    <n v="10"/>
    <n v="120"/>
    <n v="28"/>
    <n v="337"/>
    <n v="0"/>
    <n v="0"/>
    <n v="-662.54"/>
    <m/>
    <m/>
    <m/>
    <n v="0"/>
    <s v="SIM"/>
  </r>
  <r>
    <x v="0"/>
    <x v="1"/>
    <n v="10"/>
    <s v="Retroprojetor "/>
    <d v="1994-04-30T00:00:00"/>
    <n v="2"/>
    <n v="396.63"/>
    <n v="793.26"/>
    <n v="10"/>
    <n v="120"/>
    <n v="27"/>
    <n v="335"/>
    <n v="0"/>
    <n v="0"/>
    <n v="-793.26"/>
    <m/>
    <m/>
    <m/>
    <n v="0"/>
    <s v="SIM"/>
  </r>
  <r>
    <x v="0"/>
    <x v="1"/>
    <n v="10"/>
    <s v="Projetor de Slides "/>
    <d v="1994-04-30T00:00:00"/>
    <n v="5"/>
    <n v="1073.77"/>
    <n v="5368.85"/>
    <n v="10"/>
    <n v="120"/>
    <n v="27"/>
    <n v="335"/>
    <n v="0"/>
    <n v="0"/>
    <n v="-5368.85"/>
    <m/>
    <m/>
    <m/>
    <n v="0"/>
    <s v="SIM"/>
  </r>
  <r>
    <x v="0"/>
    <x v="1"/>
    <n v="10"/>
    <s v="Calculadora Sharp "/>
    <d v="1994-05-30T00:00:00"/>
    <n v="2"/>
    <n v="240"/>
    <n v="480"/>
    <n v="10"/>
    <n v="120"/>
    <n v="27"/>
    <n v="334"/>
    <n v="0"/>
    <n v="0"/>
    <n v="-480"/>
    <m/>
    <m/>
    <m/>
    <n v="0"/>
    <s v="SIM"/>
  </r>
  <r>
    <x v="0"/>
    <x v="2"/>
    <n v="10"/>
    <s v="Cadeira Fixa"/>
    <d v="1994-05-30T00:00:00"/>
    <n v="11"/>
    <n v="28.42"/>
    <n v="312.62"/>
    <n v="10"/>
    <n v="120"/>
    <n v="27"/>
    <n v="334"/>
    <n v="0"/>
    <n v="0"/>
    <n v="-312.62"/>
    <m/>
    <m/>
    <m/>
    <n v="0"/>
    <s v="SIM"/>
  </r>
  <r>
    <x v="0"/>
    <x v="2"/>
    <n v="10"/>
    <s v="Arquivo de Aço "/>
    <d v="1994-05-30T00:00:00"/>
    <n v="1"/>
    <n v="129.19"/>
    <n v="129.19"/>
    <n v="10"/>
    <n v="120"/>
    <n v="27"/>
    <n v="334"/>
    <n v="0"/>
    <n v="0"/>
    <n v="-129.19"/>
    <m/>
    <m/>
    <m/>
    <n v="0"/>
    <s v="SIM"/>
  </r>
  <r>
    <x v="0"/>
    <x v="2"/>
    <n v="10"/>
    <s v="Mesa Datilografia "/>
    <d v="1994-05-30T00:00:00"/>
    <n v="1"/>
    <n v="107.72"/>
    <n v="107.72"/>
    <n v="10"/>
    <n v="120"/>
    <n v="27"/>
    <n v="334"/>
    <n v="0"/>
    <n v="0"/>
    <n v="-107.7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Banco 2 Lugares s/ Encosto "/>
    <d v="1994-05-30T00:00:00"/>
    <n v="1"/>
    <n v="49.03"/>
    <n v="49.03"/>
    <n v="10"/>
    <n v="120"/>
    <n v="27"/>
    <n v="334"/>
    <n v="0"/>
    <n v="0"/>
    <n v="-49.03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Mesa "/>
    <d v="1994-05-30T00:00:00"/>
    <n v="1"/>
    <n v="245.14"/>
    <n v="245.14"/>
    <n v="10"/>
    <n v="120"/>
    <n v="27"/>
    <n v="334"/>
    <n v="0"/>
    <n v="0"/>
    <n v="-245.14"/>
    <m/>
    <m/>
    <m/>
    <n v="0"/>
    <s v="SIM"/>
  </r>
  <r>
    <x v="0"/>
    <x v="2"/>
    <n v="10"/>
    <s v="Mesa Reunião "/>
    <d v="1994-05-30T00:00:00"/>
    <n v="1"/>
    <n v="213.69"/>
    <n v="213.69"/>
    <n v="10"/>
    <n v="120"/>
    <n v="27"/>
    <n v="334"/>
    <n v="0"/>
    <n v="0"/>
    <n v="-213.69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Cadeira Presidente 501 Preto"/>
    <d v="1994-05-30T00:00:00"/>
    <n v="1"/>
    <n v="75.62"/>
    <n v="75.62"/>
    <n v="10"/>
    <n v="120"/>
    <n v="27"/>
    <n v="334"/>
    <n v="0"/>
    <n v="0"/>
    <n v="-75.6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Armário de Aço 2 Portas"/>
    <d v="1994-05-30T00:00:00"/>
    <n v="1"/>
    <n v="138.01"/>
    <n v="138.01"/>
    <n v="10"/>
    <n v="120"/>
    <n v="27"/>
    <n v="334"/>
    <n v="0"/>
    <n v="0"/>
    <n v="-138.01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Balcão de Fórmica "/>
    <d v="1994-06-30T00:00:00"/>
    <n v="1"/>
    <n v="430.84"/>
    <n v="430.84"/>
    <n v="10"/>
    <n v="120"/>
    <n v="27"/>
    <n v="333"/>
    <n v="0"/>
    <n v="0"/>
    <n v="-430.84"/>
    <m/>
    <m/>
    <m/>
    <n v="0"/>
    <s v="SIM"/>
  </r>
  <r>
    <x v="0"/>
    <x v="2"/>
    <n v="10"/>
    <s v="Tela Plastilux "/>
    <d v="1994-08-30T00:00:00"/>
    <n v="1"/>
    <n v="113.38"/>
    <n v="113.38"/>
    <n v="10"/>
    <n v="120"/>
    <n v="27"/>
    <n v="331"/>
    <n v="0"/>
    <n v="0"/>
    <n v="-113.38"/>
    <m/>
    <m/>
    <m/>
    <n v="0"/>
    <s v="SIM"/>
  </r>
  <r>
    <x v="0"/>
    <x v="2"/>
    <n v="10"/>
    <s v="Mesa Plastilux "/>
    <d v="1994-08-30T00:00:00"/>
    <n v="1"/>
    <n v="61.93"/>
    <n v="61.93"/>
    <n v="10"/>
    <n v="120"/>
    <n v="27"/>
    <n v="331"/>
    <n v="0"/>
    <n v="0"/>
    <n v="-61.93"/>
    <m/>
    <m/>
    <m/>
    <n v="0"/>
    <s v="SIM"/>
  </r>
  <r>
    <x v="0"/>
    <x v="2"/>
    <n v="10"/>
    <s v="Tela Plastilux "/>
    <d v="1994-08-30T00:00:00"/>
    <n v="1"/>
    <n v="113.39"/>
    <n v="113.39"/>
    <n v="10"/>
    <n v="120"/>
    <n v="27"/>
    <n v="331"/>
    <n v="0"/>
    <n v="0"/>
    <n v="-113.39"/>
    <m/>
    <m/>
    <m/>
    <n v="0"/>
    <s v="SIM"/>
  </r>
  <r>
    <x v="0"/>
    <x v="1"/>
    <n v="10"/>
    <s v="Transceptor de Fac"/>
    <d v="1994-10-31T00:00:00"/>
    <n v="1"/>
    <n v="709"/>
    <n v="709"/>
    <n v="10"/>
    <n v="120"/>
    <n v="27"/>
    <n v="329"/>
    <n v="0"/>
    <n v="0"/>
    <n v="-709"/>
    <m/>
    <m/>
    <m/>
    <n v="0"/>
    <s v="SIM"/>
  </r>
  <r>
    <x v="0"/>
    <x v="1"/>
    <n v="10"/>
    <s v="Retroprojetor "/>
    <d v="1994-10-31T00:00:00"/>
    <n v="1"/>
    <n v="435"/>
    <n v="435"/>
    <n v="10"/>
    <n v="120"/>
    <n v="27"/>
    <n v="329"/>
    <n v="0"/>
    <n v="0"/>
    <n v="-435"/>
    <m/>
    <m/>
    <m/>
    <n v="0"/>
    <s v="SIM"/>
  </r>
  <r>
    <x v="0"/>
    <x v="2"/>
    <n v="10"/>
    <s v="Cadeira Fixa "/>
    <d v="1994-10-31T00:00:00"/>
    <n v="3"/>
    <n v="57"/>
    <n v="171"/>
    <n v="10"/>
    <n v="120"/>
    <n v="27"/>
    <n v="329"/>
    <n v="0"/>
    <n v="0"/>
    <n v="-171"/>
    <m/>
    <m/>
    <m/>
    <n v="0"/>
    <s v="SIM"/>
  </r>
  <r>
    <x v="0"/>
    <x v="2"/>
    <n v="10"/>
    <s v="Cadeira Talaricos "/>
    <d v="1994-11-30T00:00:00"/>
    <n v="2"/>
    <n v="75.8"/>
    <n v="151.6"/>
    <n v="10"/>
    <n v="120"/>
    <n v="27"/>
    <n v="328"/>
    <n v="0"/>
    <n v="0"/>
    <n v="-151.6"/>
    <m/>
    <m/>
    <m/>
    <n v="0"/>
    <s v="SIM"/>
  </r>
  <r>
    <x v="0"/>
    <x v="2"/>
    <n v="10"/>
    <s v="Mesa"/>
    <d v="1994-11-30T00:00:00"/>
    <n v="1"/>
    <n v="180"/>
    <n v="180"/>
    <n v="10"/>
    <n v="120"/>
    <n v="27"/>
    <n v="328"/>
    <n v="0"/>
    <n v="0"/>
    <n v="-180"/>
    <m/>
    <m/>
    <m/>
    <n v="0"/>
    <s v="SIM"/>
  </r>
  <r>
    <x v="0"/>
    <x v="2"/>
    <n v="10"/>
    <s v="Arquivo Flórida "/>
    <d v="1994-11-30T00:00:00"/>
    <n v="1"/>
    <n v="117.5"/>
    <n v="117.5"/>
    <n v="10"/>
    <n v="120"/>
    <n v="27"/>
    <n v="328"/>
    <n v="0"/>
    <n v="0"/>
    <n v="-117.5"/>
    <m/>
    <m/>
    <m/>
    <n v="0"/>
    <s v="SIM"/>
  </r>
  <r>
    <x v="0"/>
    <x v="2"/>
    <n v="10"/>
    <s v="Cadeira Talaricos "/>
    <d v="1994-11-30T00:00:00"/>
    <n v="8"/>
    <n v="36.4"/>
    <n v="291.2"/>
    <n v="10"/>
    <n v="120"/>
    <n v="27"/>
    <n v="328"/>
    <n v="0"/>
    <n v="0"/>
    <n v="-291.2"/>
    <m/>
    <m/>
    <m/>
    <n v="0"/>
    <s v="SIM"/>
  </r>
  <r>
    <x v="0"/>
    <x v="2"/>
    <n v="10"/>
    <s v="Banco Diaco "/>
    <d v="1994-11-30T00:00:00"/>
    <n v="1"/>
    <n v="49"/>
    <n v="49"/>
    <n v="10"/>
    <n v="120"/>
    <n v="27"/>
    <n v="328"/>
    <n v="0"/>
    <n v="0"/>
    <n v="-49"/>
    <m/>
    <m/>
    <m/>
    <n v="0"/>
    <s v="SIM"/>
  </r>
  <r>
    <x v="0"/>
    <x v="2"/>
    <n v="10"/>
    <s v="Mesa em Cerejeira "/>
    <d v="1994-11-30T00:00:00"/>
    <n v="1"/>
    <n v="42.2"/>
    <n v="42.2"/>
    <n v="10"/>
    <n v="120"/>
    <n v="27"/>
    <n v="328"/>
    <n v="0"/>
    <n v="0"/>
    <n v="-42.2"/>
    <m/>
    <m/>
    <m/>
    <n v="0"/>
    <s v="SIM"/>
  </r>
  <r>
    <x v="0"/>
    <x v="2"/>
    <n v="10"/>
    <s v="Sofá 3 Lugares "/>
    <d v="1994-11-30T00:00:00"/>
    <n v="1"/>
    <n v="82.2"/>
    <n v="82.2"/>
    <n v="10"/>
    <n v="120"/>
    <n v="27"/>
    <n v="328"/>
    <n v="0"/>
    <n v="0"/>
    <n v="-82.2"/>
    <m/>
    <m/>
    <m/>
    <n v="0"/>
    <s v="SIM"/>
  </r>
  <r>
    <x v="0"/>
    <x v="2"/>
    <n v="10"/>
    <s v="Cofre "/>
    <d v="1994-11-30T00:00:00"/>
    <n v="1"/>
    <n v="220"/>
    <n v="220"/>
    <n v="10"/>
    <n v="120"/>
    <n v="27"/>
    <n v="328"/>
    <n v="0"/>
    <n v="0"/>
    <n v="-220"/>
    <m/>
    <m/>
    <m/>
    <n v="0"/>
    <s v="SIM"/>
  </r>
  <r>
    <x v="0"/>
    <x v="2"/>
    <n v="10"/>
    <s v="Armário de Aço"/>
    <d v="1994-11-30T00:00:00"/>
    <n v="1"/>
    <n v="163"/>
    <n v="163"/>
    <n v="10"/>
    <n v="120"/>
    <n v="27"/>
    <n v="328"/>
    <n v="0"/>
    <n v="0"/>
    <n v="-163"/>
    <m/>
    <m/>
    <m/>
    <n v="0"/>
    <s v="SIM"/>
  </r>
  <r>
    <x v="0"/>
    <x v="2"/>
    <n v="10"/>
    <s v="Mesa p/ Máquina "/>
    <d v="1994-11-30T00:00:00"/>
    <n v="1"/>
    <n v="61"/>
    <n v="61"/>
    <n v="10"/>
    <n v="120"/>
    <n v="27"/>
    <n v="328"/>
    <n v="0"/>
    <n v="0"/>
    <n v="-61"/>
    <m/>
    <m/>
    <m/>
    <n v="0"/>
    <s v="SIM"/>
  </r>
  <r>
    <x v="0"/>
    <x v="2"/>
    <n v="10"/>
    <s v="Mesa "/>
    <d v="1994-11-30T00:00:00"/>
    <n v="1"/>
    <n v="122"/>
    <n v="122"/>
    <n v="10"/>
    <n v="120"/>
    <n v="27"/>
    <n v="328"/>
    <n v="0"/>
    <n v="0"/>
    <n v="-122"/>
    <m/>
    <m/>
    <m/>
    <n v="0"/>
    <s v="SIM"/>
  </r>
  <r>
    <x v="0"/>
    <x v="2"/>
    <n v="10"/>
    <s v="Arquivo "/>
    <d v="1994-11-30T00:00:00"/>
    <n v="1"/>
    <n v="120"/>
    <n v="120"/>
    <n v="10"/>
    <n v="120"/>
    <n v="27"/>
    <n v="328"/>
    <n v="0"/>
    <n v="0"/>
    <n v="-120"/>
    <m/>
    <m/>
    <m/>
    <n v="0"/>
    <s v="SIM"/>
  </r>
  <r>
    <x v="0"/>
    <x v="1"/>
    <n v="10"/>
    <s v="Projetor de Slides "/>
    <d v="1994-12-30T00:00:00"/>
    <n v="1"/>
    <n v="1159"/>
    <n v="1159"/>
    <n v="10"/>
    <n v="120"/>
    <n v="27"/>
    <n v="327"/>
    <n v="0"/>
    <n v="0"/>
    <n v="-1159"/>
    <m/>
    <m/>
    <m/>
    <n v="0"/>
    <s v="SIM"/>
  </r>
  <r>
    <x v="0"/>
    <x v="1"/>
    <n v="10"/>
    <s v="Circulador de Ar  "/>
    <d v="1995-01-30T00:00:00"/>
    <n v="1"/>
    <n v="46"/>
    <n v="46"/>
    <n v="10"/>
    <n v="120"/>
    <n v="27"/>
    <n v="326"/>
    <n v="0"/>
    <n v="0"/>
    <n v="-46"/>
    <m/>
    <m/>
    <m/>
    <n v="0"/>
    <s v="SIM"/>
  </r>
  <r>
    <x v="0"/>
    <x v="2"/>
    <n v="10"/>
    <s v="Balcão "/>
    <d v="1995-01-30T00:00:00"/>
    <n v="1"/>
    <n v="555"/>
    <n v="555"/>
    <n v="10"/>
    <n v="120"/>
    <n v="27"/>
    <n v="326"/>
    <n v="0"/>
    <n v="0"/>
    <n v="-555"/>
    <m/>
    <m/>
    <m/>
    <n v="0"/>
    <s v="SIM"/>
  </r>
  <r>
    <x v="0"/>
    <x v="2"/>
    <n v="10"/>
    <s v="Estante de Aço "/>
    <d v="1995-02-28T00:00:00"/>
    <n v="1"/>
    <n v="891"/>
    <n v="891"/>
    <n v="10"/>
    <n v="120"/>
    <n v="27"/>
    <n v="325"/>
    <n v="0"/>
    <n v="0"/>
    <n v="-891"/>
    <m/>
    <m/>
    <m/>
    <n v="0"/>
    <s v="SIM"/>
  </r>
  <r>
    <x v="0"/>
    <x v="2"/>
    <n v="10"/>
    <s v="Mesa "/>
    <d v="1995-04-30T00:00:00"/>
    <n v="1"/>
    <n v="148"/>
    <n v="148"/>
    <n v="10"/>
    <n v="120"/>
    <n v="26"/>
    <n v="323"/>
    <n v="0"/>
    <n v="0"/>
    <n v="-148"/>
    <m/>
    <m/>
    <m/>
    <n v="0"/>
    <s v="SIM"/>
  </r>
  <r>
    <x v="0"/>
    <x v="2"/>
    <n v="10"/>
    <s v="Banco 3 Lugares "/>
    <d v="1995-04-30T00:00:00"/>
    <n v="1"/>
    <n v="55"/>
    <n v="55"/>
    <n v="10"/>
    <n v="120"/>
    <n v="26"/>
    <n v="323"/>
    <n v="0"/>
    <n v="0"/>
    <n v="-55"/>
    <m/>
    <m/>
    <m/>
    <n v="0"/>
    <s v="SIM"/>
  </r>
  <r>
    <x v="0"/>
    <x v="2"/>
    <n v="10"/>
    <s v="Estante "/>
    <d v="1995-04-30T00:00:00"/>
    <n v="1"/>
    <n v="198"/>
    <n v="198"/>
    <n v="10"/>
    <n v="120"/>
    <n v="26"/>
    <n v="323"/>
    <n v="0"/>
    <n v="0"/>
    <n v="-198"/>
    <m/>
    <m/>
    <m/>
    <n v="0"/>
    <s v="SIM"/>
  </r>
  <r>
    <x v="0"/>
    <x v="2"/>
    <n v="10"/>
    <s v="Cadeira Fixa "/>
    <d v="1995-04-30T00:00:00"/>
    <n v="5"/>
    <n v="49"/>
    <n v="245"/>
    <n v="10"/>
    <n v="120"/>
    <n v="26"/>
    <n v="323"/>
    <n v="0"/>
    <n v="0"/>
    <n v="-245"/>
    <m/>
    <m/>
    <m/>
    <n v="0"/>
    <s v="SIM"/>
  </r>
  <r>
    <x v="0"/>
    <x v="2"/>
    <n v="10"/>
    <s v="Cofre"/>
    <d v="1995-04-30T00:00:00"/>
    <n v="1"/>
    <n v="289"/>
    <n v="289"/>
    <n v="10"/>
    <n v="120"/>
    <n v="26"/>
    <n v="323"/>
    <n v="0"/>
    <n v="0"/>
    <n v="-289"/>
    <m/>
    <m/>
    <m/>
    <n v="0"/>
    <s v="SIM"/>
  </r>
  <r>
    <x v="0"/>
    <x v="2"/>
    <n v="10"/>
    <s v="Mesa Belfar 9003"/>
    <d v="1995-04-30T00:00:00"/>
    <n v="2"/>
    <n v="89"/>
    <n v="178"/>
    <n v="10"/>
    <n v="120"/>
    <n v="26"/>
    <n v="323"/>
    <n v="0"/>
    <n v="0"/>
    <n v="-178"/>
    <m/>
    <m/>
    <m/>
    <n v="0"/>
    <s v="SIM"/>
  </r>
  <r>
    <x v="0"/>
    <x v="2"/>
    <n v="10"/>
    <s v="Cadeira Giratória s/ Braço Runampel"/>
    <d v="1995-04-30T00:00:00"/>
    <n v="2"/>
    <n v="79"/>
    <n v="158"/>
    <n v="10"/>
    <n v="120"/>
    <n v="26"/>
    <n v="323"/>
    <n v="0"/>
    <n v="0"/>
    <n v="-158"/>
    <m/>
    <m/>
    <m/>
    <n v="0"/>
    <s v="SIM"/>
  </r>
  <r>
    <x v="0"/>
    <x v="1"/>
    <n v="10"/>
    <s v="Retroprojetor de Slide "/>
    <d v="1995-06-30T00:00:00"/>
    <n v="1"/>
    <n v="410"/>
    <n v="410"/>
    <n v="10"/>
    <n v="120"/>
    <n v="26"/>
    <n v="321"/>
    <n v="0"/>
    <n v="0"/>
    <n v="-410"/>
    <m/>
    <m/>
    <m/>
    <n v="0"/>
    <s v="SIM"/>
  </r>
  <r>
    <x v="0"/>
    <x v="1"/>
    <n v="10"/>
    <s v="Projetor de Slides "/>
    <d v="1995-06-30T00:00:00"/>
    <n v="2"/>
    <n v="1150"/>
    <n v="2300"/>
    <n v="10"/>
    <n v="120"/>
    <n v="26"/>
    <n v="321"/>
    <n v="0"/>
    <n v="0"/>
    <n v="-2300"/>
    <m/>
    <m/>
    <m/>
    <n v="0"/>
    <s v="SIM"/>
  </r>
  <r>
    <x v="0"/>
    <x v="1"/>
    <n v="10"/>
    <s v="Aparelho de Fax"/>
    <d v="1995-07-31T00:00:00"/>
    <n v="1"/>
    <n v="630"/>
    <n v="630"/>
    <n v="10"/>
    <n v="120"/>
    <n v="26"/>
    <n v="320"/>
    <n v="0"/>
    <n v="0"/>
    <n v="-630"/>
    <m/>
    <m/>
    <m/>
    <n v="0"/>
    <s v="SIM"/>
  </r>
  <r>
    <x v="0"/>
    <x v="1"/>
    <n v="10"/>
    <s v="Sistema Central de Ar "/>
    <d v="1995-07-31T00:00:00"/>
    <n v="1"/>
    <n v="7400"/>
    <n v="7400"/>
    <n v="10"/>
    <n v="120"/>
    <n v="26"/>
    <n v="320"/>
    <n v="0"/>
    <n v="0"/>
    <n v="-7400"/>
    <m/>
    <m/>
    <m/>
    <n v="0"/>
    <s v="SIM"/>
  </r>
  <r>
    <x v="0"/>
    <x v="2"/>
    <n v="10"/>
    <s v="Cadeira Fixa "/>
    <d v="1995-07-31T00:00:00"/>
    <n v="8"/>
    <n v="43"/>
    <n v="344"/>
    <n v="10"/>
    <n v="120"/>
    <n v="26"/>
    <n v="320"/>
    <n v="0"/>
    <n v="0"/>
    <n v="-344"/>
    <m/>
    <m/>
    <m/>
    <n v="0"/>
    <s v="SIM"/>
  </r>
  <r>
    <x v="0"/>
    <x v="2"/>
    <n v="10"/>
    <s v="Arquivo "/>
    <d v="1995-07-31T00:00:00"/>
    <n v="1"/>
    <n v="200"/>
    <n v="200"/>
    <n v="10"/>
    <n v="120"/>
    <n v="26"/>
    <n v="320"/>
    <n v="0"/>
    <n v="0"/>
    <n v="-200"/>
    <m/>
    <m/>
    <m/>
    <n v="0"/>
    <s v="SIM"/>
  </r>
  <r>
    <x v="0"/>
    <x v="2"/>
    <n v="10"/>
    <s v="Mesa "/>
    <d v="1995-07-31T00:00:00"/>
    <n v="2"/>
    <n v="210"/>
    <n v="420"/>
    <n v="10"/>
    <n v="120"/>
    <n v="26"/>
    <n v="320"/>
    <n v="0"/>
    <n v="0"/>
    <n v="-420"/>
    <m/>
    <m/>
    <m/>
    <n v="0"/>
    <s v="SIM"/>
  </r>
  <r>
    <x v="0"/>
    <x v="2"/>
    <n v="10"/>
    <s v="Banco 3 Lugares "/>
    <d v="1995-07-31T00:00:00"/>
    <n v="1"/>
    <n v="45"/>
    <n v="45"/>
    <n v="10"/>
    <n v="120"/>
    <n v="26"/>
    <n v="320"/>
    <n v="0"/>
    <n v="0"/>
    <n v="-45"/>
    <m/>
    <m/>
    <m/>
    <n v="0"/>
    <s v="SIM"/>
  </r>
  <r>
    <x v="0"/>
    <x v="2"/>
    <n v="10"/>
    <s v="Cadeira "/>
    <d v="1995-07-31T00:00:00"/>
    <n v="2"/>
    <n v="195"/>
    <n v="390"/>
    <n v="10"/>
    <n v="120"/>
    <n v="26"/>
    <n v="320"/>
    <n v="0"/>
    <n v="0"/>
    <n v="-390"/>
    <m/>
    <m/>
    <m/>
    <n v="0"/>
    <s v="SIM"/>
  </r>
  <r>
    <x v="0"/>
    <x v="2"/>
    <n v="10"/>
    <s v="Mesa p/ Máquina de Escrever "/>
    <d v="1995-07-31T00:00:00"/>
    <n v="1"/>
    <n v="95"/>
    <n v="95"/>
    <n v="10"/>
    <n v="120"/>
    <n v="26"/>
    <n v="320"/>
    <n v="0"/>
    <n v="0"/>
    <n v="-95"/>
    <m/>
    <m/>
    <m/>
    <n v="0"/>
    <s v="SIM"/>
  </r>
  <r>
    <x v="0"/>
    <x v="2"/>
    <n v="10"/>
    <s v="Mesa p/ Reunião  "/>
    <d v="1995-07-31T00:00:00"/>
    <n v="1"/>
    <n v="176"/>
    <n v="176"/>
    <n v="10"/>
    <n v="120"/>
    <n v="26"/>
    <n v="320"/>
    <n v="0"/>
    <n v="0"/>
    <n v="-176"/>
    <m/>
    <m/>
    <m/>
    <n v="0"/>
    <s v="SIM"/>
  </r>
  <r>
    <x v="0"/>
    <x v="2"/>
    <n v="10"/>
    <s v="Armário "/>
    <d v="1995-07-31T00:00:00"/>
    <n v="2"/>
    <n v="270"/>
    <n v="540"/>
    <n v="10"/>
    <n v="120"/>
    <n v="26"/>
    <n v="320"/>
    <n v="0"/>
    <n v="0"/>
    <n v="-540"/>
    <m/>
    <m/>
    <m/>
    <n v="0"/>
    <s v="SIM"/>
  </r>
  <r>
    <x v="0"/>
    <x v="2"/>
    <n v="10"/>
    <s v="Balcão "/>
    <d v="1995-07-31T00:00:00"/>
    <n v="1"/>
    <n v="104"/>
    <n v="104"/>
    <n v="10"/>
    <n v="120"/>
    <n v="26"/>
    <n v="320"/>
    <n v="0"/>
    <n v="0"/>
    <n v="-104"/>
    <m/>
    <m/>
    <m/>
    <n v="0"/>
    <s v="SIM"/>
  </r>
  <r>
    <x v="0"/>
    <x v="2"/>
    <n v="10"/>
    <s v="Cadeira Secretária "/>
    <d v="1995-07-31T00:00:00"/>
    <n v="1"/>
    <n v="89"/>
    <n v="89"/>
    <n v="10"/>
    <n v="120"/>
    <n v="26"/>
    <n v="320"/>
    <n v="0"/>
    <n v="0"/>
    <n v="-89"/>
    <m/>
    <m/>
    <m/>
    <n v="0"/>
    <s v="SIM"/>
  </r>
  <r>
    <x v="1"/>
    <x v="3"/>
    <n v="4"/>
    <s v="Sala 301"/>
    <d v="1995-08-17T00:00:00"/>
    <n v="1"/>
    <n v="18500"/>
    <n v="18500"/>
    <n v="25"/>
    <n v="300"/>
    <n v="26"/>
    <n v="319"/>
    <n v="0"/>
    <n v="0"/>
    <n v="-18500"/>
    <m/>
    <m/>
    <m/>
    <n v="0"/>
    <s v="SIM"/>
  </r>
  <r>
    <x v="0"/>
    <x v="2"/>
    <n v="10"/>
    <s v="Cadeira Giratória "/>
    <d v="1995-08-31T00:00:00"/>
    <n v="3"/>
    <n v="129"/>
    <n v="387"/>
    <n v="10"/>
    <n v="120"/>
    <n v="26"/>
    <n v="319"/>
    <n v="0"/>
    <n v="0"/>
    <n v="-387"/>
    <d v="2022-02-17T00:00:00"/>
    <n v="1"/>
    <n v="129"/>
    <n v="0"/>
    <s v="SIM"/>
  </r>
  <r>
    <x v="0"/>
    <x v="2"/>
    <n v="10"/>
    <s v="Armário "/>
    <d v="1995-08-31T00:00:00"/>
    <n v="1"/>
    <n v="198"/>
    <n v="198"/>
    <n v="10"/>
    <n v="120"/>
    <n v="26"/>
    <n v="319"/>
    <n v="0"/>
    <n v="0"/>
    <n v="-198"/>
    <m/>
    <m/>
    <m/>
    <n v="0"/>
    <s v="SIM"/>
  </r>
  <r>
    <x v="0"/>
    <x v="2"/>
    <n v="10"/>
    <s v="Cofre de Aço "/>
    <d v="1995-08-31T00:00:00"/>
    <n v="1"/>
    <n v="250"/>
    <n v="250"/>
    <n v="10"/>
    <n v="120"/>
    <n v="26"/>
    <n v="319"/>
    <n v="0"/>
    <n v="0"/>
    <n v="-250"/>
    <m/>
    <m/>
    <m/>
    <n v="0"/>
    <s v="SIM"/>
  </r>
  <r>
    <x v="0"/>
    <x v="2"/>
    <n v="10"/>
    <s v="Cadeira Duquesa"/>
    <d v="1995-08-31T00:00:00"/>
    <n v="8"/>
    <n v="39"/>
    <n v="312"/>
    <n v="10"/>
    <n v="120"/>
    <n v="26"/>
    <n v="319"/>
    <n v="0"/>
    <n v="0"/>
    <n v="-312"/>
    <m/>
    <m/>
    <m/>
    <n v="0"/>
    <s v="SIM"/>
  </r>
  <r>
    <x v="0"/>
    <x v="2"/>
    <n v="10"/>
    <s v="Mesa "/>
    <d v="1995-08-31T00:00:00"/>
    <n v="4"/>
    <n v="34"/>
    <n v="136"/>
    <n v="10"/>
    <n v="120"/>
    <n v="26"/>
    <n v="319"/>
    <n v="0"/>
    <n v="0"/>
    <n v="-136"/>
    <m/>
    <m/>
    <m/>
    <n v="0"/>
    <s v="SIM"/>
  </r>
  <r>
    <x v="0"/>
    <x v="2"/>
    <n v="10"/>
    <s v="Estante de Aço "/>
    <d v="1995-08-31T00:00:00"/>
    <n v="2"/>
    <n v="35"/>
    <n v="70"/>
    <n v="10"/>
    <n v="120"/>
    <n v="26"/>
    <n v="319"/>
    <n v="0"/>
    <n v="0"/>
    <n v="-70"/>
    <m/>
    <m/>
    <m/>
    <n v="0"/>
    <s v="SIM"/>
  </r>
  <r>
    <x v="0"/>
    <x v="2"/>
    <n v="10"/>
    <s v="Banqueta"/>
    <d v="1995-08-31T00:00:00"/>
    <n v="1"/>
    <n v="60"/>
    <n v="60"/>
    <n v="10"/>
    <n v="120"/>
    <n v="26"/>
    <n v="319"/>
    <n v="0"/>
    <n v="0"/>
    <n v="-60"/>
    <m/>
    <m/>
    <m/>
    <n v="0"/>
    <s v="SIM"/>
  </r>
  <r>
    <x v="0"/>
    <x v="2"/>
    <n v="10"/>
    <s v="Mesa c/ Gavetas"/>
    <d v="1995-08-31T00:00:00"/>
    <n v="1"/>
    <n v="189"/>
    <n v="189"/>
    <n v="10"/>
    <n v="120"/>
    <n v="26"/>
    <n v="319"/>
    <n v="0"/>
    <n v="0"/>
    <n v="-189"/>
    <m/>
    <m/>
    <m/>
    <n v="0"/>
    <s v="SIM"/>
  </r>
  <r>
    <x v="0"/>
    <x v="2"/>
    <n v="10"/>
    <s v="Balcão "/>
    <d v="1995-08-31T00:00:00"/>
    <n v="1"/>
    <n v="520"/>
    <n v="520"/>
    <n v="10"/>
    <n v="120"/>
    <n v="26"/>
    <n v="319"/>
    <n v="0"/>
    <n v="0"/>
    <n v="-520"/>
    <m/>
    <m/>
    <m/>
    <n v="0"/>
    <s v="SIM"/>
  </r>
  <r>
    <x v="0"/>
    <x v="2"/>
    <n v="10"/>
    <s v="Arquivo de Aço "/>
    <d v="1995-08-31T00:00:00"/>
    <n v="1"/>
    <n v="175"/>
    <n v="175"/>
    <n v="10"/>
    <n v="120"/>
    <n v="26"/>
    <n v="319"/>
    <n v="0"/>
    <n v="0"/>
    <n v="-175"/>
    <m/>
    <m/>
    <m/>
    <n v="0"/>
    <s v="SIM"/>
  </r>
  <r>
    <x v="0"/>
    <x v="2"/>
    <n v="10"/>
    <s v="Balcão de Fórmica"/>
    <d v="1995-08-31T00:00:00"/>
    <n v="1"/>
    <n v="660"/>
    <n v="660"/>
    <n v="10"/>
    <n v="120"/>
    <n v="26"/>
    <n v="319"/>
    <n v="0"/>
    <n v="0"/>
    <n v="-660"/>
    <m/>
    <m/>
    <m/>
    <n v="0"/>
    <s v="SIM"/>
  </r>
  <r>
    <x v="0"/>
    <x v="1"/>
    <n v="10"/>
    <s v="Refrigerador "/>
    <d v="1995-09-30T00:00:00"/>
    <n v="2"/>
    <n v="334.9"/>
    <n v="669.8"/>
    <n v="10"/>
    <n v="120"/>
    <n v="26"/>
    <n v="318"/>
    <n v="0"/>
    <n v="0"/>
    <n v="-669.8"/>
    <m/>
    <m/>
    <m/>
    <n v="0"/>
    <s v="SIM"/>
  </r>
  <r>
    <x v="0"/>
    <x v="2"/>
    <n v="10"/>
    <s v="Mesa Reunião  "/>
    <d v="1995-09-30T00:00:00"/>
    <n v="1"/>
    <n v="198"/>
    <n v="198"/>
    <n v="10"/>
    <n v="120"/>
    <n v="26"/>
    <n v="318"/>
    <n v="0"/>
    <n v="0"/>
    <n v="-198"/>
    <m/>
    <m/>
    <m/>
    <n v="0"/>
    <s v="SIM"/>
  </r>
  <r>
    <x v="0"/>
    <x v="1"/>
    <n v="10"/>
    <s v="Freezer"/>
    <d v="1995-10-30T00:00:00"/>
    <n v="1"/>
    <n v="620"/>
    <n v="620"/>
    <n v="10"/>
    <n v="120"/>
    <n v="26"/>
    <n v="317"/>
    <n v="0"/>
    <n v="0"/>
    <n v="-620"/>
    <m/>
    <m/>
    <m/>
    <n v="0"/>
    <s v="SIM"/>
  </r>
  <r>
    <x v="0"/>
    <x v="2"/>
    <n v="10"/>
    <s v="Mesa Lateral 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2"/>
    <n v="10"/>
    <s v="Sofá 2 Lugares "/>
    <d v="1995-10-30T00:00:00"/>
    <n v="1"/>
    <n v="290.88"/>
    <n v="290.88"/>
    <n v="10"/>
    <n v="120"/>
    <n v="26"/>
    <n v="317"/>
    <n v="0"/>
    <n v="0"/>
    <n v="-290.88"/>
    <m/>
    <m/>
    <m/>
    <n v="0"/>
    <s v="SIM"/>
  </r>
  <r>
    <x v="0"/>
    <x v="2"/>
    <n v="10"/>
    <s v="Cadeira "/>
    <d v="1995-10-30T00:00:00"/>
    <n v="2"/>
    <n v="104.58"/>
    <n v="209.16"/>
    <n v="10"/>
    <n v="120"/>
    <n v="26"/>
    <n v="317"/>
    <n v="0"/>
    <n v="0"/>
    <n v="-209.16"/>
    <m/>
    <m/>
    <m/>
    <n v="0"/>
    <s v="SIM"/>
  </r>
  <r>
    <x v="0"/>
    <x v="2"/>
    <n v="10"/>
    <s v="Mesa Lateral Fiori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1"/>
    <n v="10"/>
    <s v="Condicionador de Ar"/>
    <d v="1995-11-30T00:00:00"/>
    <n v="1"/>
    <n v="513.85"/>
    <n v="513.85"/>
    <n v="10"/>
    <n v="120"/>
    <n v="26"/>
    <n v="316"/>
    <n v="0"/>
    <n v="0"/>
    <n v="-513.85"/>
    <m/>
    <m/>
    <m/>
    <n v="0"/>
    <s v="SIM"/>
  </r>
  <r>
    <x v="0"/>
    <x v="1"/>
    <n v="10"/>
    <s v="Geladeira  Consul "/>
    <d v="1995-11-30T00:00:00"/>
    <n v="1"/>
    <n v="332.15"/>
    <n v="332.15"/>
    <n v="10"/>
    <n v="120"/>
    <n v="26"/>
    <n v="316"/>
    <n v="0"/>
    <n v="0"/>
    <n v="-332.15"/>
    <m/>
    <m/>
    <m/>
    <n v="0"/>
    <s v="SIM"/>
  </r>
  <r>
    <x v="0"/>
    <x v="1"/>
    <n v="10"/>
    <s v="Condicionador de Ar Consul "/>
    <d v="1995-12-30T00:00:00"/>
    <n v="1"/>
    <n v="664"/>
    <n v="664"/>
    <n v="10"/>
    <n v="120"/>
    <n v="26"/>
    <n v="315"/>
    <n v="0"/>
    <n v="0"/>
    <n v="-664"/>
    <m/>
    <m/>
    <m/>
    <n v="0"/>
    <s v="SIM"/>
  </r>
  <r>
    <x v="0"/>
    <x v="2"/>
    <n v="10"/>
    <s v="Cadeira c/ Braço"/>
    <d v="1995-12-30T00:00:00"/>
    <n v="1"/>
    <n v="35"/>
    <n v="35"/>
    <n v="10"/>
    <n v="120"/>
    <n v="26"/>
    <n v="315"/>
    <n v="0"/>
    <n v="0"/>
    <n v="-35"/>
    <m/>
    <m/>
    <m/>
    <n v="0"/>
    <s v="SIM"/>
  </r>
  <r>
    <x v="0"/>
    <x v="4"/>
    <n v="20"/>
    <s v="Monitor "/>
    <d v="1996-01-31T00:00:00"/>
    <n v="1"/>
    <n v="419"/>
    <n v="419"/>
    <n v="5"/>
    <n v="60"/>
    <n v="26"/>
    <n v="314"/>
    <n v="0"/>
    <n v="0"/>
    <n v="-419"/>
    <m/>
    <m/>
    <m/>
    <n v="0"/>
    <s v="SIM"/>
  </r>
  <r>
    <x v="0"/>
    <x v="1"/>
    <n v="10"/>
    <s v="Condicionador de Ar"/>
    <d v="1996-03-31T00:00:00"/>
    <n v="1"/>
    <n v="1160"/>
    <n v="1160"/>
    <n v="10"/>
    <n v="120"/>
    <n v="26"/>
    <n v="312"/>
    <n v="0"/>
    <n v="0"/>
    <n v="-1160"/>
    <m/>
    <m/>
    <m/>
    <n v="0"/>
    <s v="SIM"/>
  </r>
  <r>
    <x v="0"/>
    <x v="4"/>
    <n v="20"/>
    <s v="Impressora  Laser Jet "/>
    <d v="1996-07-31T00:00:00"/>
    <n v="1"/>
    <n v="1664"/>
    <n v="1664"/>
    <n v="5"/>
    <n v="60"/>
    <n v="25"/>
    <n v="308"/>
    <n v="0"/>
    <n v="0"/>
    <n v="-1664"/>
    <m/>
    <m/>
    <m/>
    <n v="0"/>
    <s v="SIM"/>
  </r>
  <r>
    <x v="0"/>
    <x v="4"/>
    <n v="20"/>
    <s v="Desktop "/>
    <d v="1996-07-31T00:00:00"/>
    <n v="1"/>
    <n v="3036.42"/>
    <n v="3036.42"/>
    <n v="5"/>
    <n v="60"/>
    <n v="25"/>
    <n v="308"/>
    <n v="0"/>
    <n v="0"/>
    <n v="-3036.42"/>
    <m/>
    <m/>
    <m/>
    <n v="0"/>
    <s v="SIM"/>
  </r>
  <r>
    <x v="0"/>
    <x v="2"/>
    <n v="10"/>
    <s v="Cofre "/>
    <d v="1996-08-31T00:00:00"/>
    <n v="1"/>
    <n v="260"/>
    <n v="260"/>
    <n v="10"/>
    <n v="120"/>
    <n v="25"/>
    <n v="307"/>
    <n v="0"/>
    <n v="0"/>
    <n v="-260"/>
    <m/>
    <m/>
    <m/>
    <n v="0"/>
    <s v="SIM"/>
  </r>
  <r>
    <x v="0"/>
    <x v="2"/>
    <n v="10"/>
    <s v="Estante de Aço"/>
    <d v="1996-08-31T00:00:00"/>
    <n v="1"/>
    <n v="1009.8"/>
    <n v="1009.8"/>
    <n v="10"/>
    <n v="120"/>
    <n v="25"/>
    <n v="307"/>
    <n v="0"/>
    <n v="0"/>
    <n v="-1009.8"/>
    <m/>
    <m/>
    <m/>
    <n v="0"/>
    <s v="SIM"/>
  </r>
  <r>
    <x v="0"/>
    <x v="2"/>
    <n v="10"/>
    <s v="Mesa p/ Computador "/>
    <d v="1996-08-31T00:00:00"/>
    <n v="1"/>
    <n v="1700"/>
    <n v="1700"/>
    <n v="10"/>
    <n v="120"/>
    <n v="25"/>
    <n v="307"/>
    <n v="0"/>
    <n v="0"/>
    <n v="-1700"/>
    <m/>
    <m/>
    <m/>
    <n v="0"/>
    <s v="SIM"/>
  </r>
  <r>
    <x v="1"/>
    <x v="3"/>
    <n v="4"/>
    <s v="Edifício Rua da Bahia, 1477 "/>
    <d v="1996-09-02T00:00:00"/>
    <n v="1"/>
    <n v="6690770.9800000004"/>
    <n v="6690770.9800000004"/>
    <n v="25"/>
    <n v="300"/>
    <n v="25"/>
    <n v="306"/>
    <n v="0"/>
    <n v="0"/>
    <n v="-6690770.9800000004"/>
    <m/>
    <m/>
    <m/>
    <n v="0"/>
    <s v="SIM"/>
  </r>
  <r>
    <x v="0"/>
    <x v="2"/>
    <n v="10"/>
    <s v="Cofre "/>
    <d v="1996-09-30T00:00:00"/>
    <n v="1"/>
    <n v="284"/>
    <n v="284"/>
    <n v="10"/>
    <n v="120"/>
    <n v="25"/>
    <n v="306"/>
    <n v="0"/>
    <n v="0"/>
    <n v="-284"/>
    <m/>
    <m/>
    <m/>
    <n v="0"/>
    <s v="SIM"/>
  </r>
  <r>
    <x v="1"/>
    <x v="3"/>
    <n v="4"/>
    <s v="Sala 1115"/>
    <d v="1996-10-01T00:00:00"/>
    <n v="1"/>
    <n v="38026.050000000003"/>
    <n v="38026.050000000003"/>
    <n v="25"/>
    <n v="300"/>
    <n v="25"/>
    <n v="305"/>
    <n v="0"/>
    <n v="0"/>
    <n v="-38026.050000000003"/>
    <m/>
    <m/>
    <m/>
    <n v="0"/>
    <s v="SIM"/>
  </r>
  <r>
    <x v="0"/>
    <x v="1"/>
    <n v="10"/>
    <s v="Condicionador de Ar "/>
    <d v="1996-10-31T00:00:00"/>
    <n v="1"/>
    <n v="1800"/>
    <n v="1800"/>
    <n v="10"/>
    <n v="120"/>
    <n v="25"/>
    <n v="305"/>
    <n v="0"/>
    <n v="0"/>
    <n v="-1800"/>
    <m/>
    <m/>
    <m/>
    <n v="0"/>
    <s v="SIM"/>
  </r>
  <r>
    <x v="0"/>
    <x v="1"/>
    <n v="10"/>
    <s v="Refrigerador Consul "/>
    <d v="1996-10-31T00:00:00"/>
    <n v="1"/>
    <n v="335"/>
    <n v="335"/>
    <n v="10"/>
    <n v="120"/>
    <n v="25"/>
    <n v="305"/>
    <n v="0"/>
    <n v="0"/>
    <n v="-335"/>
    <m/>
    <m/>
    <m/>
    <n v="0"/>
    <s v="SIM"/>
  </r>
  <r>
    <x v="0"/>
    <x v="2"/>
    <n v="10"/>
    <s v="Módulo p/ prateleira  "/>
    <d v="1996-10-31T00:00:00"/>
    <n v="1"/>
    <n v="1424.5"/>
    <n v="1424.5"/>
    <n v="10"/>
    <n v="120"/>
    <n v="25"/>
    <n v="305"/>
    <n v="0"/>
    <n v="0"/>
    <n v="-1424.5"/>
    <m/>
    <m/>
    <m/>
    <n v="0"/>
    <s v="SIM"/>
  </r>
  <r>
    <x v="0"/>
    <x v="2"/>
    <n v="10"/>
    <s v="Poltrona"/>
    <d v="1996-10-31T00:00:00"/>
    <n v="2"/>
    <n v="250"/>
    <n v="500"/>
    <n v="10"/>
    <n v="120"/>
    <n v="25"/>
    <n v="305"/>
    <n v="0"/>
    <n v="0"/>
    <n v="-500"/>
    <m/>
    <m/>
    <m/>
    <n v="0"/>
    <s v="SIM"/>
  </r>
  <r>
    <x v="0"/>
    <x v="2"/>
    <n v="10"/>
    <s v="Cofre "/>
    <d v="1996-10-31T00:00:00"/>
    <n v="1"/>
    <n v="275"/>
    <n v="275"/>
    <n v="10"/>
    <n v="120"/>
    <n v="25"/>
    <n v="305"/>
    <n v="0"/>
    <n v="0"/>
    <n v="-275"/>
    <m/>
    <m/>
    <m/>
    <n v="0"/>
    <s v="SIM"/>
  </r>
  <r>
    <x v="0"/>
    <x v="2"/>
    <n v="10"/>
    <s v="Mesa p/ Impressora "/>
    <d v="1996-10-31T00:00:00"/>
    <n v="1"/>
    <n v="41"/>
    <n v="41"/>
    <n v="10"/>
    <n v="120"/>
    <n v="25"/>
    <n v="305"/>
    <n v="0"/>
    <n v="0"/>
    <n v="-41"/>
    <m/>
    <m/>
    <m/>
    <n v="0"/>
    <s v="SIM"/>
  </r>
  <r>
    <x v="0"/>
    <x v="2"/>
    <n v="10"/>
    <s v="Estante c/ Prateleiras"/>
    <d v="1996-11-30T00:00:00"/>
    <n v="1"/>
    <n v="1695.2"/>
    <n v="1695.2"/>
    <n v="10"/>
    <n v="120"/>
    <n v="25"/>
    <n v="304"/>
    <n v="0"/>
    <n v="0"/>
    <n v="-1695.2"/>
    <m/>
    <m/>
    <m/>
    <n v="0"/>
    <s v="SIM"/>
  </r>
  <r>
    <x v="0"/>
    <x v="2"/>
    <n v="10"/>
    <s v="Mesa p/ Máquina de Escrever"/>
    <d v="1996-11-30T00:00:00"/>
    <n v="1"/>
    <n v="174.72"/>
    <n v="174.72"/>
    <n v="10"/>
    <n v="120"/>
    <n v="25"/>
    <n v="304"/>
    <n v="0"/>
    <n v="0"/>
    <n v="-174.72"/>
    <m/>
    <m/>
    <m/>
    <n v="0"/>
    <s v="SIM"/>
  </r>
  <r>
    <x v="1"/>
    <x v="3"/>
    <n v="4"/>
    <s v="Sala 1110"/>
    <d v="1996-12-05T00:00:00"/>
    <n v="1"/>
    <n v="22085.7"/>
    <n v="22085.7"/>
    <n v="25"/>
    <n v="300"/>
    <n v="25"/>
    <n v="303"/>
    <n v="0"/>
    <n v="0"/>
    <n v="-22085.7"/>
    <m/>
    <m/>
    <m/>
    <n v="0"/>
    <s v="SIM"/>
  </r>
  <r>
    <x v="0"/>
    <x v="1"/>
    <n v="10"/>
    <s v="Projetor de Slides "/>
    <d v="1996-12-31T00:00:00"/>
    <n v="7"/>
    <n v="1237.06"/>
    <n v="8659.42"/>
    <n v="10"/>
    <n v="120"/>
    <n v="25"/>
    <n v="303"/>
    <n v="0"/>
    <n v="0"/>
    <n v="-8659.42"/>
    <m/>
    <m/>
    <m/>
    <n v="0"/>
    <s v="SIM"/>
  </r>
  <r>
    <x v="0"/>
    <x v="1"/>
    <n v="10"/>
    <s v="Calculadora  "/>
    <d v="1996-12-31T00:00:00"/>
    <n v="1"/>
    <n v="175"/>
    <n v="175"/>
    <n v="10"/>
    <n v="120"/>
    <n v="25"/>
    <n v="303"/>
    <n v="0"/>
    <n v="0"/>
    <n v="-175"/>
    <m/>
    <m/>
    <m/>
    <n v="0"/>
    <s v="SIM"/>
  </r>
  <r>
    <x v="0"/>
    <x v="1"/>
    <n v="10"/>
    <s v="Refrigerador Frigobar"/>
    <d v="1996-12-31T00:00:00"/>
    <n v="1"/>
    <n v="332"/>
    <n v="332"/>
    <n v="10"/>
    <n v="120"/>
    <n v="25"/>
    <n v="303"/>
    <n v="0"/>
    <n v="0"/>
    <n v="-332"/>
    <d v="2022-02-17T00:00:00"/>
    <n v="1"/>
    <n v="332"/>
    <n v="0"/>
    <s v="SIM"/>
  </r>
  <r>
    <x v="0"/>
    <x v="2"/>
    <n v="10"/>
    <s v="Mesa c/ 3 Gavetas "/>
    <d v="1996-12-31T00:00:00"/>
    <n v="1"/>
    <n v="109"/>
    <n v="109"/>
    <n v="10"/>
    <n v="120"/>
    <n v="25"/>
    <n v="303"/>
    <n v="0"/>
    <n v="0"/>
    <n v="-109"/>
    <d v="2022-02-17T00:00:00"/>
    <n v="1"/>
    <n v="109"/>
    <n v="0"/>
    <s v="SIM"/>
  </r>
  <r>
    <x v="0"/>
    <x v="2"/>
    <n v="10"/>
    <s v="Balcão "/>
    <d v="1996-12-31T00:00:00"/>
    <n v="1"/>
    <n v="890"/>
    <n v="890"/>
    <n v="10"/>
    <n v="120"/>
    <n v="25"/>
    <n v="303"/>
    <n v="0"/>
    <n v="0"/>
    <n v="-890"/>
    <d v="2022-02-17T00:00:00"/>
    <n v="1"/>
    <n v="890"/>
    <n v="0"/>
    <s v="SIM"/>
  </r>
  <r>
    <x v="0"/>
    <x v="2"/>
    <n v="10"/>
    <s v="Cadeira Fixa"/>
    <d v="1996-12-31T00:00:00"/>
    <n v="6"/>
    <n v="44"/>
    <n v="264"/>
    <n v="10"/>
    <n v="120"/>
    <n v="25"/>
    <n v="303"/>
    <n v="0"/>
    <n v="0"/>
    <n v="-264"/>
    <d v="2022-02-17T00:00:00"/>
    <n v="6"/>
    <n v="264"/>
    <n v="0"/>
    <s v="SIM"/>
  </r>
  <r>
    <x v="0"/>
    <x v="2"/>
    <n v="10"/>
    <s v="Cofre "/>
    <d v="1996-12-31T00:00:00"/>
    <n v="1"/>
    <n v="269"/>
    <n v="269"/>
    <n v="10"/>
    <n v="120"/>
    <n v="25"/>
    <n v="303"/>
    <n v="0"/>
    <n v="0"/>
    <n v="-269"/>
    <d v="2022-02-17T00:00:00"/>
    <n v="1"/>
    <n v="269"/>
    <n v="0"/>
    <s v="SIM"/>
  </r>
  <r>
    <x v="0"/>
    <x v="2"/>
    <n v="10"/>
    <s v="Armário 2 Portas Alto"/>
    <d v="1996-12-31T00:00:00"/>
    <n v="1"/>
    <n v="140"/>
    <n v="140"/>
    <n v="10"/>
    <n v="120"/>
    <n v="25"/>
    <n v="303"/>
    <n v="0"/>
    <n v="0"/>
    <n v="-140"/>
    <d v="2022-02-17T00:00:00"/>
    <n v="1"/>
    <n v="140"/>
    <n v="0"/>
    <s v="SIM"/>
  </r>
  <r>
    <x v="0"/>
    <x v="2"/>
    <n v="10"/>
    <s v="Poltrona Média"/>
    <d v="1996-12-31T00:00:00"/>
    <n v="2"/>
    <n v="154.5"/>
    <n v="309"/>
    <n v="10"/>
    <n v="120"/>
    <n v="25"/>
    <n v="303"/>
    <n v="0"/>
    <n v="0"/>
    <n v="-309"/>
    <d v="2022-02-17T00:00:00"/>
    <n v="2"/>
    <n v="309"/>
    <n v="0"/>
    <s v="SIM"/>
  </r>
  <r>
    <x v="0"/>
    <x v="2"/>
    <n v="10"/>
    <s v="Arquivo c/ 4 Gavetas"/>
    <d v="1996-12-31T00:00:00"/>
    <n v="1"/>
    <n v="159"/>
    <n v="159"/>
    <n v="10"/>
    <n v="120"/>
    <n v="25"/>
    <n v="303"/>
    <n v="0"/>
    <n v="0"/>
    <n v="-159"/>
    <d v="2022-02-17T00:00:00"/>
    <n v="1"/>
    <n v="159"/>
    <n v="0"/>
    <s v="SIM"/>
  </r>
  <r>
    <x v="0"/>
    <x v="2"/>
    <n v="10"/>
    <s v="Mesa em L "/>
    <d v="1996-12-31T00:00:00"/>
    <n v="1"/>
    <n v="278"/>
    <n v="278"/>
    <n v="10"/>
    <n v="120"/>
    <n v="25"/>
    <n v="303"/>
    <n v="0"/>
    <n v="0"/>
    <n v="-278"/>
    <d v="2022-02-17T00:00:00"/>
    <n v="1"/>
    <n v="278"/>
    <n v="0"/>
    <s v="SIM"/>
  </r>
  <r>
    <x v="0"/>
    <x v="2"/>
    <n v="10"/>
    <s v="Mesa p/ Reuniões"/>
    <d v="1996-12-31T00:00:00"/>
    <n v="1"/>
    <n v="185"/>
    <n v="185"/>
    <n v="10"/>
    <n v="120"/>
    <n v="25"/>
    <n v="303"/>
    <n v="0"/>
    <n v="0"/>
    <n v="-185"/>
    <d v="2022-02-17T00:00:00"/>
    <n v="1"/>
    <n v="185"/>
    <n v="0"/>
    <s v="SIM"/>
  </r>
  <r>
    <x v="0"/>
    <x v="4"/>
    <n v="20"/>
    <s v="Impressora  Epson Matricial "/>
    <d v="1996-12-31T00:00:00"/>
    <n v="1"/>
    <n v="4649.79"/>
    <n v="4649.79"/>
    <n v="5"/>
    <n v="60"/>
    <n v="25"/>
    <n v="303"/>
    <n v="0"/>
    <n v="0"/>
    <n v="-4649.79"/>
    <m/>
    <m/>
    <m/>
    <n v="0"/>
    <s v="SIM"/>
  </r>
  <r>
    <x v="1"/>
    <x v="3"/>
    <n v="4"/>
    <s v="Sala 405"/>
    <d v="1997-01-20T00:00:00"/>
    <n v="1"/>
    <n v="24219.7"/>
    <n v="24219.7"/>
    <n v="25"/>
    <n v="300"/>
    <n v="25"/>
    <n v="303"/>
    <n v="0"/>
    <n v="0"/>
    <n v="24219.7"/>
    <m/>
    <m/>
    <m/>
    <n v="0"/>
    <s v="SIM"/>
  </r>
  <r>
    <x v="0"/>
    <x v="1"/>
    <n v="10"/>
    <s v="Frigobar Consul "/>
    <d v="1997-01-31T00:00:00"/>
    <n v="1"/>
    <n v="370"/>
    <n v="370"/>
    <n v="10"/>
    <n v="120"/>
    <n v="25"/>
    <n v="302"/>
    <n v="0"/>
    <n v="0"/>
    <n v="-370"/>
    <m/>
    <m/>
    <m/>
    <n v="0"/>
    <s v="SIM"/>
  </r>
  <r>
    <x v="0"/>
    <x v="1"/>
    <n v="10"/>
    <s v="Refrigerador Consul "/>
    <d v="1997-03-31T00:00:00"/>
    <n v="1"/>
    <n v="359"/>
    <n v="359"/>
    <n v="10"/>
    <n v="120"/>
    <n v="25"/>
    <n v="300"/>
    <n v="0"/>
    <n v="0"/>
    <n v="-359"/>
    <m/>
    <m/>
    <m/>
    <n v="0"/>
    <s v="SIM"/>
  </r>
  <r>
    <x v="0"/>
    <x v="1"/>
    <n v="10"/>
    <s v="Microfone sem Fio "/>
    <d v="1997-04-30T00:00:00"/>
    <n v="2"/>
    <n v="850"/>
    <n v="1700"/>
    <n v="10"/>
    <n v="120"/>
    <n v="24"/>
    <n v="299"/>
    <n v="0"/>
    <n v="0"/>
    <n v="-1700"/>
    <m/>
    <m/>
    <m/>
    <n v="0"/>
    <s v="SIM"/>
  </r>
  <r>
    <x v="0"/>
    <x v="1"/>
    <n v="10"/>
    <s v="Aparelho Telefônico Celular Motorola "/>
    <d v="1997-06-30T00:00:00"/>
    <n v="1"/>
    <n v="390"/>
    <n v="390"/>
    <n v="10"/>
    <n v="120"/>
    <n v="24"/>
    <n v="297"/>
    <n v="0"/>
    <n v="0"/>
    <n v="-390"/>
    <m/>
    <m/>
    <m/>
    <n v="0"/>
    <s v="SIM"/>
  </r>
  <r>
    <x v="0"/>
    <x v="2"/>
    <n v="10"/>
    <s v="Mesa Plastilux "/>
    <d v="1997-06-30T00:00:00"/>
    <n v="2"/>
    <n v="80"/>
    <n v="160"/>
    <n v="10"/>
    <n v="120"/>
    <n v="24"/>
    <n v="297"/>
    <n v="0"/>
    <n v="0"/>
    <n v="-160"/>
    <m/>
    <m/>
    <m/>
    <n v="0"/>
    <s v="SIM"/>
  </r>
  <r>
    <x v="0"/>
    <x v="2"/>
    <n v="10"/>
    <s v="Sofá 3 Lugares s/ Braçço"/>
    <d v="1997-07-31T00:00:00"/>
    <n v="1"/>
    <n v="184"/>
    <n v="184"/>
    <n v="10"/>
    <n v="120"/>
    <n v="24"/>
    <n v="296"/>
    <n v="0"/>
    <n v="0"/>
    <n v="-184"/>
    <m/>
    <m/>
    <m/>
    <n v="0"/>
    <s v="SIM"/>
  </r>
  <r>
    <x v="0"/>
    <x v="2"/>
    <n v="10"/>
    <s v="Sofá 2 Lugares s/ Braço"/>
    <d v="1997-07-31T00:00:00"/>
    <n v="1"/>
    <n v="137"/>
    <n v="137"/>
    <n v="10"/>
    <n v="120"/>
    <n v="24"/>
    <n v="296"/>
    <n v="0"/>
    <n v="0"/>
    <n v="-137"/>
    <m/>
    <m/>
    <m/>
    <n v="0"/>
    <s v="SIM"/>
  </r>
  <r>
    <x v="0"/>
    <x v="1"/>
    <n v="10"/>
    <s v="CD Player Philips "/>
    <d v="1997-08-31T00:00:00"/>
    <n v="1"/>
    <n v="490"/>
    <n v="490"/>
    <n v="10"/>
    <n v="120"/>
    <n v="24"/>
    <n v="295"/>
    <n v="0"/>
    <n v="0"/>
    <n v="-490"/>
    <m/>
    <m/>
    <m/>
    <n v="0"/>
    <s v="SIM"/>
  </r>
  <r>
    <x v="0"/>
    <x v="2"/>
    <n v="10"/>
    <s v="Armário de Aço-2M"/>
    <d v="1997-08-31T00:00:00"/>
    <n v="1"/>
    <n v="159"/>
    <n v="159"/>
    <n v="10"/>
    <n v="120"/>
    <n v="24"/>
    <n v="295"/>
    <n v="0"/>
    <n v="0"/>
    <n v="-159"/>
    <m/>
    <m/>
    <m/>
    <n v="0"/>
    <s v="SIM"/>
  </r>
  <r>
    <x v="0"/>
    <x v="2"/>
    <n v="10"/>
    <s v="Rack Armário em Metalon 19&quot;"/>
    <d v="1997-08-31T00:00:00"/>
    <n v="1"/>
    <n v="680"/>
    <n v="680"/>
    <n v="10"/>
    <n v="120"/>
    <n v="24"/>
    <n v="295"/>
    <n v="0"/>
    <n v="0"/>
    <n v="-680"/>
    <m/>
    <m/>
    <m/>
    <n v="0"/>
    <s v="SIM"/>
  </r>
  <r>
    <x v="0"/>
    <x v="4"/>
    <n v="20"/>
    <s v="Impressora "/>
    <d v="1997-08-31T00:00:00"/>
    <n v="1"/>
    <n v="779"/>
    <n v="779"/>
    <n v="5"/>
    <n v="60"/>
    <n v="24"/>
    <n v="295"/>
    <n v="0"/>
    <n v="0"/>
    <n v="-779"/>
    <m/>
    <m/>
    <m/>
    <n v="0"/>
    <s v="SIM"/>
  </r>
  <r>
    <x v="0"/>
    <x v="4"/>
    <n v="20"/>
    <s v="Monitor "/>
    <d v="1997-08-31T00:00:00"/>
    <n v="1"/>
    <n v="536"/>
    <n v="536"/>
    <n v="5"/>
    <n v="60"/>
    <n v="24"/>
    <n v="295"/>
    <n v="0"/>
    <n v="0"/>
    <n v="-536"/>
    <m/>
    <m/>
    <m/>
    <n v="0"/>
    <s v="SIM"/>
  </r>
  <r>
    <x v="0"/>
    <x v="1"/>
    <n v="10"/>
    <s v="Fotocopiadora Xerox 5334"/>
    <d v="1997-10-31T00:00:00"/>
    <n v="1"/>
    <n v="18182.96"/>
    <n v="18182.96"/>
    <n v="10"/>
    <n v="120"/>
    <n v="24"/>
    <n v="293"/>
    <n v="0"/>
    <n v="0"/>
    <n v="-18182.96"/>
    <m/>
    <m/>
    <m/>
    <n v="0"/>
    <s v="SIM"/>
  </r>
  <r>
    <x v="0"/>
    <x v="1"/>
    <n v="10"/>
    <s v="Refrigerador Consul "/>
    <d v="1997-10-31T00:00:00"/>
    <n v="1"/>
    <n v="359"/>
    <n v="359"/>
    <n v="10"/>
    <n v="120"/>
    <n v="24"/>
    <n v="293"/>
    <n v="0"/>
    <n v="0"/>
    <n v="-359"/>
    <m/>
    <m/>
    <m/>
    <n v="0"/>
    <s v="SIM"/>
  </r>
  <r>
    <x v="0"/>
    <x v="1"/>
    <n v="10"/>
    <s v="Fotocopiadora Xerox "/>
    <d v="1997-10-31T00:00:00"/>
    <n v="1"/>
    <n v="11000"/>
    <n v="11000"/>
    <n v="10"/>
    <n v="120"/>
    <n v="24"/>
    <n v="293"/>
    <n v="0"/>
    <n v="0"/>
    <n v="-11000"/>
    <m/>
    <m/>
    <m/>
    <n v="0"/>
    <s v="SIM"/>
  </r>
  <r>
    <x v="0"/>
    <x v="2"/>
    <n v="10"/>
    <s v="Cadeira "/>
    <d v="1997-10-31T00:00:00"/>
    <n v="17"/>
    <n v="111"/>
    <n v="1887"/>
    <n v="10"/>
    <n v="120"/>
    <n v="24"/>
    <n v="293"/>
    <n v="0"/>
    <n v="0"/>
    <n v="-1887"/>
    <m/>
    <m/>
    <m/>
    <n v="0"/>
    <s v="SIM"/>
  </r>
  <r>
    <x v="0"/>
    <x v="1"/>
    <n v="10"/>
    <s v="Refrigerador  "/>
    <d v="1997-11-30T00:00:00"/>
    <n v="1"/>
    <n v="359"/>
    <n v="359"/>
    <n v="10"/>
    <n v="120"/>
    <n v="24"/>
    <n v="292"/>
    <n v="0"/>
    <n v="0"/>
    <n v="-359"/>
    <m/>
    <m/>
    <m/>
    <n v="0"/>
    <s v="SIM"/>
  </r>
  <r>
    <x v="0"/>
    <x v="1"/>
    <n v="10"/>
    <s v="Condicionador de Ar "/>
    <d v="1997-11-30T00:00:00"/>
    <n v="1"/>
    <n v="630"/>
    <n v="630"/>
    <n v="10"/>
    <n v="120"/>
    <n v="24"/>
    <n v="292"/>
    <n v="0"/>
    <n v="0"/>
    <n v="-630"/>
    <m/>
    <m/>
    <m/>
    <n v="0"/>
    <s v="SIM"/>
  </r>
  <r>
    <x v="0"/>
    <x v="1"/>
    <n v="10"/>
    <s v="Bebedouro "/>
    <d v="1997-11-30T00:00:00"/>
    <n v="1"/>
    <n v="239"/>
    <n v="239"/>
    <n v="10"/>
    <n v="120"/>
    <n v="24"/>
    <n v="292"/>
    <n v="0"/>
    <n v="0"/>
    <n v="-239"/>
    <m/>
    <m/>
    <m/>
    <n v="0"/>
    <s v="SIM"/>
  </r>
  <r>
    <x v="1"/>
    <x v="3"/>
    <n v="4"/>
    <s v="Salas 608 e 609"/>
    <d v="1997-12-30T00:00:00"/>
    <n v="1"/>
    <n v="27200"/>
    <n v="27200"/>
    <n v="25"/>
    <n v="300"/>
    <n v="24"/>
    <n v="291"/>
    <n v="0"/>
    <n v="-90.666666666666671"/>
    <n v="-26384.000000000004"/>
    <m/>
    <m/>
    <m/>
    <n v="725.33333333332848"/>
    <s v="NÃO"/>
  </r>
  <r>
    <x v="0"/>
    <x v="1"/>
    <n v="10"/>
    <s v="Print Server "/>
    <d v="1997-12-31T00:00:00"/>
    <n v="1"/>
    <n v="839.4"/>
    <n v="839.4"/>
    <n v="10"/>
    <n v="120"/>
    <n v="24"/>
    <n v="291"/>
    <n v="0"/>
    <n v="0"/>
    <n v="-839.4"/>
    <m/>
    <m/>
    <m/>
    <n v="0"/>
    <s v="SIM"/>
  </r>
  <r>
    <x v="0"/>
    <x v="2"/>
    <n v="10"/>
    <s v="Estante de Aço "/>
    <d v="1998-02-17T00:00:00"/>
    <n v="3"/>
    <n v="185"/>
    <n v="555"/>
    <n v="10"/>
    <n v="120"/>
    <n v="24"/>
    <n v="289"/>
    <n v="0"/>
    <n v="0"/>
    <n v="-555"/>
    <m/>
    <m/>
    <m/>
    <n v="0"/>
    <s v="SIM"/>
  </r>
  <r>
    <x v="0"/>
    <x v="2"/>
    <n v="10"/>
    <s v="Cadeira Giratória "/>
    <d v="1998-04-01T00:00:00"/>
    <n v="1"/>
    <n v="68"/>
    <n v="68"/>
    <n v="10"/>
    <n v="120"/>
    <n v="23"/>
    <n v="287"/>
    <n v="0"/>
    <n v="0"/>
    <n v="-68"/>
    <m/>
    <m/>
    <m/>
    <n v="0"/>
    <s v="SIM"/>
  </r>
  <r>
    <x v="0"/>
    <x v="2"/>
    <n v="10"/>
    <s v="Mesa Sinuosa Line JR  p/ Computador"/>
    <d v="1998-04-01T00:00:00"/>
    <n v="1"/>
    <n v="160"/>
    <n v="160"/>
    <n v="10"/>
    <n v="120"/>
    <n v="23"/>
    <n v="287"/>
    <n v="0"/>
    <n v="0"/>
    <n v="-160"/>
    <m/>
    <m/>
    <m/>
    <n v="0"/>
    <s v="SIM"/>
  </r>
  <r>
    <x v="0"/>
    <x v="4"/>
    <n v="20"/>
    <s v="Monitor IBM "/>
    <d v="1998-06-05T00:00:00"/>
    <n v="2"/>
    <n v="460.7"/>
    <n v="921.4"/>
    <n v="5"/>
    <n v="60"/>
    <n v="23"/>
    <n v="285"/>
    <n v="0"/>
    <n v="0"/>
    <n v="-921.4"/>
    <m/>
    <m/>
    <m/>
    <n v="0"/>
    <s v="SIM"/>
  </r>
  <r>
    <x v="1"/>
    <x v="3"/>
    <n v="4"/>
    <s v="Sala 204"/>
    <d v="1998-08-03T00:00:00"/>
    <n v="1"/>
    <n v="44335"/>
    <n v="44335"/>
    <n v="25"/>
    <n v="300"/>
    <n v="23"/>
    <n v="283"/>
    <n v="0"/>
    <n v="-147.78333333333333"/>
    <n v="-41822.683333333334"/>
    <m/>
    <m/>
    <m/>
    <n v="2364.5333333333328"/>
    <s v="NÃO"/>
  </r>
  <r>
    <x v="0"/>
    <x v="1"/>
    <n v="10"/>
    <s v="Aparelho de Televisão Sony "/>
    <d v="1998-08-04T00:00:00"/>
    <n v="1"/>
    <n v="429.4"/>
    <n v="429.4"/>
    <n v="10"/>
    <n v="120"/>
    <n v="23"/>
    <n v="283"/>
    <n v="0"/>
    <n v="0"/>
    <n v="-429.4"/>
    <m/>
    <m/>
    <m/>
    <n v="0"/>
    <s v="SIM"/>
  </r>
  <r>
    <x v="0"/>
    <x v="1"/>
    <n v="10"/>
    <s v="Video Cassete Sony "/>
    <d v="1998-08-04T00:00:00"/>
    <n v="1"/>
    <n v="321.10000000000002"/>
    <n v="321.10000000000002"/>
    <n v="10"/>
    <n v="120"/>
    <n v="23"/>
    <n v="283"/>
    <n v="0"/>
    <n v="0"/>
    <n v="-321.10000000000002"/>
    <m/>
    <m/>
    <m/>
    <n v="0"/>
    <s v="SIM"/>
  </r>
  <r>
    <x v="0"/>
    <x v="1"/>
    <n v="10"/>
    <s v="Condicionador de Ar "/>
    <d v="1998-08-25T00:00:00"/>
    <n v="1"/>
    <n v="2020"/>
    <n v="2020"/>
    <n v="10"/>
    <n v="120"/>
    <n v="23"/>
    <n v="283"/>
    <n v="0"/>
    <n v="0"/>
    <n v="-2020"/>
    <m/>
    <m/>
    <m/>
    <n v="0"/>
    <s v="SIM"/>
  </r>
  <r>
    <x v="0"/>
    <x v="1"/>
    <n v="10"/>
    <s v="Condicionador de Ar "/>
    <d v="1998-08-25T00:00:00"/>
    <n v="1"/>
    <n v="1030"/>
    <n v="1030"/>
    <n v="10"/>
    <n v="120"/>
    <n v="23"/>
    <n v="283"/>
    <n v="0"/>
    <n v="0"/>
    <n v="-1030"/>
    <m/>
    <m/>
    <m/>
    <n v="0"/>
    <s v="SIM"/>
  </r>
  <r>
    <x v="0"/>
    <x v="1"/>
    <n v="10"/>
    <s v="Aparelho Condicionador de Ar "/>
    <d v="1998-09-01T00:00:00"/>
    <n v="1"/>
    <n v="1400"/>
    <n v="1400"/>
    <n v="10"/>
    <n v="120"/>
    <n v="23"/>
    <n v="282"/>
    <n v="0"/>
    <n v="0"/>
    <n v="-1400"/>
    <m/>
    <m/>
    <m/>
    <n v="0"/>
    <s v="SIM"/>
  </r>
  <r>
    <x v="0"/>
    <x v="4"/>
    <n v="20"/>
    <s v="Monitor "/>
    <d v="1998-09-15T00:00:00"/>
    <n v="2"/>
    <n v="420"/>
    <n v="840"/>
    <n v="5"/>
    <n v="60"/>
    <n v="23"/>
    <n v="282"/>
    <n v="0"/>
    <n v="0"/>
    <n v="-840"/>
    <m/>
    <m/>
    <m/>
    <n v="0"/>
    <s v="SIM"/>
  </r>
  <r>
    <x v="0"/>
    <x v="4"/>
    <n v="20"/>
    <s v="Microcomputador "/>
    <d v="1998-09-15T00:00:00"/>
    <n v="2"/>
    <n v="3689.7650000000003"/>
    <n v="7379.5300000000007"/>
    <n v="5"/>
    <n v="60"/>
    <n v="23"/>
    <n v="282"/>
    <n v="0"/>
    <n v="0"/>
    <n v="-7379.5300000000007"/>
    <m/>
    <m/>
    <m/>
    <n v="0"/>
    <s v="SIM"/>
  </r>
  <r>
    <x v="0"/>
    <x v="4"/>
    <n v="20"/>
    <s v="Impressora HP Deskjet 890C"/>
    <d v="1998-09-15T00:00:00"/>
    <n v="4"/>
    <n v="998.79"/>
    <n v="3995.16"/>
    <n v="5"/>
    <n v="60"/>
    <n v="23"/>
    <n v="282"/>
    <n v="0"/>
    <n v="0"/>
    <n v="-3995.16"/>
    <m/>
    <m/>
    <m/>
    <n v="0"/>
    <s v="SIM"/>
  </r>
  <r>
    <x v="1"/>
    <x v="3"/>
    <n v="4"/>
    <s v="Casa"/>
    <d v="1998-10-16T00:00:00"/>
    <n v="1"/>
    <n v="103512.59"/>
    <n v="103512.59"/>
    <n v="25"/>
    <n v="300"/>
    <n v="23"/>
    <n v="281"/>
    <n v="0"/>
    <n v="-345.04196666666667"/>
    <n v="-96956.792633333345"/>
    <m/>
    <m/>
    <m/>
    <n v="6210.75539999998"/>
    <s v="NÃO"/>
  </r>
  <r>
    <x v="0"/>
    <x v="2"/>
    <n v="10"/>
    <s v="Mesa Compacta "/>
    <d v="1998-11-10T00:00:00"/>
    <n v="1"/>
    <n v="137"/>
    <n v="137"/>
    <n v="10"/>
    <n v="120"/>
    <n v="23"/>
    <n v="280"/>
    <n v="0"/>
    <n v="0"/>
    <n v="-137"/>
    <m/>
    <m/>
    <m/>
    <n v="0"/>
    <s v="SIM"/>
  </r>
  <r>
    <x v="0"/>
    <x v="2"/>
    <n v="10"/>
    <s v="Mesa p/ Computador "/>
    <d v="1998-11-17T00:00:00"/>
    <n v="1"/>
    <n v="120"/>
    <n v="120"/>
    <n v="10"/>
    <n v="120"/>
    <n v="23"/>
    <n v="280"/>
    <n v="0"/>
    <n v="0"/>
    <n v="-120"/>
    <m/>
    <m/>
    <m/>
    <n v="0"/>
    <s v="SIM"/>
  </r>
  <r>
    <x v="0"/>
    <x v="2"/>
    <n v="10"/>
    <s v="Mesa p/ Computador "/>
    <d v="1998-12-09T00:00:00"/>
    <n v="1"/>
    <n v="80"/>
    <n v="80"/>
    <n v="10"/>
    <n v="120"/>
    <n v="23"/>
    <n v="279"/>
    <n v="0"/>
    <n v="0"/>
    <n v="-80"/>
    <m/>
    <m/>
    <m/>
    <n v="0"/>
    <s v="SIM"/>
  </r>
  <r>
    <x v="0"/>
    <x v="2"/>
    <n v="10"/>
    <s v="Mesa p/ Computador "/>
    <d v="1998-12-09T00:00:00"/>
    <n v="1"/>
    <n v="83"/>
    <n v="83"/>
    <n v="10"/>
    <n v="120"/>
    <n v="23"/>
    <n v="279"/>
    <n v="0"/>
    <n v="0"/>
    <n v="-83"/>
    <m/>
    <m/>
    <m/>
    <n v="0"/>
    <s v="SIM"/>
  </r>
  <r>
    <x v="0"/>
    <x v="2"/>
    <n v="10"/>
    <s v="Mesa p/ Computador Mastinucci 2230"/>
    <d v="1998-12-09T00:00:00"/>
    <n v="1"/>
    <n v="85"/>
    <n v="85"/>
    <n v="10"/>
    <n v="120"/>
    <n v="23"/>
    <n v="279"/>
    <n v="0"/>
    <n v="0"/>
    <n v="-85"/>
    <m/>
    <m/>
    <m/>
    <n v="0"/>
    <s v="SIM"/>
  </r>
  <r>
    <x v="0"/>
    <x v="2"/>
    <n v="10"/>
    <s v="Escrivaninha p/ Computador "/>
    <d v="1998-12-09T00:00:00"/>
    <n v="1"/>
    <n v="230"/>
    <n v="230"/>
    <n v="10"/>
    <n v="120"/>
    <n v="23"/>
    <n v="279"/>
    <n v="0"/>
    <n v="0"/>
    <n v="-230"/>
    <m/>
    <m/>
    <m/>
    <n v="0"/>
    <s v="SIM"/>
  </r>
  <r>
    <x v="0"/>
    <x v="1"/>
    <n v="10"/>
    <s v="Refrigerador  Consul "/>
    <d v="1999-01-26T00:00:00"/>
    <n v="1"/>
    <n v="495"/>
    <n v="495"/>
    <n v="10"/>
    <n v="120"/>
    <n v="23"/>
    <n v="278"/>
    <n v="0"/>
    <n v="0"/>
    <n v="-495"/>
    <m/>
    <m/>
    <m/>
    <n v="0"/>
    <s v="SIM"/>
  </r>
  <r>
    <x v="0"/>
    <x v="1"/>
    <n v="10"/>
    <s v="Refrigerador  Consul "/>
    <d v="1999-02-28T00:00:00"/>
    <n v="1"/>
    <n v="375"/>
    <n v="375"/>
    <n v="10"/>
    <n v="120"/>
    <n v="23"/>
    <n v="277"/>
    <n v="0"/>
    <n v="0"/>
    <n v="-375"/>
    <m/>
    <m/>
    <m/>
    <n v="0"/>
    <s v="SIM"/>
  </r>
  <r>
    <x v="0"/>
    <x v="2"/>
    <n v="10"/>
    <s v="Cadeira Fixa"/>
    <d v="1999-04-30T00:00:00"/>
    <n v="1"/>
    <n v="131.66"/>
    <n v="131.66"/>
    <n v="10"/>
    <n v="120"/>
    <n v="22"/>
    <n v="275"/>
    <n v="0"/>
    <n v="0"/>
    <n v="-131.66"/>
    <m/>
    <m/>
    <m/>
    <n v="0"/>
    <s v="SIM"/>
  </r>
  <r>
    <x v="0"/>
    <x v="2"/>
    <n v="10"/>
    <s v="Mesa Stylus ML"/>
    <d v="1999-05-25T00:00:00"/>
    <n v="1"/>
    <n v="119"/>
    <n v="119"/>
    <n v="10"/>
    <n v="120"/>
    <n v="22"/>
    <n v="274"/>
    <n v="0"/>
    <n v="0"/>
    <n v="-119"/>
    <m/>
    <m/>
    <m/>
    <n v="0"/>
    <s v="SIM"/>
  </r>
  <r>
    <x v="0"/>
    <x v="2"/>
    <n v="10"/>
    <s v="Mesa "/>
    <d v="1999-06-01T00:00:00"/>
    <n v="1"/>
    <n v="165"/>
    <n v="165"/>
    <n v="10"/>
    <n v="120"/>
    <n v="22"/>
    <n v="273"/>
    <n v="0"/>
    <n v="0"/>
    <n v="-165"/>
    <m/>
    <m/>
    <m/>
    <n v="0"/>
    <s v="SIM"/>
  </r>
  <r>
    <x v="0"/>
    <x v="2"/>
    <n v="10"/>
    <s v="Cadeira "/>
    <d v="1999-06-01T00:00:00"/>
    <n v="3"/>
    <n v="85"/>
    <n v="255"/>
    <n v="10"/>
    <n v="120"/>
    <n v="22"/>
    <n v="273"/>
    <n v="0"/>
    <n v="0"/>
    <n v="-255"/>
    <m/>
    <m/>
    <m/>
    <n v="0"/>
    <s v="SIM"/>
  </r>
  <r>
    <x v="0"/>
    <x v="2"/>
    <n v="10"/>
    <s v="Mesa CPD"/>
    <d v="1999-06-01T00:00:00"/>
    <n v="1"/>
    <n v="150"/>
    <n v="150"/>
    <n v="10"/>
    <n v="120"/>
    <n v="22"/>
    <n v="273"/>
    <n v="0"/>
    <n v="0"/>
    <n v="-150"/>
    <m/>
    <m/>
    <m/>
    <n v="0"/>
    <s v="SIM"/>
  </r>
  <r>
    <x v="0"/>
    <x v="2"/>
    <n v="10"/>
    <s v="Poltrona "/>
    <d v="1999-06-01T00:00:00"/>
    <n v="1"/>
    <n v="230"/>
    <n v="230"/>
    <n v="10"/>
    <n v="120"/>
    <n v="22"/>
    <n v="273"/>
    <n v="0"/>
    <n v="0"/>
    <n v="-230"/>
    <m/>
    <m/>
    <m/>
    <n v="0"/>
    <s v="SIM"/>
  </r>
  <r>
    <x v="0"/>
    <x v="2"/>
    <n v="10"/>
    <s v="Cadeira "/>
    <d v="1999-06-01T00:00:00"/>
    <n v="2"/>
    <n v="148"/>
    <n v="296"/>
    <n v="10"/>
    <n v="120"/>
    <n v="22"/>
    <n v="273"/>
    <n v="0"/>
    <n v="0"/>
    <n v="-296"/>
    <m/>
    <m/>
    <m/>
    <n v="0"/>
    <s v="SIM"/>
  </r>
  <r>
    <x v="0"/>
    <x v="2"/>
    <n v="10"/>
    <s v="Mesa  "/>
    <d v="1999-06-01T00:00:00"/>
    <n v="1"/>
    <n v="248"/>
    <n v="248"/>
    <n v="10"/>
    <n v="120"/>
    <n v="22"/>
    <n v="273"/>
    <n v="0"/>
    <n v="0"/>
    <n v="-248"/>
    <m/>
    <m/>
    <m/>
    <n v="0"/>
    <s v="SIM"/>
  </r>
  <r>
    <x v="0"/>
    <x v="2"/>
    <n v="10"/>
    <s v="Mesa "/>
    <d v="1999-06-01T00:00:00"/>
    <n v="1"/>
    <n v="258"/>
    <n v="258"/>
    <n v="10"/>
    <n v="120"/>
    <n v="22"/>
    <n v="273"/>
    <n v="0"/>
    <n v="0"/>
    <n v="-258"/>
    <m/>
    <m/>
    <m/>
    <n v="0"/>
    <s v="SIM"/>
  </r>
  <r>
    <x v="0"/>
    <x v="2"/>
    <n v="10"/>
    <s v="Armário "/>
    <d v="1999-06-01T00:00:00"/>
    <n v="1"/>
    <n v="268"/>
    <n v="268"/>
    <n v="10"/>
    <n v="120"/>
    <n v="22"/>
    <n v="273"/>
    <n v="0"/>
    <n v="0"/>
    <n v="-268"/>
    <m/>
    <m/>
    <m/>
    <n v="0"/>
    <s v="SIM"/>
  </r>
  <r>
    <x v="0"/>
    <x v="2"/>
    <n v="10"/>
    <s v="Armário "/>
    <d v="1999-06-01T00:00:00"/>
    <n v="1"/>
    <n v="292"/>
    <n v="292"/>
    <n v="10"/>
    <n v="120"/>
    <n v="22"/>
    <n v="273"/>
    <n v="0"/>
    <n v="0"/>
    <n v="-292"/>
    <m/>
    <m/>
    <m/>
    <n v="0"/>
    <s v="SIM"/>
  </r>
  <r>
    <x v="0"/>
    <x v="1"/>
    <n v="10"/>
    <s v="Suporte Resfriador Compact FN-2000"/>
    <d v="1999-06-15T00:00:00"/>
    <n v="1"/>
    <n v="235"/>
    <n v="235"/>
    <n v="10"/>
    <n v="120"/>
    <n v="22"/>
    <n v="273"/>
    <n v="0"/>
    <n v="0"/>
    <n v="-235"/>
    <m/>
    <m/>
    <m/>
    <n v="0"/>
    <s v="SIM"/>
  </r>
  <r>
    <x v="0"/>
    <x v="1"/>
    <n v="10"/>
    <s v="Aparelho Condicionador Ar"/>
    <d v="1999-10-18T00:00:00"/>
    <n v="1"/>
    <n v="810"/>
    <n v="810"/>
    <n v="10"/>
    <n v="120"/>
    <n v="22"/>
    <n v="269"/>
    <n v="0"/>
    <n v="0"/>
    <n v="-810"/>
    <m/>
    <m/>
    <m/>
    <n v="0"/>
    <s v="SIM"/>
  </r>
  <r>
    <x v="0"/>
    <x v="2"/>
    <n v="10"/>
    <s v="Estante de Aço "/>
    <d v="1999-11-18T00:00:00"/>
    <n v="2"/>
    <n v="165"/>
    <n v="330"/>
    <n v="10"/>
    <n v="120"/>
    <n v="22"/>
    <n v="268"/>
    <n v="0"/>
    <n v="0"/>
    <n v="-330"/>
    <m/>
    <m/>
    <m/>
    <n v="0"/>
    <s v="SIM"/>
  </r>
  <r>
    <x v="0"/>
    <x v="2"/>
    <n v="10"/>
    <s v="Escrivaninha Giobel"/>
    <d v="2000-01-31T00:00:00"/>
    <n v="1"/>
    <n v="75"/>
    <n v="75"/>
    <n v="10"/>
    <n v="120"/>
    <n v="22"/>
    <n v="266"/>
    <n v="0"/>
    <n v="0"/>
    <n v="-75"/>
    <m/>
    <m/>
    <m/>
    <n v="0"/>
    <s v="SIM"/>
  </r>
  <r>
    <x v="0"/>
    <x v="2"/>
    <n v="10"/>
    <s v="Gaveteiro "/>
    <d v="2000-03-02T00:00:00"/>
    <n v="1"/>
    <n v="330"/>
    <n v="330"/>
    <n v="10"/>
    <n v="120"/>
    <n v="22"/>
    <n v="264"/>
    <n v="0"/>
    <n v="0"/>
    <n v="-330"/>
    <m/>
    <m/>
    <m/>
    <n v="0"/>
    <s v="SIM"/>
  </r>
  <r>
    <x v="0"/>
    <x v="2"/>
    <n v="10"/>
    <s v="Mesa 3 Gavetas Cor Ovo"/>
    <d v="2000-03-21T00:00:00"/>
    <n v="1"/>
    <n v="90"/>
    <n v="90"/>
    <n v="10"/>
    <n v="120"/>
    <n v="22"/>
    <n v="264"/>
    <n v="0"/>
    <n v="0"/>
    <n v="-90"/>
    <d v="2022-02-17T00:00:00"/>
    <n v="1"/>
    <n v="90"/>
    <n v="0"/>
    <s v="SIM"/>
  </r>
  <r>
    <x v="0"/>
    <x v="2"/>
    <n v="10"/>
    <s v="Armário 2 Portas Baixo "/>
    <d v="2000-03-21T00:00:00"/>
    <n v="2"/>
    <n v="100"/>
    <n v="200"/>
    <n v="10"/>
    <n v="120"/>
    <n v="22"/>
    <n v="264"/>
    <n v="0"/>
    <n v="0"/>
    <n v="-200"/>
    <d v="2022-02-17T00:00:00"/>
    <n v="2"/>
    <n v="200"/>
    <n v="0"/>
    <s v="SIM"/>
  </r>
  <r>
    <x v="0"/>
    <x v="4"/>
    <n v="20"/>
    <s v="Monitor de Vídeo  "/>
    <d v="2000-05-26T00:00:00"/>
    <n v="1"/>
    <n v="350.01"/>
    <n v="350.01"/>
    <n v="5"/>
    <n v="60"/>
    <n v="21"/>
    <n v="262"/>
    <n v="0"/>
    <n v="0"/>
    <n v="-350.01"/>
    <m/>
    <m/>
    <m/>
    <n v="0"/>
    <s v="SIM"/>
  </r>
  <r>
    <x v="0"/>
    <x v="2"/>
    <n v="10"/>
    <s v="Poltrona "/>
    <d v="2000-06-06T00:00:00"/>
    <n v="98"/>
    <n v="87.6"/>
    <n v="8584.7999999999993"/>
    <n v="10"/>
    <n v="120"/>
    <n v="21"/>
    <n v="261"/>
    <n v="0"/>
    <n v="0"/>
    <n v="-8584.7999999999993"/>
    <m/>
    <m/>
    <m/>
    <n v="0"/>
    <s v="SIM"/>
  </r>
  <r>
    <x v="0"/>
    <x v="2"/>
    <n v="10"/>
    <s v="Cadeira Giratória "/>
    <d v="2000-06-06T00:00:00"/>
    <n v="3"/>
    <n v="110"/>
    <n v="330"/>
    <n v="10"/>
    <n v="120"/>
    <n v="21"/>
    <n v="261"/>
    <n v="0"/>
    <n v="0"/>
    <n v="-330"/>
    <m/>
    <m/>
    <m/>
    <n v="0"/>
    <s v="SIM"/>
  </r>
  <r>
    <x v="0"/>
    <x v="2"/>
    <n v="10"/>
    <s v="Mesa p/ Palco "/>
    <d v="2000-06-06T00:00:00"/>
    <n v="1"/>
    <n v="372"/>
    <n v="372"/>
    <n v="10"/>
    <n v="120"/>
    <n v="21"/>
    <n v="261"/>
    <n v="0"/>
    <n v="0"/>
    <n v="-372"/>
    <m/>
    <m/>
    <m/>
    <n v="0"/>
    <s v="SIM"/>
  </r>
  <r>
    <x v="0"/>
    <x v="2"/>
    <n v="10"/>
    <s v="Mesa Escrivaninha c/ 3 Gavetas"/>
    <d v="2000-06-09T00:00:00"/>
    <n v="1"/>
    <n v="159.5"/>
    <n v="159.5"/>
    <n v="10"/>
    <n v="120"/>
    <n v="21"/>
    <n v="261"/>
    <n v="0"/>
    <n v="0"/>
    <n v="-159.5"/>
    <m/>
    <m/>
    <m/>
    <n v="0"/>
    <s v="SIM"/>
  </r>
  <r>
    <x v="0"/>
    <x v="1"/>
    <n v="10"/>
    <s v="Aparelho Condicionador de Ar"/>
    <d v="2000-09-28T00:00:00"/>
    <n v="1"/>
    <n v="1750"/>
    <n v="1750"/>
    <n v="10"/>
    <n v="120"/>
    <n v="21"/>
    <n v="258"/>
    <n v="0"/>
    <n v="0"/>
    <n v="-1750"/>
    <m/>
    <m/>
    <m/>
    <n v="0"/>
    <s v="SIM"/>
  </r>
  <r>
    <x v="0"/>
    <x v="1"/>
    <n v="10"/>
    <s v="Enceradeira Eletrolux "/>
    <d v="2000-10-31T00:00:00"/>
    <n v="1"/>
    <n v="147"/>
    <n v="147"/>
    <n v="10"/>
    <n v="120"/>
    <n v="21"/>
    <n v="257"/>
    <n v="0"/>
    <n v="0"/>
    <n v="-147"/>
    <m/>
    <m/>
    <m/>
    <n v="0"/>
    <s v="SIM"/>
  </r>
  <r>
    <x v="0"/>
    <x v="2"/>
    <n v="10"/>
    <s v="Placa "/>
    <d v="2000-10-31T00:00:00"/>
    <n v="1"/>
    <n v="568"/>
    <n v="568"/>
    <n v="10"/>
    <n v="120"/>
    <n v="21"/>
    <n v="257"/>
    <n v="0"/>
    <n v="0"/>
    <n v="-568"/>
    <m/>
    <m/>
    <m/>
    <n v="0"/>
    <s v="SIM"/>
  </r>
  <r>
    <x v="0"/>
    <x v="2"/>
    <n v="10"/>
    <s v="Estante de Aço "/>
    <d v="2000-12-15T00:00:00"/>
    <n v="3"/>
    <n v="195.06666666666669"/>
    <n v="585.20000000000005"/>
    <n v="10"/>
    <n v="120"/>
    <n v="21"/>
    <n v="255"/>
    <n v="0"/>
    <n v="0"/>
    <n v="-585.20000000000005"/>
    <m/>
    <m/>
    <m/>
    <n v="0"/>
    <s v="SIM"/>
  </r>
  <r>
    <x v="0"/>
    <x v="2"/>
    <n v="10"/>
    <s v="Armário Pandim CH-24 190x080x038"/>
    <d v="2000-12-15T00:00:00"/>
    <n v="1"/>
    <n v="189"/>
    <n v="189"/>
    <n v="10"/>
    <n v="120"/>
    <n v="21"/>
    <n v="255"/>
    <n v="0"/>
    <n v="0"/>
    <n v="-189"/>
    <m/>
    <m/>
    <m/>
    <n v="0"/>
    <s v="SIM"/>
  </r>
  <r>
    <x v="0"/>
    <x v="4"/>
    <n v="20"/>
    <s v="Monitor de Vídeo 14&quot;"/>
    <d v="2000-12-31T00:00:00"/>
    <n v="1"/>
    <n v="350"/>
    <n v="350"/>
    <n v="5"/>
    <n v="60"/>
    <n v="21"/>
    <n v="255"/>
    <n v="0"/>
    <n v="0"/>
    <n v="-350"/>
    <m/>
    <m/>
    <m/>
    <n v="0"/>
    <s v="SIM"/>
  </r>
  <r>
    <x v="0"/>
    <x v="1"/>
    <n v="10"/>
    <s v="Celular Motorola "/>
    <d v="2001-04-17T00:00:00"/>
    <n v="1"/>
    <n v="589.4"/>
    <n v="589.4"/>
    <n v="10"/>
    <n v="120"/>
    <n v="20"/>
    <n v="251"/>
    <n v="0"/>
    <n v="0"/>
    <n v="-589.4"/>
    <m/>
    <m/>
    <m/>
    <n v="0"/>
    <s v="SIM"/>
  </r>
  <r>
    <x v="0"/>
    <x v="2"/>
    <n v="10"/>
    <s v="Armário Tomke Misto"/>
    <d v="2001-06-18T00:00:00"/>
    <n v="1"/>
    <n v="171.78"/>
    <n v="171.78"/>
    <n v="10"/>
    <n v="120"/>
    <n v="20"/>
    <n v="249"/>
    <n v="0"/>
    <n v="0"/>
    <n v="-171.78"/>
    <m/>
    <m/>
    <m/>
    <n v="0"/>
    <s v="SIM"/>
  </r>
  <r>
    <x v="0"/>
    <x v="2"/>
    <n v="10"/>
    <s v="Mesa Santa Tereza "/>
    <d v="2001-06-18T00:00:00"/>
    <n v="1"/>
    <n v="73.099999999999994"/>
    <n v="73.099999999999994"/>
    <n v="10"/>
    <n v="120"/>
    <n v="20"/>
    <n v="249"/>
    <n v="0"/>
    <n v="0"/>
    <n v="-73.099999999999994"/>
    <m/>
    <m/>
    <m/>
    <n v="0"/>
    <s v="SIM"/>
  </r>
  <r>
    <x v="0"/>
    <x v="2"/>
    <n v="10"/>
    <s v="Mesa c/02 Gavetas Taurus"/>
    <d v="2001-06-18T00:00:00"/>
    <n v="1"/>
    <n v="41.11"/>
    <n v="41.11"/>
    <n v="10"/>
    <n v="120"/>
    <n v="20"/>
    <n v="249"/>
    <n v="0"/>
    <n v="0"/>
    <n v="-41.11"/>
    <m/>
    <m/>
    <m/>
    <n v="0"/>
    <s v="SIM"/>
  </r>
  <r>
    <x v="0"/>
    <x v="2"/>
    <n v="10"/>
    <s v="Poltrona Pres. Lamin-Branco e Base Flex-Plus Dire"/>
    <d v="2001-06-18T00:00:00"/>
    <n v="1"/>
    <n v="147.5"/>
    <n v="147.5"/>
    <n v="10"/>
    <n v="120"/>
    <n v="20"/>
    <n v="249"/>
    <n v="0"/>
    <n v="0"/>
    <n v="-147.5"/>
    <m/>
    <m/>
    <m/>
    <n v="0"/>
    <s v="SIM"/>
  </r>
  <r>
    <x v="0"/>
    <x v="1"/>
    <n v="10"/>
    <s v="Central de Som"/>
    <d v="2001-06-23T00:00:00"/>
    <n v="1"/>
    <n v="3130"/>
    <n v="3130"/>
    <n v="10"/>
    <n v="120"/>
    <n v="20"/>
    <n v="249"/>
    <n v="0"/>
    <n v="0"/>
    <n v="-3130"/>
    <m/>
    <m/>
    <m/>
    <n v="0"/>
    <s v="SIM"/>
  </r>
  <r>
    <x v="0"/>
    <x v="1"/>
    <n v="10"/>
    <s v="Celular Motorola "/>
    <d v="2001-08-06T00:00:00"/>
    <n v="1"/>
    <n v="569"/>
    <n v="569"/>
    <n v="10"/>
    <n v="120"/>
    <n v="20"/>
    <n v="247"/>
    <n v="0"/>
    <n v="0"/>
    <n v="-569"/>
    <m/>
    <m/>
    <m/>
    <n v="0"/>
    <s v="SIM"/>
  </r>
  <r>
    <x v="0"/>
    <x v="1"/>
    <n v="10"/>
    <s v="Protocolador "/>
    <d v="2001-08-14T00:00:00"/>
    <n v="1"/>
    <n v="910"/>
    <n v="910"/>
    <n v="10"/>
    <n v="120"/>
    <n v="20"/>
    <n v="247"/>
    <n v="0"/>
    <n v="0"/>
    <n v="-910"/>
    <m/>
    <m/>
    <m/>
    <n v="0"/>
    <s v="SIM"/>
  </r>
  <r>
    <x v="0"/>
    <x v="2"/>
    <n v="10"/>
    <s v="Rake"/>
    <d v="2001-08-14T00:00:00"/>
    <n v="1"/>
    <n v="208"/>
    <n v="208"/>
    <n v="10"/>
    <n v="120"/>
    <n v="20"/>
    <n v="247"/>
    <n v="0"/>
    <n v="0"/>
    <n v="-208"/>
    <m/>
    <m/>
    <m/>
    <n v="0"/>
    <s v="SIM"/>
  </r>
  <r>
    <x v="0"/>
    <x v="4"/>
    <n v="20"/>
    <s v="Microcomputador PIII Desktop 933MHZ 6269 D1P 82BZ8TF"/>
    <d v="2001-08-31T00:00:00"/>
    <n v="2"/>
    <n v="2838.01"/>
    <n v="5676.02"/>
    <n v="5"/>
    <n v="60"/>
    <n v="20"/>
    <n v="247"/>
    <n v="0"/>
    <n v="0"/>
    <n v="-5676.02"/>
    <m/>
    <m/>
    <m/>
    <n v="0"/>
    <s v="SIM"/>
  </r>
  <r>
    <x v="0"/>
    <x v="2"/>
    <n v="10"/>
    <s v="Mesa p/ Computador 1.15"/>
    <d v="2001-09-06T00:00:00"/>
    <n v="1"/>
    <n v="72"/>
    <n v="72"/>
    <n v="10"/>
    <n v="120"/>
    <n v="20"/>
    <n v="246"/>
    <n v="0"/>
    <n v="0"/>
    <n v="-72"/>
    <m/>
    <m/>
    <m/>
    <n v="0"/>
    <s v="SIM"/>
  </r>
  <r>
    <x v="0"/>
    <x v="1"/>
    <n v="10"/>
    <s v="Aparelho de Fax "/>
    <d v="2001-11-12T00:00:00"/>
    <n v="2"/>
    <n v="440"/>
    <n v="880"/>
    <n v="10"/>
    <n v="120"/>
    <n v="20"/>
    <n v="244"/>
    <n v="0"/>
    <n v="0"/>
    <n v="-880"/>
    <m/>
    <m/>
    <m/>
    <n v="0"/>
    <s v="SIM"/>
  </r>
  <r>
    <x v="0"/>
    <x v="4"/>
    <n v="20"/>
    <s v="Impressora HP DeskJet 930c"/>
    <d v="2001-12-17T00:00:00"/>
    <n v="1"/>
    <n v="499"/>
    <n v="499"/>
    <n v="5"/>
    <n v="60"/>
    <n v="20"/>
    <n v="243"/>
    <n v="0"/>
    <n v="0"/>
    <n v="-499"/>
    <m/>
    <m/>
    <m/>
    <n v="0"/>
    <s v="SIM"/>
  </r>
  <r>
    <x v="0"/>
    <x v="2"/>
    <n v="10"/>
    <s v="Cadeira Gogo "/>
    <d v="2002-01-11T00:00:00"/>
    <n v="4"/>
    <n v="212.8"/>
    <n v="851.2"/>
    <n v="10"/>
    <n v="120"/>
    <n v="20"/>
    <n v="242"/>
    <n v="0"/>
    <n v="0"/>
    <n v="-851.2"/>
    <m/>
    <m/>
    <m/>
    <n v="0"/>
    <s v="SIM"/>
  </r>
  <r>
    <x v="0"/>
    <x v="2"/>
    <n v="10"/>
    <s v="Cadeira c/ Braço Bahia"/>
    <d v="2002-01-12T00:00:00"/>
    <n v="12"/>
    <n v="262"/>
    <n v="3144"/>
    <n v="10"/>
    <n v="120"/>
    <n v="20"/>
    <n v="242"/>
    <n v="0"/>
    <n v="0"/>
    <n v="-3144"/>
    <m/>
    <m/>
    <m/>
    <n v="0"/>
    <s v="SIM"/>
  </r>
  <r>
    <x v="0"/>
    <x v="2"/>
    <n v="10"/>
    <s v="Mesa Presidente"/>
    <d v="2002-01-12T00:00:00"/>
    <n v="2"/>
    <n v="1711.33"/>
    <n v="3422.66"/>
    <n v="10"/>
    <n v="120"/>
    <n v="20"/>
    <n v="242"/>
    <n v="0"/>
    <n v="0"/>
    <n v="-3422.66"/>
    <m/>
    <m/>
    <m/>
    <n v="0"/>
    <s v="SIM"/>
  </r>
  <r>
    <x v="0"/>
    <x v="2"/>
    <n v="10"/>
    <s v="Mesa Reunião"/>
    <d v="2002-01-12T00:00:00"/>
    <n v="1"/>
    <n v="2891.34"/>
    <n v="2891.34"/>
    <n v="10"/>
    <n v="120"/>
    <n v="20"/>
    <n v="242"/>
    <n v="0"/>
    <n v="0"/>
    <n v="-2891.34"/>
    <m/>
    <m/>
    <m/>
    <n v="0"/>
    <s v="SIM"/>
  </r>
  <r>
    <x v="0"/>
    <x v="2"/>
    <n v="10"/>
    <s v="Poltrona Giratória c/ Braço"/>
    <d v="2002-01-29T00:00:00"/>
    <n v="1"/>
    <n v="1958"/>
    <n v="1958"/>
    <n v="10"/>
    <n v="120"/>
    <n v="20"/>
    <n v="242"/>
    <n v="0"/>
    <n v="0"/>
    <n v="-1958"/>
    <m/>
    <m/>
    <m/>
    <n v="0"/>
    <s v="SIM"/>
  </r>
  <r>
    <x v="0"/>
    <x v="1"/>
    <n v="10"/>
    <s v="Ar Condicionado Eletrolux "/>
    <d v="2002-03-02T00:00:00"/>
    <n v="2"/>
    <n v="779"/>
    <n v="1558"/>
    <n v="10"/>
    <n v="120"/>
    <n v="20"/>
    <n v="240"/>
    <n v="0"/>
    <n v="0"/>
    <n v="-1558"/>
    <m/>
    <m/>
    <m/>
    <n v="0"/>
    <s v="SIM"/>
  </r>
  <r>
    <x v="0"/>
    <x v="1"/>
    <n v="10"/>
    <s v="Refrigerador Eletrolux R130 BR"/>
    <d v="2002-03-14T00:00:00"/>
    <n v="1"/>
    <n v="469"/>
    <n v="469"/>
    <n v="10"/>
    <n v="120"/>
    <n v="20"/>
    <n v="240"/>
    <n v="0"/>
    <n v="0"/>
    <n v="-469"/>
    <m/>
    <m/>
    <m/>
    <n v="0"/>
    <s v="SIM"/>
  </r>
  <r>
    <x v="0"/>
    <x v="2"/>
    <n v="10"/>
    <s v="Arquivo de Aço 4 Gavetas"/>
    <d v="2002-03-25T00:00:00"/>
    <n v="1"/>
    <n v="182.28"/>
    <n v="182.28"/>
    <n v="10"/>
    <n v="120"/>
    <n v="20"/>
    <n v="240"/>
    <n v="0"/>
    <n v="0"/>
    <n v="-182.28"/>
    <m/>
    <m/>
    <m/>
    <n v="0"/>
    <s v="SIM"/>
  </r>
  <r>
    <x v="0"/>
    <x v="2"/>
    <n v="10"/>
    <s v="Cadeira Giratória Tecido"/>
    <d v="2002-03-25T00:00:00"/>
    <n v="1"/>
    <n v="69.75"/>
    <n v="69.75"/>
    <n v="10"/>
    <n v="120"/>
    <n v="20"/>
    <n v="240"/>
    <n v="0"/>
    <n v="0"/>
    <n v="-69.75"/>
    <d v="2022-01-31T00:00:00"/>
    <n v="1"/>
    <n v="69.75"/>
    <n v="0"/>
    <s v="SIM"/>
  </r>
  <r>
    <x v="0"/>
    <x v="2"/>
    <n v="10"/>
    <s v="Mesa para Computador 1.15x70x67"/>
    <d v="2002-04-01T00:00:00"/>
    <n v="1"/>
    <n v="79"/>
    <n v="79"/>
    <n v="10"/>
    <n v="120"/>
    <n v="19"/>
    <n v="239"/>
    <n v="0"/>
    <n v="0"/>
    <n v="-79"/>
    <m/>
    <m/>
    <m/>
    <n v="0"/>
    <s v="SIM"/>
  </r>
  <r>
    <x v="0"/>
    <x v="4"/>
    <n v="20"/>
    <s v="Impressora Epson "/>
    <d v="2002-04-11T00:00:00"/>
    <n v="1"/>
    <n v="3050"/>
    <n v="3050"/>
    <n v="5"/>
    <n v="60"/>
    <n v="19"/>
    <n v="239"/>
    <n v="0"/>
    <n v="0"/>
    <n v="-3050"/>
    <m/>
    <m/>
    <m/>
    <n v="0"/>
    <s v="SIM"/>
  </r>
  <r>
    <x v="0"/>
    <x v="2"/>
    <n v="10"/>
    <s v="Gaveteiro-Pastas CMS"/>
    <d v="2002-04-18T00:00:00"/>
    <n v="1"/>
    <n v="114"/>
    <n v="114"/>
    <n v="10"/>
    <n v="120"/>
    <n v="19"/>
    <n v="239"/>
    <n v="0"/>
    <n v="0"/>
    <n v="-114"/>
    <m/>
    <m/>
    <m/>
    <n v="0"/>
    <s v="SIM"/>
  </r>
  <r>
    <x v="0"/>
    <x v="1"/>
    <n v="10"/>
    <s v="Aparelho Condicionador de Ar Consul "/>
    <d v="2002-04-30T00:00:00"/>
    <n v="1"/>
    <n v="539"/>
    <n v="539"/>
    <n v="10"/>
    <n v="120"/>
    <n v="19"/>
    <n v="239"/>
    <n v="0"/>
    <n v="0"/>
    <n v="-539"/>
    <m/>
    <m/>
    <m/>
    <n v="0"/>
    <s v="SIM"/>
  </r>
  <r>
    <x v="0"/>
    <x v="1"/>
    <n v="10"/>
    <s v="Ser-Switch  4 Serv.x 1 Cons. CS14C  (c/ Cabo 00847 18019)"/>
    <d v="2002-08-16T00:00:00"/>
    <n v="1"/>
    <n v="994"/>
    <n v="994"/>
    <n v="10"/>
    <n v="120"/>
    <n v="19"/>
    <n v="235"/>
    <n v="0"/>
    <n v="0"/>
    <n v="-994"/>
    <m/>
    <m/>
    <m/>
    <n v="0"/>
    <s v="SIM"/>
  </r>
  <r>
    <x v="0"/>
    <x v="4"/>
    <n v="20"/>
    <s v="Impressora HP "/>
    <d v="2002-10-28T00:00:00"/>
    <n v="1"/>
    <n v="7399.98"/>
    <n v="7399.98"/>
    <n v="5"/>
    <n v="60"/>
    <n v="19"/>
    <n v="233"/>
    <n v="0"/>
    <n v="0"/>
    <n v="-7399.98"/>
    <m/>
    <m/>
    <m/>
    <n v="0"/>
    <s v="SIM"/>
  </r>
  <r>
    <x v="0"/>
    <x v="1"/>
    <n v="10"/>
    <s v="Fax c/ Secretária "/>
    <d v="2002-12-20T00:00:00"/>
    <n v="1"/>
    <n v="760"/>
    <n v="760"/>
    <n v="10"/>
    <n v="120"/>
    <n v="19"/>
    <n v="231"/>
    <n v="0"/>
    <n v="0"/>
    <n v="-760"/>
    <m/>
    <m/>
    <m/>
    <n v="0"/>
    <s v="SIM"/>
  </r>
  <r>
    <x v="0"/>
    <x v="4"/>
    <n v="20"/>
    <s v="Microcomputador "/>
    <d v="2003-02-20T00:00:00"/>
    <n v="1"/>
    <n v="3569.27"/>
    <n v="3569.27"/>
    <n v="5"/>
    <n v="60"/>
    <n v="19"/>
    <n v="229"/>
    <n v="0"/>
    <n v="0"/>
    <n v="-3569.27"/>
    <m/>
    <m/>
    <m/>
    <n v="0"/>
    <s v="SIM"/>
  </r>
  <r>
    <x v="0"/>
    <x v="1"/>
    <n v="10"/>
    <s v="Celular Nokia 8265"/>
    <d v="2003-04-04T00:00:00"/>
    <n v="1"/>
    <n v="609"/>
    <n v="609"/>
    <n v="10"/>
    <n v="120"/>
    <n v="18"/>
    <n v="227"/>
    <n v="0"/>
    <n v="0"/>
    <n v="-609"/>
    <m/>
    <m/>
    <m/>
    <n v="0"/>
    <s v="SIM"/>
  </r>
  <r>
    <x v="0"/>
    <x v="2"/>
    <n v="10"/>
    <s v="Mesa Teclado Cultural"/>
    <d v="2003-04-30T00:00:00"/>
    <n v="1"/>
    <n v="110"/>
    <n v="110"/>
    <n v="10"/>
    <n v="120"/>
    <n v="18"/>
    <n v="227"/>
    <n v="0"/>
    <n v="0"/>
    <n v="-110"/>
    <m/>
    <m/>
    <m/>
    <n v="0"/>
    <s v="SIM"/>
  </r>
  <r>
    <x v="0"/>
    <x v="1"/>
    <n v="10"/>
    <s v="Aparelho  Interface "/>
    <d v="2003-06-02T00:00:00"/>
    <n v="1"/>
    <n v="1090"/>
    <n v="1090"/>
    <n v="10"/>
    <n v="120"/>
    <n v="18"/>
    <n v="225"/>
    <n v="0"/>
    <n v="0"/>
    <n v="-1090"/>
    <m/>
    <m/>
    <m/>
    <n v="0"/>
    <s v="SIM"/>
  </r>
  <r>
    <x v="0"/>
    <x v="1"/>
    <n v="10"/>
    <s v="Refrigerador"/>
    <d v="2003-06-04T00:00:00"/>
    <n v="1"/>
    <n v="769"/>
    <n v="769"/>
    <n v="10"/>
    <n v="120"/>
    <n v="18"/>
    <n v="225"/>
    <n v="0"/>
    <n v="0"/>
    <n v="-769"/>
    <m/>
    <m/>
    <m/>
    <n v="0"/>
    <s v="SIM"/>
  </r>
  <r>
    <x v="0"/>
    <x v="1"/>
    <n v="10"/>
    <s v="Microfone "/>
    <d v="2004-04-06T00:00:00"/>
    <n v="1"/>
    <n v="1050"/>
    <n v="1050"/>
    <n v="10"/>
    <n v="120"/>
    <n v="17"/>
    <n v="215"/>
    <n v="0"/>
    <n v="0"/>
    <n v="-1050"/>
    <m/>
    <m/>
    <m/>
    <n v="0"/>
    <s v="SIM"/>
  </r>
  <r>
    <x v="0"/>
    <x v="2"/>
    <n v="10"/>
    <s v="Estante 7 paineis"/>
    <d v="2004-06-21T00:00:00"/>
    <n v="1"/>
    <n v="330"/>
    <n v="330"/>
    <n v="10"/>
    <n v="120"/>
    <n v="17"/>
    <n v="213"/>
    <n v="0"/>
    <n v="0"/>
    <n v="-330"/>
    <m/>
    <m/>
    <m/>
    <n v="0"/>
    <s v="SIM"/>
  </r>
  <r>
    <x v="0"/>
    <x v="1"/>
    <n v="10"/>
    <s v="Calculadora Sharp 2630 P 2"/>
    <d v="2004-07-07T00:00:00"/>
    <n v="1"/>
    <n v="260"/>
    <n v="260"/>
    <n v="10"/>
    <n v="120"/>
    <n v="17"/>
    <n v="212"/>
    <n v="0"/>
    <n v="0"/>
    <n v="-260"/>
    <m/>
    <m/>
    <m/>
    <n v="0"/>
    <s v="SIM"/>
  </r>
  <r>
    <x v="0"/>
    <x v="4"/>
    <n v="20"/>
    <s v="Impressora HP Laserjet "/>
    <d v="2004-07-14T00:00:00"/>
    <n v="3"/>
    <n v="1742.72"/>
    <n v="5228.16"/>
    <n v="5"/>
    <n v="60"/>
    <n v="17"/>
    <n v="212"/>
    <n v="0"/>
    <n v="0"/>
    <n v="-5228.16"/>
    <m/>
    <m/>
    <m/>
    <n v="0"/>
    <s v="SIM"/>
  </r>
  <r>
    <x v="0"/>
    <x v="2"/>
    <n v="10"/>
    <s v="Cadeira Giroflex "/>
    <d v="2004-10-04T00:00:00"/>
    <n v="1"/>
    <n v="611.63"/>
    <n v="611.63"/>
    <n v="10"/>
    <n v="120"/>
    <n v="17"/>
    <n v="209"/>
    <n v="0"/>
    <n v="0"/>
    <n v="-611.63"/>
    <m/>
    <m/>
    <m/>
    <n v="0"/>
    <s v="SIM"/>
  </r>
  <r>
    <x v="0"/>
    <x v="1"/>
    <n v="10"/>
    <s v="Calculadora Sharp 2630 P 2 "/>
    <d v="2004-10-06T00:00:00"/>
    <n v="1"/>
    <n v="260"/>
    <n v="260"/>
    <n v="10"/>
    <n v="120"/>
    <n v="17"/>
    <n v="209"/>
    <n v="0"/>
    <n v="0"/>
    <n v="-260"/>
    <m/>
    <m/>
    <m/>
    <n v="0"/>
    <s v="SIM"/>
  </r>
  <r>
    <x v="0"/>
    <x v="1"/>
    <n v="10"/>
    <s v="Calculadora Olivetti "/>
    <d v="2005-01-11T00:00:00"/>
    <n v="1"/>
    <n v="199"/>
    <n v="199"/>
    <n v="10"/>
    <n v="120"/>
    <n v="17"/>
    <n v="206"/>
    <n v="0"/>
    <n v="0"/>
    <n v="-199"/>
    <m/>
    <m/>
    <m/>
    <n v="0"/>
    <s v="SIM"/>
  </r>
  <r>
    <x v="0"/>
    <x v="2"/>
    <n v="10"/>
    <s v="Mesa "/>
    <d v="2006-01-12T00:00:00"/>
    <n v="1"/>
    <n v="140"/>
    <n v="140"/>
    <n v="10"/>
    <n v="120"/>
    <n v="16"/>
    <n v="194"/>
    <n v="0"/>
    <n v="0"/>
    <n v="-140"/>
    <m/>
    <m/>
    <m/>
    <n v="0"/>
    <s v="SIM"/>
  </r>
  <r>
    <x v="0"/>
    <x v="4"/>
    <n v="20"/>
    <s v="Monitor IBM Color"/>
    <d v="2006-02-13T00:00:00"/>
    <n v="1"/>
    <n v="336.48"/>
    <n v="336.48"/>
    <n v="5"/>
    <n v="60"/>
    <n v="16"/>
    <n v="193"/>
    <n v="0"/>
    <n v="0"/>
    <n v="-336.48"/>
    <m/>
    <m/>
    <m/>
    <n v="0"/>
    <s v="SIM"/>
  </r>
  <r>
    <x v="0"/>
    <x v="2"/>
    <n v="10"/>
    <s v="Poltrona Giratória c/ Braço"/>
    <d v="2006-04-07T00:00:00"/>
    <n v="1"/>
    <n v="2779.99"/>
    <n v="2779.99"/>
    <n v="10"/>
    <n v="120"/>
    <n v="15"/>
    <n v="191"/>
    <n v="0"/>
    <n v="0"/>
    <n v="-2779.99"/>
    <m/>
    <m/>
    <m/>
    <n v="0"/>
    <s v="SIM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9"/>
    <n v="0"/>
    <n v="0"/>
    <n v="-16547.580000000002"/>
    <m/>
    <m/>
    <m/>
    <n v="0"/>
    <s v="SIM"/>
  </r>
  <r>
    <x v="0"/>
    <x v="2"/>
    <n v="10"/>
    <s v="Mesa de Trabalho Noc"/>
    <d v="2006-08-31T00:00:00"/>
    <n v="1"/>
    <n v="315"/>
    <n v="315"/>
    <n v="10"/>
    <n v="120"/>
    <n v="15"/>
    <n v="187"/>
    <n v="0"/>
    <n v="0"/>
    <n v="-315"/>
    <m/>
    <m/>
    <m/>
    <n v="0"/>
    <s v="SIM"/>
  </r>
  <r>
    <x v="0"/>
    <x v="4"/>
    <n v="20"/>
    <s v="Monitor 15'' IBM"/>
    <d v="2006-09-01T00:00:00"/>
    <n v="10"/>
    <n v="339.56"/>
    <n v="3395.6"/>
    <n v="5"/>
    <n v="60"/>
    <n v="15"/>
    <n v="186"/>
    <n v="0"/>
    <n v="0"/>
    <n v="-3395.6"/>
    <m/>
    <m/>
    <m/>
    <n v="0"/>
    <s v="SIM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6"/>
    <n v="0"/>
    <n v="0"/>
    <n v="-34379.840000000004"/>
    <m/>
    <m/>
    <m/>
    <n v="0"/>
    <s v="SIM"/>
  </r>
  <r>
    <x v="0"/>
    <x v="4"/>
    <n v="20"/>
    <s v="Microcomputador Lenovo"/>
    <d v="2006-09-01T00:00:00"/>
    <n v="5"/>
    <n v="3060.44"/>
    <n v="15302.2"/>
    <n v="5"/>
    <n v="60"/>
    <n v="15"/>
    <n v="186"/>
    <n v="0"/>
    <n v="0"/>
    <n v="-15302.2"/>
    <m/>
    <m/>
    <m/>
    <n v="0"/>
    <s v="SIM"/>
  </r>
  <r>
    <x v="0"/>
    <x v="1"/>
    <n v="10"/>
    <s v="Central Telefônica Digital"/>
    <d v="2006-11-23T00:00:00"/>
    <n v="1"/>
    <n v="5489.76"/>
    <n v="5489.76"/>
    <n v="10"/>
    <n v="120"/>
    <n v="15"/>
    <n v="184"/>
    <n v="0"/>
    <n v="0"/>
    <n v="-5489.76"/>
    <m/>
    <m/>
    <m/>
    <n v="0"/>
    <s v="SIM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3"/>
    <n v="0"/>
    <n v="0"/>
    <n v="-4422.6000000000004"/>
    <m/>
    <m/>
    <m/>
    <n v="0"/>
    <s v="SIM"/>
  </r>
  <r>
    <x v="0"/>
    <x v="2"/>
    <n v="10"/>
    <s v="Poltrona Itamarati c/ Prancheta"/>
    <d v="2006-12-22T00:00:00"/>
    <n v="196"/>
    <n v="550"/>
    <n v="107800"/>
    <n v="10"/>
    <n v="120"/>
    <n v="15"/>
    <n v="183"/>
    <n v="0"/>
    <n v="0"/>
    <n v="-107800"/>
    <m/>
    <m/>
    <m/>
    <n v="0"/>
    <s v="SIM"/>
  </r>
  <r>
    <x v="0"/>
    <x v="2"/>
    <n v="10"/>
    <s v="Poltrona 5001 Giratória Presidente c/ Braço "/>
    <d v="2006-12-22T00:00:00"/>
    <n v="12"/>
    <n v="410"/>
    <n v="4920"/>
    <n v="10"/>
    <n v="120"/>
    <n v="15"/>
    <n v="183"/>
    <n v="0"/>
    <n v="0"/>
    <n v="-4920"/>
    <m/>
    <m/>
    <m/>
    <n v="0"/>
    <s v="SIM"/>
  </r>
  <r>
    <x v="0"/>
    <x v="1"/>
    <n v="10"/>
    <s v="Calculadora Procalc LP 45"/>
    <d v="2007-01-12T00:00:00"/>
    <n v="2"/>
    <n v="185"/>
    <n v="370"/>
    <n v="10"/>
    <n v="120"/>
    <n v="15"/>
    <n v="182"/>
    <n v="0"/>
    <n v="0"/>
    <n v="-370"/>
    <m/>
    <m/>
    <m/>
    <n v="0"/>
    <s v="SIM"/>
  </r>
  <r>
    <x v="0"/>
    <x v="1"/>
    <n v="10"/>
    <s v="Compressor Industrial "/>
    <d v="2007-01-15T00:00:00"/>
    <n v="1"/>
    <n v="1519"/>
    <n v="1519"/>
    <n v="10"/>
    <n v="120"/>
    <n v="15"/>
    <n v="182"/>
    <n v="0"/>
    <n v="0"/>
    <n v="-1519"/>
    <m/>
    <m/>
    <m/>
    <n v="0"/>
    <s v="SIM"/>
  </r>
  <r>
    <x v="0"/>
    <x v="1"/>
    <n v="10"/>
    <s v="Fax Panasonic"/>
    <d v="2007-01-17T00:00:00"/>
    <n v="1"/>
    <n v="628"/>
    <n v="628"/>
    <n v="10"/>
    <n v="120"/>
    <n v="15"/>
    <n v="182"/>
    <n v="0"/>
    <n v="0"/>
    <n v="-628"/>
    <m/>
    <m/>
    <m/>
    <n v="0"/>
    <s v="SIM"/>
  </r>
  <r>
    <x v="0"/>
    <x v="1"/>
    <n v="10"/>
    <s v="Câmera Digital Olimpus D-435 c/ Carregador"/>
    <d v="2007-01-31T00:00:00"/>
    <n v="11"/>
    <n v="560"/>
    <n v="6160"/>
    <n v="10"/>
    <n v="120"/>
    <n v="15"/>
    <n v="182"/>
    <n v="0"/>
    <n v="0"/>
    <n v="-6160"/>
    <m/>
    <m/>
    <m/>
    <n v="0"/>
    <s v="SIM"/>
  </r>
  <r>
    <x v="0"/>
    <x v="2"/>
    <n v="10"/>
    <s v="Mesa"/>
    <d v="2007-01-31T00:00:00"/>
    <n v="1"/>
    <n v="139"/>
    <n v="139"/>
    <n v="10"/>
    <n v="120"/>
    <n v="15"/>
    <n v="182"/>
    <n v="0"/>
    <n v="0"/>
    <n v="-139"/>
    <m/>
    <m/>
    <m/>
    <n v="0"/>
    <s v="SIM"/>
  </r>
  <r>
    <x v="0"/>
    <x v="2"/>
    <n v="10"/>
    <s v="Mesa Modular Nogal"/>
    <d v="2007-01-31T00:00:00"/>
    <n v="1"/>
    <n v="1153.2"/>
    <n v="1153.2"/>
    <n v="10"/>
    <n v="120"/>
    <n v="15"/>
    <n v="182"/>
    <n v="0"/>
    <n v="0"/>
    <n v="-1153.2"/>
    <m/>
    <m/>
    <m/>
    <n v="0"/>
    <s v="SIM"/>
  </r>
  <r>
    <x v="1"/>
    <x v="3"/>
    <n v="4"/>
    <s v="Prédio"/>
    <d v="2007-02-08T00:00:00"/>
    <n v="1"/>
    <n v="1304982.92"/>
    <n v="1304982.92"/>
    <n v="25"/>
    <n v="300"/>
    <n v="15"/>
    <n v="181"/>
    <n v="0"/>
    <n v="-4349.9430666666667"/>
    <n v="-787339.69506666681"/>
    <m/>
    <m/>
    <m/>
    <n v="513293.28186666651"/>
    <s v="NÃO"/>
  </r>
  <r>
    <x v="0"/>
    <x v="1"/>
    <n v="10"/>
    <s v="Projetor Multimidia "/>
    <d v="2007-02-23T00:00:00"/>
    <n v="1"/>
    <n v="5700"/>
    <n v="5700"/>
    <n v="10"/>
    <n v="120"/>
    <n v="15"/>
    <n v="181"/>
    <n v="0"/>
    <n v="0"/>
    <n v="-5700"/>
    <m/>
    <m/>
    <m/>
    <n v="0"/>
    <s v="SIM"/>
  </r>
  <r>
    <x v="0"/>
    <x v="2"/>
    <n v="10"/>
    <s v="Cadeira Caixa170 com Arco Com Caximbo"/>
    <d v="2007-02-23T00:00:00"/>
    <n v="3"/>
    <n v="160"/>
    <n v="480"/>
    <n v="10"/>
    <n v="120"/>
    <n v="15"/>
    <n v="181"/>
    <n v="0"/>
    <n v="0"/>
    <n v="-480"/>
    <m/>
    <m/>
    <m/>
    <n v="0"/>
    <s v="SIM"/>
  </r>
  <r>
    <x v="0"/>
    <x v="2"/>
    <n v="10"/>
    <s v="Cadeira"/>
    <d v="2007-02-23T00:00:00"/>
    <n v="8"/>
    <n v="140"/>
    <n v="1120"/>
    <n v="10"/>
    <n v="120"/>
    <n v="15"/>
    <n v="181"/>
    <n v="0"/>
    <n v="0"/>
    <n v="-1120"/>
    <m/>
    <m/>
    <m/>
    <n v="0"/>
    <s v="SIM"/>
  </r>
  <r>
    <x v="0"/>
    <x v="2"/>
    <n v="10"/>
    <s v="Cadeira Giratória 111 Sec "/>
    <d v="2007-02-23T00:00:00"/>
    <n v="1"/>
    <n v="170"/>
    <n v="170"/>
    <n v="10"/>
    <n v="120"/>
    <n v="15"/>
    <n v="181"/>
    <n v="0"/>
    <n v="0"/>
    <n v="-170"/>
    <m/>
    <m/>
    <m/>
    <n v="0"/>
    <s v="SIM"/>
  </r>
  <r>
    <x v="0"/>
    <x v="2"/>
    <n v="10"/>
    <s v="Banco"/>
    <d v="2007-02-23T00:00:00"/>
    <n v="1"/>
    <n v="450"/>
    <n v="450"/>
    <n v="10"/>
    <n v="120"/>
    <n v="15"/>
    <n v="181"/>
    <n v="0"/>
    <n v="0"/>
    <n v="-450"/>
    <m/>
    <m/>
    <m/>
    <n v="0"/>
    <s v="SIM"/>
  </r>
  <r>
    <x v="0"/>
    <x v="2"/>
    <n v="10"/>
    <s v="Estante Biblioteca Elite EA 150"/>
    <d v="2007-02-23T00:00:00"/>
    <n v="1"/>
    <n v="550"/>
    <n v="550"/>
    <n v="10"/>
    <n v="120"/>
    <n v="15"/>
    <n v="181"/>
    <n v="0"/>
    <n v="0"/>
    <n v="-550"/>
    <m/>
    <m/>
    <m/>
    <n v="0"/>
    <s v="SIM"/>
  </r>
  <r>
    <x v="0"/>
    <x v="2"/>
    <n v="10"/>
    <s v="Mesa Incoflex "/>
    <d v="2007-02-23T00:00:00"/>
    <n v="2"/>
    <n v="385"/>
    <n v="770"/>
    <n v="10"/>
    <n v="120"/>
    <n v="15"/>
    <n v="181"/>
    <n v="0"/>
    <n v="0"/>
    <n v="-770"/>
    <m/>
    <m/>
    <m/>
    <n v="0"/>
    <s v="SIM"/>
  </r>
  <r>
    <x v="0"/>
    <x v="2"/>
    <n v="10"/>
    <s v="Mesa F05"/>
    <d v="2007-02-23T00:00:00"/>
    <n v="2"/>
    <n v="130"/>
    <n v="260"/>
    <n v="10"/>
    <n v="120"/>
    <n v="15"/>
    <n v="181"/>
    <n v="0"/>
    <n v="0"/>
    <n v="-260"/>
    <m/>
    <m/>
    <m/>
    <n v="0"/>
    <s v="SIM"/>
  </r>
  <r>
    <x v="0"/>
    <x v="2"/>
    <n v="10"/>
    <s v="Mesa FP 699 "/>
    <d v="2007-02-23T00:00:00"/>
    <n v="3"/>
    <n v="360"/>
    <n v="1080"/>
    <n v="10"/>
    <n v="120"/>
    <n v="15"/>
    <n v="181"/>
    <n v="0"/>
    <n v="0"/>
    <n v="-1080"/>
    <m/>
    <m/>
    <m/>
    <n v="0"/>
    <s v="SIM"/>
  </r>
  <r>
    <x v="0"/>
    <x v="2"/>
    <n v="10"/>
    <s v="Estante Biblioteca Elite EA 150"/>
    <d v="2007-02-23T00:00:00"/>
    <n v="3"/>
    <n v="550"/>
    <n v="1650"/>
    <n v="10"/>
    <n v="120"/>
    <n v="15"/>
    <n v="181"/>
    <n v="0"/>
    <n v="0"/>
    <n v="-1650"/>
    <m/>
    <m/>
    <m/>
    <n v="0"/>
    <s v="SIM"/>
  </r>
  <r>
    <x v="0"/>
    <x v="2"/>
    <n v="10"/>
    <s v="Cadeira Fixa 303 PE Secret Exec"/>
    <d v="2007-02-23T00:00:00"/>
    <n v="4"/>
    <n v="120"/>
    <n v="480"/>
    <n v="10"/>
    <n v="120"/>
    <n v="15"/>
    <n v="181"/>
    <n v="0"/>
    <n v="0"/>
    <n v="-480"/>
    <m/>
    <m/>
    <m/>
    <n v="0"/>
    <s v="SIM"/>
  </r>
  <r>
    <x v="0"/>
    <x v="2"/>
    <n v="10"/>
    <s v="Cadeira Giratória 111 Sec "/>
    <d v="2007-02-23T00:00:00"/>
    <n v="2"/>
    <n v="170"/>
    <n v="340"/>
    <n v="10"/>
    <n v="120"/>
    <n v="15"/>
    <n v="181"/>
    <n v="0"/>
    <n v="0"/>
    <n v="-340"/>
    <m/>
    <m/>
    <m/>
    <n v="0"/>
    <s v="SIM"/>
  </r>
  <r>
    <x v="1"/>
    <x v="3"/>
    <n v="4"/>
    <s v="Conjunto 301"/>
    <d v="2007-02-26T00:00:00"/>
    <n v="1"/>
    <n v="238936.15"/>
    <n v="238936.15"/>
    <n v="25"/>
    <n v="300"/>
    <n v="15"/>
    <n v="181"/>
    <n v="0"/>
    <n v="-796.45383333333336"/>
    <n v="-144158.14383333334"/>
    <m/>
    <m/>
    <m/>
    <n v="93981.552333333326"/>
    <s v="NÃO"/>
  </r>
  <r>
    <x v="0"/>
    <x v="1"/>
    <n v="10"/>
    <s v="Sistema de Som"/>
    <d v="2007-03-05T00:00:00"/>
    <n v="1"/>
    <n v="1766"/>
    <n v="1766"/>
    <n v="10"/>
    <n v="120"/>
    <n v="15"/>
    <n v="180"/>
    <n v="0"/>
    <n v="0"/>
    <n v="-1766"/>
    <m/>
    <m/>
    <m/>
    <n v="0"/>
    <s v="SIM"/>
  </r>
  <r>
    <x v="0"/>
    <x v="2"/>
    <n v="10"/>
    <s v="Estante de Aço"/>
    <d v="2007-03-06T00:00:00"/>
    <n v="3"/>
    <n v="126"/>
    <n v="378"/>
    <n v="10"/>
    <n v="120"/>
    <n v="15"/>
    <n v="180"/>
    <n v="0"/>
    <n v="0"/>
    <n v="-378"/>
    <m/>
    <m/>
    <m/>
    <n v="0"/>
    <s v="SIM"/>
  </r>
  <r>
    <x v="0"/>
    <x v="2"/>
    <n v="10"/>
    <s v="Cadeira Clio Ass/encosto"/>
    <d v="2007-03-06T00:00:00"/>
    <n v="16"/>
    <n v="51"/>
    <n v="816"/>
    <n v="10"/>
    <n v="120"/>
    <n v="15"/>
    <n v="180"/>
    <n v="0"/>
    <n v="0"/>
    <n v="-816"/>
    <m/>
    <m/>
    <m/>
    <n v="0"/>
    <s v="SIM"/>
  </r>
  <r>
    <x v="0"/>
    <x v="2"/>
    <n v="10"/>
    <s v="Cadeira Clio Ass/encosto"/>
    <d v="2007-03-06T00:00:00"/>
    <n v="1"/>
    <n v="30"/>
    <n v="30"/>
    <n v="10"/>
    <n v="120"/>
    <n v="15"/>
    <n v="180"/>
    <n v="0"/>
    <n v="0"/>
    <n v="-30"/>
    <m/>
    <m/>
    <m/>
    <n v="0"/>
    <s v="SIM"/>
  </r>
  <r>
    <x v="0"/>
    <x v="2"/>
    <n v="10"/>
    <s v="Mesa Redonda"/>
    <d v="2007-03-06T00:00:00"/>
    <n v="1"/>
    <n v="149"/>
    <n v="149"/>
    <n v="10"/>
    <n v="120"/>
    <n v="15"/>
    <n v="180"/>
    <n v="0"/>
    <n v="0"/>
    <n v="-149"/>
    <m/>
    <m/>
    <m/>
    <n v="0"/>
    <s v="SIM"/>
  </r>
  <r>
    <x v="0"/>
    <x v="2"/>
    <n v="10"/>
    <s v="Mesa Tampo Granito"/>
    <d v="2007-03-06T00:00:00"/>
    <n v="1"/>
    <n v="828"/>
    <n v="828"/>
    <n v="10"/>
    <n v="120"/>
    <n v="15"/>
    <n v="180"/>
    <n v="0"/>
    <n v="0"/>
    <n v="-828"/>
    <m/>
    <m/>
    <m/>
    <n v="0"/>
    <s v="SIM"/>
  </r>
  <r>
    <x v="0"/>
    <x v="2"/>
    <n v="10"/>
    <s v="Mesa Modular"/>
    <d v="2007-03-06T00:00:00"/>
    <n v="1"/>
    <n v="291.64999999999998"/>
    <n v="291.64999999999998"/>
    <n v="10"/>
    <n v="120"/>
    <n v="15"/>
    <n v="180"/>
    <n v="0"/>
    <n v="0"/>
    <n v="-291.64999999999998"/>
    <m/>
    <m/>
    <m/>
    <n v="0"/>
    <s v="SIM"/>
  </r>
  <r>
    <x v="0"/>
    <x v="4"/>
    <n v="20"/>
    <s v="Microcomputador"/>
    <d v="2007-03-06T00:00:00"/>
    <n v="1"/>
    <n v="1545"/>
    <n v="1545"/>
    <n v="5"/>
    <n v="60"/>
    <n v="15"/>
    <n v="180"/>
    <n v="0"/>
    <n v="0"/>
    <n v="-1545"/>
    <m/>
    <m/>
    <m/>
    <n v="0"/>
    <s v="SIM"/>
  </r>
  <r>
    <x v="0"/>
    <x v="1"/>
    <n v="10"/>
    <s v="Condicionador de AR"/>
    <d v="2007-03-08T00:00:00"/>
    <n v="1"/>
    <n v="760"/>
    <n v="760"/>
    <n v="10"/>
    <n v="120"/>
    <n v="15"/>
    <n v="180"/>
    <n v="0"/>
    <n v="0"/>
    <n v="-760"/>
    <m/>
    <m/>
    <m/>
    <n v="0"/>
    <s v="SIM"/>
  </r>
  <r>
    <x v="0"/>
    <x v="1"/>
    <n v="10"/>
    <s v="Condicionador de AR Consul Frio 30"/>
    <d v="2007-03-08T00:00:00"/>
    <n v="1"/>
    <n v="2600"/>
    <n v="2600"/>
    <n v="10"/>
    <n v="120"/>
    <n v="15"/>
    <n v="180"/>
    <n v="0"/>
    <n v="0"/>
    <n v="-2600"/>
    <m/>
    <m/>
    <m/>
    <n v="0"/>
    <s v="SIM"/>
  </r>
  <r>
    <x v="0"/>
    <x v="2"/>
    <n v="10"/>
    <s v="Rack ST BP C/ Chaves 2413"/>
    <d v="2007-03-08T00:00:00"/>
    <n v="1"/>
    <n v="274.55"/>
    <n v="274.55"/>
    <n v="10"/>
    <n v="120"/>
    <n v="15"/>
    <n v="180"/>
    <n v="0"/>
    <n v="0"/>
    <n v="-274.55"/>
    <m/>
    <m/>
    <m/>
    <n v="0"/>
    <s v="SIM"/>
  </r>
  <r>
    <x v="0"/>
    <x v="2"/>
    <n v="10"/>
    <s v="Mesa Metálica"/>
    <d v="2007-03-09T00:00:00"/>
    <n v="2"/>
    <n v="150"/>
    <n v="300"/>
    <n v="10"/>
    <n v="120"/>
    <n v="15"/>
    <n v="180"/>
    <n v="0"/>
    <n v="0"/>
    <n v="-300"/>
    <m/>
    <m/>
    <m/>
    <n v="0"/>
    <s v="SIM"/>
  </r>
  <r>
    <x v="0"/>
    <x v="2"/>
    <n v="10"/>
    <s v="Cadeira Presidente c/ braço"/>
    <d v="2007-03-23T00:00:00"/>
    <n v="1"/>
    <n v="179"/>
    <n v="179"/>
    <n v="10"/>
    <n v="120"/>
    <n v="15"/>
    <n v="180"/>
    <n v="0"/>
    <n v="0"/>
    <n v="-179"/>
    <m/>
    <m/>
    <m/>
    <n v="0"/>
    <s v="SIM"/>
  </r>
  <r>
    <x v="0"/>
    <x v="1"/>
    <n v="10"/>
    <s v="Fax Brother"/>
    <d v="2007-04-18T00:00:00"/>
    <n v="1"/>
    <n v="525.15"/>
    <n v="525.15"/>
    <n v="10"/>
    <n v="120"/>
    <n v="14"/>
    <n v="179"/>
    <n v="0"/>
    <n v="0"/>
    <n v="-525.15"/>
    <m/>
    <m/>
    <m/>
    <n v="0"/>
    <s v="SIM"/>
  </r>
  <r>
    <x v="0"/>
    <x v="2"/>
    <n v="10"/>
    <s v="Cadeira Escritório "/>
    <d v="2007-04-26T00:00:00"/>
    <n v="3"/>
    <n v="406"/>
    <n v="1218"/>
    <n v="10"/>
    <n v="120"/>
    <n v="14"/>
    <n v="179"/>
    <n v="0"/>
    <n v="0"/>
    <n v="-1218"/>
    <m/>
    <m/>
    <m/>
    <n v="0"/>
    <s v="SIM"/>
  </r>
  <r>
    <x v="0"/>
    <x v="2"/>
    <n v="10"/>
    <s v="Cadeira "/>
    <d v="2007-06-06T00:00:00"/>
    <n v="1"/>
    <n v="80.63"/>
    <n v="80.63"/>
    <n v="10"/>
    <n v="120"/>
    <n v="14"/>
    <n v="177"/>
    <n v="0"/>
    <n v="0"/>
    <n v="-80.63"/>
    <m/>
    <m/>
    <m/>
    <n v="0"/>
    <s v="SIM"/>
  </r>
  <r>
    <x v="0"/>
    <x v="2"/>
    <n v="10"/>
    <s v="Mesa Computador"/>
    <d v="2007-06-06T00:00:00"/>
    <n v="1"/>
    <n v="122.37"/>
    <n v="122.37"/>
    <n v="10"/>
    <n v="120"/>
    <n v="14"/>
    <n v="177"/>
    <n v="0"/>
    <n v="0"/>
    <n v="-122.37"/>
    <m/>
    <m/>
    <m/>
    <n v="0"/>
    <s v="SIM"/>
  </r>
  <r>
    <x v="0"/>
    <x v="1"/>
    <n v="10"/>
    <s v="Consultório Odontológico Olympik VZF"/>
    <d v="2007-06-15T00:00:00"/>
    <n v="1"/>
    <n v="5580"/>
    <n v="5580"/>
    <n v="10"/>
    <n v="120"/>
    <n v="14"/>
    <n v="177"/>
    <n v="0"/>
    <n v="0"/>
    <n v="-5580"/>
    <m/>
    <m/>
    <m/>
    <n v="0"/>
    <s v="SIM"/>
  </r>
  <r>
    <x v="0"/>
    <x v="1"/>
    <n v="10"/>
    <s v="Câmera Digital Olympus"/>
    <d v="2007-07-04T00:00:00"/>
    <n v="2"/>
    <n v="650"/>
    <n v="1300"/>
    <n v="10"/>
    <n v="120"/>
    <n v="14"/>
    <n v="176"/>
    <n v="0"/>
    <n v="0"/>
    <n v="-1300"/>
    <m/>
    <m/>
    <m/>
    <n v="0"/>
    <s v="SIM"/>
  </r>
  <r>
    <x v="0"/>
    <x v="4"/>
    <n v="20"/>
    <s v="Microcomputador Lenovo"/>
    <d v="2007-07-10T00:00:00"/>
    <n v="2"/>
    <n v="1253.57"/>
    <n v="2507.14"/>
    <n v="5"/>
    <n v="60"/>
    <n v="14"/>
    <n v="176"/>
    <n v="0"/>
    <n v="0"/>
    <n v="-2507.14"/>
    <m/>
    <m/>
    <m/>
    <n v="0"/>
    <s v="SIM"/>
  </r>
  <r>
    <x v="0"/>
    <x v="4"/>
    <n v="20"/>
    <s v="Monitor Lenovo CRT 17&quot; E75"/>
    <d v="2007-07-10T00:00:00"/>
    <n v="1"/>
    <n v="307.69"/>
    <n v="307.69"/>
    <n v="5"/>
    <n v="60"/>
    <n v="14"/>
    <n v="176"/>
    <n v="0"/>
    <n v="0"/>
    <n v="-307.69"/>
    <m/>
    <m/>
    <m/>
    <n v="0"/>
    <s v="SIM"/>
  </r>
  <r>
    <x v="0"/>
    <x v="2"/>
    <n v="10"/>
    <s v="Mesa Teclado Central JM"/>
    <d v="2007-08-07T00:00:00"/>
    <n v="1"/>
    <n v="120"/>
    <n v="120"/>
    <n v="10"/>
    <n v="120"/>
    <n v="14"/>
    <n v="175"/>
    <n v="0"/>
    <n v="0"/>
    <n v="-120"/>
    <m/>
    <m/>
    <m/>
    <n v="0"/>
    <s v="SIM"/>
  </r>
  <r>
    <x v="0"/>
    <x v="2"/>
    <n v="10"/>
    <s v="Mesa de Centro Standard"/>
    <d v="2007-11-14T00:00:00"/>
    <n v="1"/>
    <n v="122"/>
    <n v="122"/>
    <n v="10"/>
    <n v="120"/>
    <n v="14"/>
    <n v="172"/>
    <n v="0"/>
    <n v="0"/>
    <n v="-122"/>
    <m/>
    <m/>
    <m/>
    <n v="0"/>
    <s v="SIM"/>
  </r>
  <r>
    <x v="0"/>
    <x v="2"/>
    <n v="10"/>
    <s v="Arquivo de Aço c/ 4 Gavetas Ch 24 c/ Carrinho Telescópio"/>
    <d v="2007-11-14T00:00:00"/>
    <n v="1"/>
    <n v="627"/>
    <n v="627"/>
    <n v="10"/>
    <n v="120"/>
    <n v="14"/>
    <n v="172"/>
    <n v="0"/>
    <n v="0"/>
    <n v="-627"/>
    <m/>
    <m/>
    <m/>
    <n v="0"/>
    <s v="SIM"/>
  </r>
  <r>
    <x v="0"/>
    <x v="2"/>
    <n v="10"/>
    <s v="Rack 9 p Fech"/>
    <d v="2007-11-29T00:00:00"/>
    <n v="1"/>
    <n v="1095"/>
    <n v="1095"/>
    <n v="10"/>
    <n v="120"/>
    <n v="14"/>
    <n v="172"/>
    <n v="0"/>
    <n v="0"/>
    <n v="-1095"/>
    <m/>
    <m/>
    <m/>
    <n v="0"/>
    <s v="SIM"/>
  </r>
  <r>
    <x v="0"/>
    <x v="1"/>
    <n v="10"/>
    <s v="Câmera Digital Sony DSC W35 7.2"/>
    <d v="2007-11-30T00:00:00"/>
    <n v="1"/>
    <n v="899"/>
    <n v="899"/>
    <n v="10"/>
    <n v="120"/>
    <n v="14"/>
    <n v="172"/>
    <n v="0"/>
    <n v="0"/>
    <n v="-899"/>
    <m/>
    <m/>
    <m/>
    <n v="0"/>
    <s v="SIM"/>
  </r>
  <r>
    <x v="0"/>
    <x v="2"/>
    <n v="10"/>
    <s v="Cadeira Giratória Talarico"/>
    <d v="2007-11-30T00:00:00"/>
    <n v="3"/>
    <n v="200"/>
    <n v="600"/>
    <n v="10"/>
    <n v="120"/>
    <n v="14"/>
    <n v="172"/>
    <n v="0"/>
    <n v="0"/>
    <n v="-600"/>
    <m/>
    <m/>
    <m/>
    <n v="0"/>
    <s v="SIM"/>
  </r>
  <r>
    <x v="0"/>
    <x v="2"/>
    <n v="10"/>
    <s v="Mesa Secretária "/>
    <d v="2007-11-30T00:00:00"/>
    <n v="2"/>
    <n v="231"/>
    <n v="462"/>
    <n v="10"/>
    <n v="120"/>
    <n v="14"/>
    <n v="172"/>
    <n v="0"/>
    <n v="0"/>
    <n v="-462"/>
    <m/>
    <m/>
    <m/>
    <n v="0"/>
    <s v="SIM"/>
  </r>
  <r>
    <x v="0"/>
    <x v="2"/>
    <n v="10"/>
    <s v="Cadeira Fixa"/>
    <d v="2007-11-30T00:00:00"/>
    <n v="6"/>
    <n v="74"/>
    <n v="444"/>
    <n v="10"/>
    <n v="120"/>
    <n v="14"/>
    <n v="172"/>
    <n v="0"/>
    <n v="0"/>
    <n v="-444"/>
    <m/>
    <m/>
    <m/>
    <n v="0"/>
    <s v="SIM"/>
  </r>
  <r>
    <x v="0"/>
    <x v="2"/>
    <n v="10"/>
    <s v="Banco Talaricos 03 Lugares"/>
    <d v="2007-11-30T00:00:00"/>
    <n v="2"/>
    <n v="210"/>
    <n v="420"/>
    <n v="10"/>
    <n v="120"/>
    <n v="14"/>
    <n v="172"/>
    <n v="0"/>
    <n v="0"/>
    <n v="-420"/>
    <m/>
    <m/>
    <m/>
    <n v="0"/>
    <s v="SIM"/>
  </r>
  <r>
    <x v="0"/>
    <x v="1"/>
    <n v="10"/>
    <s v="Fax Brother"/>
    <d v="2008-01-21T00:00:00"/>
    <n v="1"/>
    <n v="480"/>
    <n v="480"/>
    <n v="10"/>
    <n v="120"/>
    <n v="14"/>
    <n v="170"/>
    <n v="0"/>
    <n v="0"/>
    <n v="-480"/>
    <m/>
    <m/>
    <m/>
    <n v="0"/>
    <s v="SIM"/>
  </r>
  <r>
    <x v="0"/>
    <x v="1"/>
    <n v="10"/>
    <s v="Calculadora"/>
    <d v="2008-02-08T00:00:00"/>
    <n v="2"/>
    <n v="185"/>
    <n v="370"/>
    <n v="10"/>
    <n v="120"/>
    <n v="14"/>
    <n v="169"/>
    <n v="0"/>
    <n v="0"/>
    <n v="-370"/>
    <m/>
    <m/>
    <m/>
    <n v="0"/>
    <s v="SIM"/>
  </r>
  <r>
    <x v="0"/>
    <x v="4"/>
    <n v="20"/>
    <s v="Impressora "/>
    <d v="2008-03-06T00:00:00"/>
    <n v="13"/>
    <n v="665"/>
    <n v="8645"/>
    <n v="5"/>
    <n v="60"/>
    <n v="14"/>
    <n v="168"/>
    <n v="0"/>
    <n v="0"/>
    <n v="-8645"/>
    <m/>
    <m/>
    <m/>
    <n v="0"/>
    <s v="SIM"/>
  </r>
  <r>
    <x v="0"/>
    <x v="4"/>
    <n v="20"/>
    <s v="Impressora HP4250"/>
    <d v="2008-03-06T00:00:00"/>
    <n v="1"/>
    <n v="4138"/>
    <n v="4138"/>
    <n v="5"/>
    <n v="60"/>
    <n v="14"/>
    <n v="168"/>
    <n v="0"/>
    <n v="0"/>
    <n v="-4138"/>
    <m/>
    <m/>
    <m/>
    <n v="0"/>
    <s v="SIM"/>
  </r>
  <r>
    <x v="0"/>
    <x v="4"/>
    <n v="20"/>
    <s v="Monitor LG"/>
    <d v="2008-03-28T00:00:00"/>
    <n v="7"/>
    <n v="500"/>
    <n v="3500"/>
    <n v="5"/>
    <n v="60"/>
    <n v="14"/>
    <n v="168"/>
    <n v="0"/>
    <n v="0"/>
    <n v="-3500"/>
    <m/>
    <m/>
    <m/>
    <n v="0"/>
    <s v="SIM"/>
  </r>
  <r>
    <x v="0"/>
    <x v="4"/>
    <n v="20"/>
    <s v="Desktop HP DC5700MT"/>
    <d v="2008-03-28T00:00:00"/>
    <n v="7"/>
    <n v="2072"/>
    <n v="14504"/>
    <n v="5"/>
    <n v="60"/>
    <n v="14"/>
    <n v="168"/>
    <n v="0"/>
    <n v="0"/>
    <n v="-14504"/>
    <m/>
    <m/>
    <m/>
    <n v="0"/>
    <s v="SIM"/>
  </r>
  <r>
    <x v="0"/>
    <x v="2"/>
    <n v="10"/>
    <s v="Poltrona Tec 227 Jhavini "/>
    <d v="2008-06-11T00:00:00"/>
    <n v="3"/>
    <n v="851"/>
    <n v="2553"/>
    <n v="10"/>
    <n v="120"/>
    <n v="13"/>
    <n v="165"/>
    <n v="0"/>
    <n v="0"/>
    <n v="-2553"/>
    <m/>
    <m/>
    <m/>
    <n v="0"/>
    <s v="SIM"/>
  </r>
  <r>
    <x v="0"/>
    <x v="2"/>
    <n v="10"/>
    <s v="Mesa Lateral"/>
    <d v="2008-06-11T00:00:00"/>
    <n v="1"/>
    <n v="218"/>
    <n v="218"/>
    <n v="10"/>
    <n v="120"/>
    <n v="13"/>
    <n v="165"/>
    <n v="0"/>
    <n v="0"/>
    <n v="-218"/>
    <m/>
    <m/>
    <m/>
    <n v="0"/>
    <s v="SIM"/>
  </r>
  <r>
    <x v="0"/>
    <x v="2"/>
    <n v="10"/>
    <s v="Mesa "/>
    <d v="2008-07-09T00:00:00"/>
    <n v="1"/>
    <n v="65"/>
    <n v="65"/>
    <n v="10"/>
    <n v="120"/>
    <n v="13"/>
    <n v="164"/>
    <n v="0"/>
    <n v="0"/>
    <n v="-65"/>
    <m/>
    <m/>
    <m/>
    <n v="0"/>
    <s v="SIM"/>
  </r>
  <r>
    <x v="0"/>
    <x v="2"/>
    <n v="10"/>
    <s v="Mesa para computador"/>
    <d v="2008-07-09T00:00:00"/>
    <n v="2"/>
    <n v="97.5"/>
    <n v="195"/>
    <n v="10"/>
    <n v="120"/>
    <n v="13"/>
    <n v="164"/>
    <n v="0"/>
    <n v="0"/>
    <n v="-195"/>
    <m/>
    <m/>
    <m/>
    <n v="0"/>
    <s v="SIM"/>
  </r>
  <r>
    <x v="0"/>
    <x v="2"/>
    <n v="10"/>
    <s v="Gaveteiro 4 gavetas"/>
    <d v="2008-07-09T00:00:00"/>
    <n v="1"/>
    <n v="189"/>
    <n v="189"/>
    <n v="10"/>
    <n v="120"/>
    <n v="13"/>
    <n v="164"/>
    <n v="0"/>
    <n v="0"/>
    <n v="-189"/>
    <m/>
    <m/>
    <m/>
    <n v="0"/>
    <s v="SIM"/>
  </r>
  <r>
    <x v="0"/>
    <x v="1"/>
    <n v="10"/>
    <s v="Câmera Fotográfica Digital Samsug S630"/>
    <d v="2008-08-06T00:00:00"/>
    <n v="1"/>
    <n v="649"/>
    <n v="649"/>
    <n v="10"/>
    <n v="120"/>
    <n v="13"/>
    <n v="163"/>
    <n v="0"/>
    <n v="0"/>
    <n v="-649"/>
    <m/>
    <m/>
    <m/>
    <n v="0"/>
    <s v="SIM"/>
  </r>
  <r>
    <x v="0"/>
    <x v="1"/>
    <n v="10"/>
    <s v="Aparelho de Fax Brother"/>
    <d v="2008-08-19T00:00:00"/>
    <n v="1"/>
    <n v="462"/>
    <n v="462"/>
    <n v="10"/>
    <n v="120"/>
    <n v="13"/>
    <n v="163"/>
    <n v="0"/>
    <n v="0"/>
    <n v="-462"/>
    <m/>
    <m/>
    <m/>
    <n v="0"/>
    <s v="SIM"/>
  </r>
  <r>
    <x v="0"/>
    <x v="2"/>
    <n v="10"/>
    <s v="Armário Roupeiro"/>
    <d v="2008-08-20T00:00:00"/>
    <n v="1"/>
    <n v="248"/>
    <n v="248"/>
    <n v="10"/>
    <n v="120"/>
    <n v="13"/>
    <n v="163"/>
    <n v="0"/>
    <n v="0"/>
    <n v="-248"/>
    <m/>
    <m/>
    <m/>
    <n v="0"/>
    <s v="SIM"/>
  </r>
  <r>
    <x v="0"/>
    <x v="4"/>
    <n v="20"/>
    <s v="Desktop HP DC5750MT"/>
    <d v="2008-08-22T00:00:00"/>
    <n v="5"/>
    <n v="2065.5"/>
    <n v="10327.5"/>
    <n v="5"/>
    <n v="60"/>
    <n v="13"/>
    <n v="163"/>
    <n v="0"/>
    <n v="0"/>
    <n v="-10327.5"/>
    <m/>
    <m/>
    <m/>
    <n v="0"/>
    <s v="SIM"/>
  </r>
  <r>
    <x v="0"/>
    <x v="4"/>
    <n v="20"/>
    <s v="Monitor LG"/>
    <d v="2008-08-22T00:00:00"/>
    <n v="4"/>
    <n v="506.5"/>
    <n v="2026"/>
    <n v="5"/>
    <n v="60"/>
    <n v="13"/>
    <n v="163"/>
    <n v="0"/>
    <n v="0"/>
    <n v="-2026"/>
    <m/>
    <m/>
    <m/>
    <n v="0"/>
    <s v="SIM"/>
  </r>
  <r>
    <x v="0"/>
    <x v="2"/>
    <n v="10"/>
    <s v="Gaveteiro 04 gavetas"/>
    <d v="2008-08-25T00:00:00"/>
    <n v="1"/>
    <n v="229"/>
    <n v="229"/>
    <n v="10"/>
    <n v="120"/>
    <n v="13"/>
    <n v="163"/>
    <n v="0"/>
    <n v="0"/>
    <n v="-229"/>
    <m/>
    <m/>
    <m/>
    <n v="0"/>
    <s v="SIM"/>
  </r>
  <r>
    <x v="1"/>
    <x v="3"/>
    <n v="4"/>
    <s v="Salas 301 e 104"/>
    <d v="2008-10-02T00:00:00"/>
    <n v="1"/>
    <n v="132327.17000000001"/>
    <n v="132327.17000000001"/>
    <n v="25"/>
    <n v="300"/>
    <n v="13"/>
    <n v="161"/>
    <n v="0"/>
    <n v="-441.09056666666669"/>
    <n v="-71015.581233333331"/>
    <m/>
    <m/>
    <m/>
    <n v="60870.498200000002"/>
    <s v="NÃO"/>
  </r>
  <r>
    <x v="0"/>
    <x v="2"/>
    <n v="10"/>
    <s v="Armário de Cozinha"/>
    <d v="2008-10-13T00:00:00"/>
    <n v="1"/>
    <n v="539"/>
    <n v="539"/>
    <n v="10"/>
    <n v="120"/>
    <n v="13"/>
    <n v="161"/>
    <n v="0"/>
    <n v="0"/>
    <n v="-539"/>
    <m/>
    <m/>
    <m/>
    <n v="0"/>
    <s v="SIM"/>
  </r>
  <r>
    <x v="0"/>
    <x v="1"/>
    <n v="10"/>
    <s v="Condicionador de Ar Consul Frio"/>
    <d v="2008-11-08T00:00:00"/>
    <n v="2"/>
    <n v="966"/>
    <n v="1932"/>
    <n v="10"/>
    <n v="120"/>
    <n v="13"/>
    <n v="160"/>
    <n v="0"/>
    <n v="0"/>
    <n v="-1932"/>
    <m/>
    <m/>
    <m/>
    <n v="0"/>
    <s v="SIM"/>
  </r>
  <r>
    <x v="0"/>
    <x v="2"/>
    <n v="10"/>
    <s v="Rack New"/>
    <d v="2008-11-14T00:00:00"/>
    <n v="1"/>
    <n v="207"/>
    <n v="207"/>
    <n v="10"/>
    <n v="120"/>
    <n v="13"/>
    <n v="160"/>
    <n v="0"/>
    <n v="0"/>
    <n v="-207"/>
    <m/>
    <m/>
    <m/>
    <n v="0"/>
    <s v="SIM"/>
  </r>
  <r>
    <x v="0"/>
    <x v="2"/>
    <n v="10"/>
    <s v="Balança"/>
    <d v="2008-12-23T00:00:00"/>
    <n v="1"/>
    <n v="734.92"/>
    <n v="734.92"/>
    <n v="10"/>
    <n v="120"/>
    <n v="13"/>
    <n v="159"/>
    <n v="0"/>
    <n v="0"/>
    <n v="-734.92"/>
    <m/>
    <m/>
    <m/>
    <n v="0"/>
    <s v="SIM"/>
  </r>
  <r>
    <x v="0"/>
    <x v="2"/>
    <n v="10"/>
    <s v="Cadeira Estofada Digitador"/>
    <d v="2009-01-29T00:00:00"/>
    <n v="1"/>
    <n v="175"/>
    <n v="175"/>
    <n v="10"/>
    <n v="120"/>
    <n v="13"/>
    <n v="158"/>
    <n v="0"/>
    <n v="0"/>
    <n v="-175"/>
    <m/>
    <m/>
    <m/>
    <n v="0"/>
    <s v="SIM"/>
  </r>
  <r>
    <x v="0"/>
    <x v="1"/>
    <n v="10"/>
    <s v="Protocolador "/>
    <d v="2009-02-02T00:00:00"/>
    <n v="1"/>
    <n v="1134"/>
    <n v="1134"/>
    <n v="10"/>
    <n v="120"/>
    <n v="13"/>
    <n v="157"/>
    <n v="0"/>
    <n v="0"/>
    <n v="-1134"/>
    <m/>
    <m/>
    <m/>
    <n v="0"/>
    <s v="SIM"/>
  </r>
  <r>
    <x v="0"/>
    <x v="1"/>
    <n v="10"/>
    <s v="Calculadora "/>
    <d v="2009-02-10T00:00:00"/>
    <n v="1"/>
    <n v="320"/>
    <n v="320"/>
    <n v="10"/>
    <n v="120"/>
    <n v="13"/>
    <n v="157"/>
    <n v="0"/>
    <n v="0"/>
    <n v="-320"/>
    <m/>
    <m/>
    <m/>
    <n v="0"/>
    <s v="SIM"/>
  </r>
  <r>
    <x v="0"/>
    <x v="4"/>
    <n v="20"/>
    <s v="Impressora HP"/>
    <d v="2009-02-28T00:00:00"/>
    <n v="2"/>
    <n v="1122"/>
    <n v="2244"/>
    <n v="5"/>
    <n v="60"/>
    <n v="13"/>
    <n v="157"/>
    <n v="0"/>
    <n v="0"/>
    <n v="-2244"/>
    <m/>
    <m/>
    <m/>
    <n v="0"/>
    <s v="SIM"/>
  </r>
  <r>
    <x v="0"/>
    <x v="2"/>
    <n v="10"/>
    <s v="Caixa Acustica"/>
    <d v="2009-03-01T00:00:00"/>
    <n v="2"/>
    <n v="380.5"/>
    <n v="761"/>
    <n v="10"/>
    <n v="120"/>
    <n v="13"/>
    <n v="156"/>
    <n v="0"/>
    <n v="0"/>
    <n v="-761"/>
    <m/>
    <m/>
    <m/>
    <n v="0"/>
    <s v="SIM"/>
  </r>
  <r>
    <x v="0"/>
    <x v="2"/>
    <n v="10"/>
    <s v="Mesa CPD"/>
    <d v="2009-03-19T00:00:00"/>
    <n v="2"/>
    <n v="119"/>
    <n v="238"/>
    <n v="10"/>
    <n v="120"/>
    <n v="13"/>
    <n v="156"/>
    <n v="0"/>
    <n v="0"/>
    <n v="-238"/>
    <m/>
    <m/>
    <m/>
    <n v="0"/>
    <s v="SIM"/>
  </r>
  <r>
    <x v="0"/>
    <x v="2"/>
    <n v="10"/>
    <s v="Gaveteiro Vol 4 gavetas"/>
    <d v="2009-03-19T00:00:00"/>
    <n v="1"/>
    <n v="199"/>
    <n v="199"/>
    <n v="10"/>
    <n v="120"/>
    <n v="13"/>
    <n v="156"/>
    <n v="0"/>
    <n v="0"/>
    <n v="-199"/>
    <m/>
    <m/>
    <m/>
    <n v="0"/>
    <s v="SIM"/>
  </r>
  <r>
    <x v="0"/>
    <x v="1"/>
    <n v="10"/>
    <s v="Relógio de Ponto Biovoice Power"/>
    <d v="2009-04-08T00:00:00"/>
    <n v="1"/>
    <n v="2580"/>
    <n v="2580"/>
    <n v="10"/>
    <n v="120"/>
    <n v="12"/>
    <n v="155"/>
    <n v="0"/>
    <n v="0"/>
    <n v="-2580"/>
    <m/>
    <m/>
    <m/>
    <n v="0"/>
    <s v="SIM"/>
  </r>
  <r>
    <x v="0"/>
    <x v="2"/>
    <n v="10"/>
    <s v="Armário Alto 02 Portas "/>
    <d v="2009-04-09T00:00:00"/>
    <n v="1"/>
    <n v="270"/>
    <n v="270"/>
    <n v="10"/>
    <n v="120"/>
    <n v="12"/>
    <n v="155"/>
    <n v="0"/>
    <n v="0"/>
    <n v="-270"/>
    <m/>
    <m/>
    <m/>
    <n v="0"/>
    <s v="SIM"/>
  </r>
  <r>
    <x v="0"/>
    <x v="1"/>
    <n v="10"/>
    <s v="Calculadora PR 3100"/>
    <d v="2009-04-16T00:00:00"/>
    <n v="1"/>
    <n v="320"/>
    <n v="320"/>
    <n v="10"/>
    <n v="120"/>
    <n v="12"/>
    <n v="155"/>
    <n v="0"/>
    <n v="0"/>
    <n v="-320"/>
    <m/>
    <m/>
    <m/>
    <n v="0"/>
    <s v="SIM"/>
  </r>
  <r>
    <x v="0"/>
    <x v="4"/>
    <n v="20"/>
    <s v="Notebook Lenovo"/>
    <d v="2009-04-24T00:00:00"/>
    <n v="1"/>
    <n v="3454.3"/>
    <n v="3454.3"/>
    <n v="5"/>
    <n v="60"/>
    <n v="12"/>
    <n v="155"/>
    <n v="0"/>
    <n v="0"/>
    <n v="-3454.3"/>
    <m/>
    <m/>
    <m/>
    <n v="0"/>
    <s v="SIM"/>
  </r>
  <r>
    <x v="0"/>
    <x v="1"/>
    <n v="10"/>
    <s v="Fac Simile Panasonic "/>
    <d v="2009-04-29T00:00:00"/>
    <n v="1"/>
    <n v="680"/>
    <n v="680"/>
    <n v="10"/>
    <n v="120"/>
    <n v="12"/>
    <n v="155"/>
    <n v="0"/>
    <n v="0"/>
    <n v="-680"/>
    <m/>
    <m/>
    <m/>
    <n v="0"/>
    <s v="SIM"/>
  </r>
  <r>
    <x v="0"/>
    <x v="1"/>
    <n v="10"/>
    <s v="Aspirador de Pó Eletrolux Flex 1200W"/>
    <d v="2009-05-26T00:00:00"/>
    <n v="1"/>
    <n v="309"/>
    <n v="309"/>
    <n v="10"/>
    <n v="120"/>
    <n v="12"/>
    <n v="154"/>
    <n v="0"/>
    <n v="0"/>
    <n v="-309"/>
    <m/>
    <m/>
    <m/>
    <n v="0"/>
    <s v="SIM"/>
  </r>
  <r>
    <x v="0"/>
    <x v="2"/>
    <n v="10"/>
    <s v="Mesa "/>
    <d v="2009-06-10T00:00:00"/>
    <n v="1"/>
    <n v="225"/>
    <n v="225"/>
    <n v="10"/>
    <n v="120"/>
    <n v="12"/>
    <n v="153"/>
    <n v="0"/>
    <n v="0"/>
    <n v="-225"/>
    <m/>
    <m/>
    <m/>
    <n v="0"/>
    <s v="SIM"/>
  </r>
  <r>
    <x v="0"/>
    <x v="2"/>
    <n v="10"/>
    <s v="Armário "/>
    <d v="2009-06-10T00:00:00"/>
    <n v="2"/>
    <n v="490"/>
    <n v="980"/>
    <n v="10"/>
    <n v="120"/>
    <n v="12"/>
    <n v="153"/>
    <n v="0"/>
    <n v="0"/>
    <n v="-980"/>
    <m/>
    <m/>
    <m/>
    <n v="0"/>
    <s v="SIM"/>
  </r>
  <r>
    <x v="0"/>
    <x v="2"/>
    <n v="10"/>
    <s v="Monitor Samsung 743 B "/>
    <d v="2009-06-19T00:00:00"/>
    <n v="12"/>
    <n v="350.61"/>
    <n v="4207.32"/>
    <n v="10"/>
    <n v="120"/>
    <n v="12"/>
    <n v="153"/>
    <n v="0"/>
    <n v="0"/>
    <n v="-4207.32"/>
    <m/>
    <m/>
    <m/>
    <n v="0"/>
    <s v="SIM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3"/>
    <n v="0"/>
    <n v="0"/>
    <n v="-30710.850000000002"/>
    <m/>
    <m/>
    <m/>
    <n v="0"/>
    <s v="SIM"/>
  </r>
  <r>
    <x v="0"/>
    <x v="4"/>
    <n v="20"/>
    <s v="Monitor "/>
    <d v="2009-06-19T00:00:00"/>
    <n v="2"/>
    <n v="350.61"/>
    <n v="701.22"/>
    <n v="5"/>
    <n v="60"/>
    <n v="12"/>
    <n v="153"/>
    <n v="0"/>
    <n v="0"/>
    <n v="-701.22"/>
    <m/>
    <m/>
    <m/>
    <n v="0"/>
    <s v="SIM"/>
  </r>
  <r>
    <x v="0"/>
    <x v="4"/>
    <n v="20"/>
    <s v="Notebook Portatil Dell Vostro 1310 "/>
    <d v="2009-06-20T00:00:00"/>
    <n v="1"/>
    <n v="2999.77"/>
    <n v="2999.77"/>
    <n v="5"/>
    <n v="60"/>
    <n v="12"/>
    <n v="153"/>
    <n v="0"/>
    <n v="0"/>
    <n v="-2999.77"/>
    <m/>
    <m/>
    <m/>
    <n v="0"/>
    <s v="SIM"/>
  </r>
  <r>
    <x v="0"/>
    <x v="1"/>
    <n v="10"/>
    <s v="Câmera Digital Sony DSC H50 Black"/>
    <d v="2009-08-11T00:00:00"/>
    <n v="1"/>
    <n v="1990"/>
    <n v="1990"/>
    <n v="10"/>
    <n v="120"/>
    <n v="12"/>
    <n v="151"/>
    <n v="0"/>
    <n v="0"/>
    <n v="-1990"/>
    <m/>
    <m/>
    <m/>
    <n v="0"/>
    <s v="SIM"/>
  </r>
  <r>
    <x v="0"/>
    <x v="1"/>
    <n v="10"/>
    <s v="Fax Panasonic "/>
    <d v="2009-08-25T00:00:00"/>
    <n v="1"/>
    <n v="579"/>
    <n v="579"/>
    <n v="10"/>
    <n v="120"/>
    <n v="12"/>
    <n v="151"/>
    <n v="0"/>
    <n v="0"/>
    <n v="-579"/>
    <m/>
    <m/>
    <m/>
    <n v="0"/>
    <s v="SIM"/>
  </r>
  <r>
    <x v="0"/>
    <x v="4"/>
    <n v="20"/>
    <s v="Notebook Dell Vostro 1320 "/>
    <d v="2009-10-08T00:00:00"/>
    <n v="5"/>
    <n v="4800"/>
    <n v="24000"/>
    <n v="5"/>
    <n v="60"/>
    <n v="12"/>
    <n v="149"/>
    <n v="0"/>
    <n v="0"/>
    <n v="-24000"/>
    <m/>
    <m/>
    <m/>
    <n v="0"/>
    <s v="SIM"/>
  </r>
  <r>
    <x v="0"/>
    <x v="4"/>
    <n v="20"/>
    <s v="Servidor Dell Power Edge R610"/>
    <d v="2009-10-08T00:00:00"/>
    <n v="2"/>
    <n v="12500"/>
    <n v="25000"/>
    <n v="5"/>
    <n v="60"/>
    <n v="12"/>
    <n v="149"/>
    <n v="0"/>
    <n v="0"/>
    <n v="-25000"/>
    <m/>
    <m/>
    <m/>
    <n v="0"/>
    <s v="SIM"/>
  </r>
  <r>
    <x v="0"/>
    <x v="4"/>
    <n v="20"/>
    <s v="Impressora HP Laserjet P4014N/ST2"/>
    <d v="2009-10-13T00:00:00"/>
    <n v="1"/>
    <n v="2419"/>
    <n v="2419"/>
    <n v="5"/>
    <n v="60"/>
    <n v="12"/>
    <n v="149"/>
    <n v="0"/>
    <n v="0"/>
    <n v="-2419"/>
    <m/>
    <m/>
    <m/>
    <n v="0"/>
    <s v="SIM"/>
  </r>
  <r>
    <x v="0"/>
    <x v="1"/>
    <n v="10"/>
    <s v="Micro Projetor "/>
    <d v="2009-10-19T00:00:00"/>
    <n v="1"/>
    <n v="1782"/>
    <n v="1782"/>
    <n v="10"/>
    <n v="120"/>
    <n v="12"/>
    <n v="149"/>
    <n v="0"/>
    <n v="0"/>
    <n v="-1782"/>
    <m/>
    <m/>
    <m/>
    <n v="0"/>
    <s v="SIM"/>
  </r>
  <r>
    <x v="1"/>
    <x v="3"/>
    <n v="4"/>
    <s v="Sala 407"/>
    <d v="2009-11-16T00:00:00"/>
    <n v="1"/>
    <n v="47196.9"/>
    <n v="47196.9"/>
    <n v="25"/>
    <n v="300"/>
    <n v="12"/>
    <n v="148"/>
    <n v="0"/>
    <n v="-157.32300000000001"/>
    <n v="-23283.804"/>
    <m/>
    <m/>
    <m/>
    <n v="23755.773000000005"/>
    <s v="NÃO"/>
  </r>
  <r>
    <x v="0"/>
    <x v="1"/>
    <n v="10"/>
    <s v="Projetor de Multimidia "/>
    <d v="2009-11-18T00:00:00"/>
    <n v="1"/>
    <n v="3999"/>
    <n v="3999"/>
    <n v="10"/>
    <n v="120"/>
    <n v="12"/>
    <n v="148"/>
    <n v="0"/>
    <n v="0"/>
    <n v="-3999"/>
    <m/>
    <m/>
    <m/>
    <n v="0"/>
    <s v="SIM"/>
  </r>
  <r>
    <x v="1"/>
    <x v="3"/>
    <n v="4"/>
    <s v="3º andar Sala 302"/>
    <d v="2009-12-08T00:00:00"/>
    <n v="1"/>
    <n v="574492.93999999994"/>
    <n v="574492.93999999994"/>
    <n v="25"/>
    <n v="300"/>
    <n v="12"/>
    <n v="147"/>
    <n v="0"/>
    <n v="-1914.9764666666665"/>
    <n v="-281501.54060000001"/>
    <m/>
    <m/>
    <m/>
    <n v="291076.42293333326"/>
    <s v="NÃO"/>
  </r>
  <r>
    <x v="0"/>
    <x v="1"/>
    <n v="10"/>
    <s v="Purificador de Água"/>
    <d v="2010-01-02T00:00:00"/>
    <n v="1"/>
    <n v="504"/>
    <n v="504"/>
    <n v="10"/>
    <n v="120"/>
    <n v="12"/>
    <n v="146"/>
    <n v="0"/>
    <n v="0"/>
    <n v="-504"/>
    <m/>
    <m/>
    <m/>
    <n v="0"/>
    <s v="SIM"/>
  </r>
  <r>
    <x v="0"/>
    <x v="1"/>
    <n v="10"/>
    <s v="Camera Intra Oral Gnatus IN-CAN LX"/>
    <d v="2010-01-05T00:00:00"/>
    <n v="1"/>
    <n v="903.02"/>
    <n v="903.02"/>
    <n v="10"/>
    <n v="120"/>
    <n v="12"/>
    <n v="146"/>
    <n v="0"/>
    <n v="0"/>
    <n v="-903.02"/>
    <m/>
    <m/>
    <m/>
    <n v="0"/>
    <s v="SIM"/>
  </r>
  <r>
    <x v="0"/>
    <x v="1"/>
    <n v="10"/>
    <s v="Climatizador Ar Consul"/>
    <d v="2010-01-08T00:00:00"/>
    <n v="1"/>
    <n v="358.49"/>
    <n v="358.49"/>
    <n v="10"/>
    <n v="120"/>
    <n v="12"/>
    <n v="146"/>
    <n v="0"/>
    <n v="0"/>
    <n v="-358.49"/>
    <m/>
    <m/>
    <m/>
    <n v="0"/>
    <s v="SIM"/>
  </r>
  <r>
    <x v="0"/>
    <x v="1"/>
    <n v="10"/>
    <s v="Bebedouro Esmaltado "/>
    <d v="2010-01-08T00:00:00"/>
    <n v="1"/>
    <n v="394.51"/>
    <n v="394.51"/>
    <n v="10"/>
    <n v="120"/>
    <n v="12"/>
    <n v="146"/>
    <n v="0"/>
    <n v="0"/>
    <n v="-394.51"/>
    <m/>
    <m/>
    <m/>
    <n v="0"/>
    <s v="SIM"/>
  </r>
  <r>
    <x v="0"/>
    <x v="1"/>
    <n v="10"/>
    <s v="GPS &quot;4.3'"/>
    <d v="2010-01-14T00:00:00"/>
    <n v="3"/>
    <n v="783.33"/>
    <n v="2349.9900000000002"/>
    <n v="10"/>
    <n v="120"/>
    <n v="12"/>
    <n v="146"/>
    <n v="0"/>
    <n v="0"/>
    <n v="-2349.9900000000002"/>
    <m/>
    <m/>
    <m/>
    <n v="0"/>
    <s v="SIM"/>
  </r>
  <r>
    <x v="0"/>
    <x v="4"/>
    <n v="20"/>
    <s v="Notebook Dell Vostro 1320 "/>
    <d v="2010-01-18T00:00:00"/>
    <n v="1"/>
    <n v="2639.59"/>
    <n v="2639.59"/>
    <n v="5"/>
    <n v="60"/>
    <n v="12"/>
    <n v="146"/>
    <n v="0"/>
    <n v="0"/>
    <n v="-2639.59"/>
    <m/>
    <m/>
    <m/>
    <n v="0"/>
    <s v="SIM"/>
  </r>
  <r>
    <x v="0"/>
    <x v="4"/>
    <n v="20"/>
    <s v="HP-Scanjet "/>
    <d v="2010-02-03T00:00:00"/>
    <n v="1"/>
    <n v="700"/>
    <n v="700"/>
    <n v="5"/>
    <n v="60"/>
    <n v="12"/>
    <n v="145"/>
    <n v="0"/>
    <n v="0"/>
    <n v="-700"/>
    <m/>
    <m/>
    <m/>
    <n v="0"/>
    <s v="SIM"/>
  </r>
  <r>
    <x v="0"/>
    <x v="2"/>
    <n v="10"/>
    <s v="Armário 075 X1,80"/>
    <d v="2010-02-25T00:00:00"/>
    <n v="1"/>
    <n v="1000"/>
    <n v="1000"/>
    <n v="10"/>
    <n v="120"/>
    <n v="12"/>
    <n v="145"/>
    <n v="0"/>
    <n v="0"/>
    <n v="-1000"/>
    <m/>
    <m/>
    <m/>
    <n v="0"/>
    <s v="SIM"/>
  </r>
  <r>
    <x v="0"/>
    <x v="1"/>
    <n v="10"/>
    <s v="DVD Player Portátil"/>
    <d v="2010-03-09T00:00:00"/>
    <n v="2"/>
    <n v="266.39999999999998"/>
    <n v="532.79999999999995"/>
    <n v="10"/>
    <n v="120"/>
    <n v="12"/>
    <n v="144"/>
    <n v="0"/>
    <n v="0"/>
    <n v="-532.79999999999995"/>
    <m/>
    <m/>
    <m/>
    <n v="0"/>
    <s v="SIM"/>
  </r>
  <r>
    <x v="0"/>
    <x v="1"/>
    <n v="10"/>
    <s v="Fax Panasonic RX - FT987"/>
    <d v="2010-03-16T00:00:00"/>
    <n v="1"/>
    <n v="455"/>
    <n v="455"/>
    <n v="10"/>
    <n v="120"/>
    <n v="12"/>
    <n v="144"/>
    <n v="0"/>
    <n v="0"/>
    <n v="-455"/>
    <m/>
    <m/>
    <m/>
    <n v="0"/>
    <s v="SIM"/>
  </r>
  <r>
    <x v="0"/>
    <x v="1"/>
    <n v="10"/>
    <s v="TV LCD 42 "/>
    <d v="2010-03-25T00:00:00"/>
    <n v="1"/>
    <n v="3400"/>
    <n v="3400"/>
    <n v="10"/>
    <n v="120"/>
    <n v="12"/>
    <n v="144"/>
    <n v="0"/>
    <n v="0"/>
    <n v="-3400"/>
    <m/>
    <m/>
    <m/>
    <n v="0"/>
    <s v="SIM"/>
  </r>
  <r>
    <x v="0"/>
    <x v="1"/>
    <n v="10"/>
    <s v="Camera Digital Sony"/>
    <d v="2010-03-26T00:00:00"/>
    <n v="1"/>
    <n v="850"/>
    <n v="850"/>
    <n v="10"/>
    <n v="120"/>
    <n v="12"/>
    <n v="144"/>
    <n v="0"/>
    <n v="0"/>
    <n v="-850"/>
    <m/>
    <m/>
    <m/>
    <n v="0"/>
    <s v="SIM"/>
  </r>
  <r>
    <x v="0"/>
    <x v="1"/>
    <n v="10"/>
    <s v="Relógio Ponit Live "/>
    <d v="2010-04-20T00:00:00"/>
    <n v="1"/>
    <n v="2400"/>
    <n v="2400"/>
    <n v="10"/>
    <n v="120"/>
    <n v="11"/>
    <n v="143"/>
    <n v="0"/>
    <n v="0"/>
    <n v="-2400"/>
    <m/>
    <m/>
    <m/>
    <n v="0"/>
    <s v="SIM"/>
  </r>
  <r>
    <x v="0"/>
    <x v="2"/>
    <n v="10"/>
    <s v="Pulpito de Acrílico"/>
    <d v="2010-05-03T00:00:00"/>
    <n v="1"/>
    <n v="1220"/>
    <n v="1220"/>
    <n v="10"/>
    <n v="120"/>
    <n v="11"/>
    <n v="142"/>
    <n v="0"/>
    <n v="0"/>
    <n v="-1220"/>
    <m/>
    <m/>
    <m/>
    <n v="0"/>
    <s v="SIM"/>
  </r>
  <r>
    <x v="0"/>
    <x v="2"/>
    <n v="10"/>
    <s v="Poltrona Série B - Itamarati "/>
    <d v="2010-05-18T00:00:00"/>
    <n v="32"/>
    <n v="715.03"/>
    <n v="22880.959999999999"/>
    <n v="10"/>
    <n v="120"/>
    <n v="11"/>
    <n v="142"/>
    <n v="0"/>
    <n v="0"/>
    <n v="-22880.959999999999"/>
    <m/>
    <m/>
    <m/>
    <n v="0"/>
    <s v="SIM"/>
  </r>
  <r>
    <x v="0"/>
    <x v="2"/>
    <n v="10"/>
    <s v="Poltrona Série B - Itamarati "/>
    <d v="2010-05-18T00:00:00"/>
    <n v="26"/>
    <n v="715.04"/>
    <n v="18591.04"/>
    <n v="10"/>
    <n v="120"/>
    <n v="11"/>
    <n v="142"/>
    <n v="0"/>
    <n v="0"/>
    <n v="-18591.04"/>
    <m/>
    <m/>
    <m/>
    <n v="0"/>
    <s v="SIM"/>
  </r>
  <r>
    <x v="0"/>
    <x v="2"/>
    <n v="10"/>
    <s v="Poltrona Diplomata Giratória Presidente"/>
    <d v="2010-05-18T00:00:00"/>
    <n v="4"/>
    <n v="472.5"/>
    <n v="1890"/>
    <n v="10"/>
    <n v="120"/>
    <n v="11"/>
    <n v="142"/>
    <n v="0"/>
    <n v="0"/>
    <n v="-1890"/>
    <m/>
    <m/>
    <m/>
    <n v="0"/>
    <s v="SIM"/>
  </r>
  <r>
    <x v="0"/>
    <x v="1"/>
    <n v="10"/>
    <s v="Refrigerador Electrolux"/>
    <d v="2010-05-19T00:00:00"/>
    <n v="1"/>
    <n v="799.02"/>
    <n v="799.02"/>
    <n v="10"/>
    <n v="120"/>
    <n v="11"/>
    <n v="142"/>
    <n v="0"/>
    <n v="0"/>
    <n v="-799.02"/>
    <m/>
    <m/>
    <m/>
    <n v="0"/>
    <s v="SIM"/>
  </r>
  <r>
    <x v="0"/>
    <x v="2"/>
    <n v="10"/>
    <s v="Móvel para TV "/>
    <d v="2010-05-19T00:00:00"/>
    <n v="1"/>
    <n v="985"/>
    <n v="985"/>
    <n v="10"/>
    <n v="120"/>
    <n v="11"/>
    <n v="142"/>
    <n v="0"/>
    <n v="0"/>
    <n v="-985"/>
    <m/>
    <m/>
    <m/>
    <n v="0"/>
    <s v="SIM"/>
  </r>
  <r>
    <x v="0"/>
    <x v="4"/>
    <n v="20"/>
    <s v="Impressora Multifuncional HP"/>
    <d v="2010-05-28T00:00:00"/>
    <n v="1"/>
    <n v="3703.61"/>
    <n v="3703.61"/>
    <n v="5"/>
    <n v="60"/>
    <n v="11"/>
    <n v="142"/>
    <n v="0"/>
    <n v="0"/>
    <n v="-3703.61"/>
    <m/>
    <m/>
    <m/>
    <n v="0"/>
    <s v="SIM"/>
  </r>
  <r>
    <x v="0"/>
    <x v="1"/>
    <n v="10"/>
    <s v="Ar Condicionado SPLIT"/>
    <d v="2010-05-31T00:00:00"/>
    <n v="1"/>
    <n v="1450"/>
    <n v="1450"/>
    <n v="10"/>
    <n v="120"/>
    <n v="11"/>
    <n v="142"/>
    <n v="0"/>
    <n v="0"/>
    <n v="-1450"/>
    <m/>
    <m/>
    <m/>
    <n v="0"/>
    <s v="SIM"/>
  </r>
  <r>
    <x v="0"/>
    <x v="4"/>
    <n v="20"/>
    <s v="Desktop"/>
    <d v="2010-06-14T00:00:00"/>
    <n v="24"/>
    <n v="1810.26"/>
    <n v="43446.239999999998"/>
    <n v="5"/>
    <n v="60"/>
    <n v="11"/>
    <n v="141"/>
    <n v="0"/>
    <n v="0"/>
    <n v="-43446.239999999998"/>
    <m/>
    <m/>
    <m/>
    <n v="0"/>
    <s v="SIM"/>
  </r>
  <r>
    <x v="0"/>
    <x v="4"/>
    <n v="20"/>
    <s v="Monitor"/>
    <d v="2010-06-14T00:00:00"/>
    <n v="24"/>
    <n v="406.74"/>
    <n v="9761.76"/>
    <n v="5"/>
    <n v="60"/>
    <n v="11"/>
    <n v="141"/>
    <n v="0"/>
    <n v="0"/>
    <n v="-9761.76"/>
    <m/>
    <m/>
    <m/>
    <n v="0"/>
    <s v="SIM"/>
  </r>
  <r>
    <x v="0"/>
    <x v="2"/>
    <n v="10"/>
    <s v="Balcão "/>
    <d v="2010-06-17T00:00:00"/>
    <n v="1"/>
    <n v="796"/>
    <n v="796"/>
    <n v="10"/>
    <n v="120"/>
    <n v="11"/>
    <n v="141"/>
    <n v="0"/>
    <n v="0"/>
    <n v="-796"/>
    <m/>
    <m/>
    <m/>
    <n v="0"/>
    <s v="SIM"/>
  </r>
  <r>
    <x v="0"/>
    <x v="2"/>
    <n v="10"/>
    <s v="Mesa com Gaveteiro"/>
    <d v="2010-06-17T00:00:00"/>
    <n v="1"/>
    <n v="1620"/>
    <n v="1620"/>
    <n v="10"/>
    <n v="120"/>
    <n v="11"/>
    <n v="141"/>
    <n v="0"/>
    <n v="0"/>
    <n v="-1620"/>
    <m/>
    <m/>
    <m/>
    <n v="0"/>
    <s v="SIM"/>
  </r>
  <r>
    <x v="0"/>
    <x v="2"/>
    <n v="10"/>
    <s v="Balcão de Vidro"/>
    <d v="2010-06-17T00:00:00"/>
    <n v="1"/>
    <n v="2000"/>
    <n v="2000"/>
    <n v="10"/>
    <n v="120"/>
    <n v="11"/>
    <n v="141"/>
    <n v="0"/>
    <n v="0"/>
    <n v="-2000"/>
    <m/>
    <m/>
    <m/>
    <n v="0"/>
    <s v="SIM"/>
  </r>
  <r>
    <x v="0"/>
    <x v="1"/>
    <n v="10"/>
    <s v="Projetor de Multimíndia"/>
    <d v="2010-07-08T00:00:00"/>
    <n v="2"/>
    <n v="2960"/>
    <n v="5920"/>
    <n v="10"/>
    <n v="120"/>
    <n v="11"/>
    <n v="140"/>
    <n v="0"/>
    <n v="0"/>
    <n v="-5920"/>
    <m/>
    <m/>
    <m/>
    <n v="0"/>
    <s v="SIM"/>
  </r>
  <r>
    <x v="0"/>
    <x v="1"/>
    <n v="10"/>
    <s v="Equipamento de Sonorização"/>
    <d v="2010-08-09T00:00:00"/>
    <n v="1"/>
    <n v="905"/>
    <n v="905"/>
    <n v="10"/>
    <n v="120"/>
    <n v="11"/>
    <n v="139"/>
    <n v="0"/>
    <n v="0"/>
    <n v="-905"/>
    <m/>
    <m/>
    <m/>
    <n v="0"/>
    <s v="SIM"/>
  </r>
  <r>
    <x v="0"/>
    <x v="4"/>
    <n v="20"/>
    <s v="Monitor 22' LCD"/>
    <d v="2010-08-10T00:00:00"/>
    <n v="1"/>
    <n v="793"/>
    <n v="793"/>
    <n v="5"/>
    <n v="60"/>
    <n v="11"/>
    <n v="139"/>
    <n v="0"/>
    <n v="0"/>
    <n v="-793"/>
    <m/>
    <m/>
    <m/>
    <n v="0"/>
    <s v="SIM"/>
  </r>
  <r>
    <x v="0"/>
    <x v="1"/>
    <n v="10"/>
    <s v="Aspirador Pó"/>
    <d v="2010-08-11T00:00:00"/>
    <n v="1"/>
    <n v="229"/>
    <n v="229"/>
    <n v="10"/>
    <n v="120"/>
    <n v="11"/>
    <n v="139"/>
    <n v="0"/>
    <n v="0"/>
    <n v="-229"/>
    <m/>
    <m/>
    <m/>
    <n v="0"/>
    <s v="SIM"/>
  </r>
  <r>
    <x v="0"/>
    <x v="1"/>
    <n v="10"/>
    <s v="Fogão"/>
    <d v="2010-08-11T00:00:00"/>
    <n v="1"/>
    <n v="399"/>
    <n v="399"/>
    <n v="10"/>
    <n v="120"/>
    <n v="11"/>
    <n v="139"/>
    <n v="0"/>
    <n v="0"/>
    <n v="-399"/>
    <m/>
    <m/>
    <m/>
    <n v="0"/>
    <s v="SIM"/>
  </r>
  <r>
    <x v="0"/>
    <x v="1"/>
    <n v="10"/>
    <s v="Microondas"/>
    <d v="2010-08-11T00:00:00"/>
    <n v="1"/>
    <n v="298"/>
    <n v="298"/>
    <n v="10"/>
    <n v="120"/>
    <n v="11"/>
    <n v="139"/>
    <n v="0"/>
    <n v="0"/>
    <n v="-298"/>
    <m/>
    <m/>
    <m/>
    <n v="0"/>
    <s v="SIM"/>
  </r>
  <r>
    <x v="0"/>
    <x v="1"/>
    <n v="10"/>
    <s v="Refrigerador"/>
    <d v="2010-08-11T00:00:00"/>
    <n v="1"/>
    <n v="725"/>
    <n v="725"/>
    <n v="10"/>
    <n v="120"/>
    <n v="11"/>
    <n v="139"/>
    <n v="0"/>
    <n v="0"/>
    <n v="-725"/>
    <m/>
    <m/>
    <m/>
    <n v="0"/>
    <s v="SIM"/>
  </r>
  <r>
    <x v="0"/>
    <x v="4"/>
    <n v="20"/>
    <s v="Notebook 13&quot;"/>
    <d v="2010-09-13T00:00:00"/>
    <n v="1"/>
    <n v="2693.24"/>
    <n v="2693.24"/>
    <n v="5"/>
    <n v="60"/>
    <n v="11"/>
    <n v="138"/>
    <n v="0"/>
    <n v="0"/>
    <n v="-2693.24"/>
    <m/>
    <m/>
    <m/>
    <n v="0"/>
    <s v="SIM"/>
  </r>
  <r>
    <x v="0"/>
    <x v="1"/>
    <n v="10"/>
    <s v="Ar Condicionado"/>
    <d v="2010-09-21T00:00:00"/>
    <n v="2"/>
    <n v="1150"/>
    <n v="2300"/>
    <n v="10"/>
    <n v="120"/>
    <n v="11"/>
    <n v="138"/>
    <n v="0"/>
    <n v="0"/>
    <n v="-2300"/>
    <m/>
    <m/>
    <m/>
    <n v="0"/>
    <s v="SIM"/>
  </r>
  <r>
    <x v="0"/>
    <x v="1"/>
    <n v="10"/>
    <s v="Ar Condicionado"/>
    <d v="2010-09-21T00:00:00"/>
    <n v="2"/>
    <n v="1640"/>
    <n v="3280"/>
    <n v="10"/>
    <n v="120"/>
    <n v="11"/>
    <n v="138"/>
    <n v="0"/>
    <n v="0"/>
    <n v="-3280"/>
    <m/>
    <m/>
    <m/>
    <n v="0"/>
    <s v="SIM"/>
  </r>
  <r>
    <x v="0"/>
    <x v="1"/>
    <n v="10"/>
    <s v="Ar Condicionado"/>
    <d v="2010-09-21T00:00:00"/>
    <n v="1"/>
    <n v="3350"/>
    <n v="3350"/>
    <n v="10"/>
    <n v="120"/>
    <n v="11"/>
    <n v="138"/>
    <n v="0"/>
    <n v="0"/>
    <n v="-3350"/>
    <m/>
    <m/>
    <m/>
    <n v="0"/>
    <s v="SIM"/>
  </r>
  <r>
    <x v="0"/>
    <x v="1"/>
    <n v="10"/>
    <s v="Ar Condicionado"/>
    <d v="2010-09-21T00:00:00"/>
    <n v="1"/>
    <n v="2670"/>
    <n v="2670"/>
    <n v="10"/>
    <n v="120"/>
    <n v="11"/>
    <n v="138"/>
    <n v="0"/>
    <n v="0"/>
    <n v="-2670"/>
    <m/>
    <m/>
    <m/>
    <n v="0"/>
    <s v="SIM"/>
  </r>
  <r>
    <x v="0"/>
    <x v="1"/>
    <n v="10"/>
    <s v="Camera Digital"/>
    <d v="2010-09-22T00:00:00"/>
    <n v="1"/>
    <n v="599"/>
    <n v="599"/>
    <n v="10"/>
    <n v="120"/>
    <n v="11"/>
    <n v="138"/>
    <n v="0"/>
    <n v="0"/>
    <n v="-599"/>
    <m/>
    <m/>
    <m/>
    <n v="0"/>
    <s v="SIM"/>
  </r>
  <r>
    <x v="0"/>
    <x v="1"/>
    <n v="10"/>
    <s v="Ar Condicionado "/>
    <d v="2010-09-29T00:00:00"/>
    <n v="1"/>
    <n v="1150"/>
    <n v="1150"/>
    <n v="10"/>
    <n v="120"/>
    <n v="11"/>
    <n v="138"/>
    <n v="0"/>
    <n v="0"/>
    <n v="-1150"/>
    <m/>
    <m/>
    <m/>
    <n v="0"/>
    <s v="SIM"/>
  </r>
  <r>
    <x v="0"/>
    <x v="2"/>
    <n v="10"/>
    <s v="Armário Intermediário 02 Portas"/>
    <d v="2010-11-20T00:00:00"/>
    <n v="23"/>
    <n v="840.85"/>
    <n v="19339.55"/>
    <n v="10"/>
    <n v="120"/>
    <n v="11"/>
    <n v="136"/>
    <n v="0"/>
    <n v="0"/>
    <n v="-19339.55"/>
    <m/>
    <m/>
    <m/>
    <n v="0"/>
    <s v="SIM"/>
  </r>
  <r>
    <x v="0"/>
    <x v="2"/>
    <n v="10"/>
    <s v="Armário Baixo 02 Portas"/>
    <d v="2010-11-20T00:00:00"/>
    <n v="77"/>
    <n v="677.1"/>
    <n v="52136.700000000004"/>
    <n v="10"/>
    <n v="120"/>
    <n v="11"/>
    <n v="136"/>
    <n v="0"/>
    <n v="0"/>
    <n v="-52136.700000000004"/>
    <m/>
    <m/>
    <m/>
    <n v="0"/>
    <s v="SIM"/>
  </r>
  <r>
    <x v="0"/>
    <x v="2"/>
    <n v="10"/>
    <s v="Gaveteiro Fixo com 03 Gavetas"/>
    <d v="2010-11-20T00:00:00"/>
    <n v="62"/>
    <n v="331.7"/>
    <n v="20565.399999999998"/>
    <n v="10"/>
    <n v="120"/>
    <n v="11"/>
    <n v="136"/>
    <n v="0"/>
    <n v="0"/>
    <n v="-20565.399999999998"/>
    <m/>
    <m/>
    <m/>
    <n v="0"/>
    <s v="SIM"/>
  </r>
  <r>
    <x v="0"/>
    <x v="2"/>
    <n v="10"/>
    <s v="Mesa de Trabalho em L"/>
    <d v="2010-11-20T00:00:00"/>
    <n v="22"/>
    <n v="1222.0999999999999"/>
    <n v="26886.199999999997"/>
    <n v="10"/>
    <n v="120"/>
    <n v="11"/>
    <n v="136"/>
    <n v="0"/>
    <n v="0"/>
    <n v="-26886.199999999997"/>
    <m/>
    <m/>
    <m/>
    <n v="0"/>
    <s v="SIM"/>
  </r>
  <r>
    <x v="0"/>
    <x v="2"/>
    <n v="10"/>
    <s v="Mesa de Trabalho com Corte Convexo"/>
    <d v="2010-11-20T00:00:00"/>
    <n v="31"/>
    <n v="995.1"/>
    <n v="30848.100000000002"/>
    <n v="10"/>
    <n v="120"/>
    <n v="11"/>
    <n v="136"/>
    <n v="0"/>
    <n v="0"/>
    <n v="-30848.100000000002"/>
    <m/>
    <m/>
    <m/>
    <n v="0"/>
    <s v="SIM"/>
  </r>
  <r>
    <x v="0"/>
    <x v="2"/>
    <n v="10"/>
    <s v="Armário Alto 02 Portas"/>
    <d v="2010-11-20T00:00:00"/>
    <n v="120"/>
    <n v="1146.8"/>
    <n v="137616"/>
    <n v="10"/>
    <n v="120"/>
    <n v="11"/>
    <n v="136"/>
    <n v="0"/>
    <n v="0"/>
    <n v="-137616"/>
    <m/>
    <m/>
    <m/>
    <n v="0"/>
    <s v="SIM"/>
  </r>
  <r>
    <x v="0"/>
    <x v="2"/>
    <n v="10"/>
    <s v="Mesa de Trabalho Retangular"/>
    <d v="2010-11-20T00:00:00"/>
    <n v="3"/>
    <n v="367"/>
    <n v="1101"/>
    <n v="10"/>
    <n v="120"/>
    <n v="11"/>
    <n v="136"/>
    <n v="0"/>
    <n v="0"/>
    <n v="-1101"/>
    <m/>
    <m/>
    <m/>
    <n v="0"/>
    <s v="SIM"/>
  </r>
  <r>
    <x v="0"/>
    <x v="2"/>
    <n v="10"/>
    <s v="Mesa de Trabalho Retangular "/>
    <d v="2010-11-20T00:00:00"/>
    <n v="10"/>
    <n v="448.85"/>
    <n v="4488.5"/>
    <n v="10"/>
    <n v="120"/>
    <n v="11"/>
    <n v="136"/>
    <n v="0"/>
    <n v="0"/>
    <n v="-4488.5"/>
    <m/>
    <m/>
    <m/>
    <n v="0"/>
    <s v="SIM"/>
  </r>
  <r>
    <x v="0"/>
    <x v="2"/>
    <n v="10"/>
    <s v="Mesa de Reunião Triangular "/>
    <d v="2010-11-20T00:00:00"/>
    <n v="9"/>
    <n v="591.5"/>
    <n v="5323.5"/>
    <n v="10"/>
    <n v="120"/>
    <n v="11"/>
    <n v="136"/>
    <n v="0"/>
    <n v="0"/>
    <n v="-5323.5"/>
    <m/>
    <m/>
    <m/>
    <n v="0"/>
    <s v="SIM"/>
  </r>
  <r>
    <x v="0"/>
    <x v="2"/>
    <n v="10"/>
    <s v="Mesa de Reunião Semi Oval"/>
    <d v="2010-11-20T00:00:00"/>
    <n v="2"/>
    <n v="1250.25"/>
    <n v="2500.5"/>
    <n v="10"/>
    <n v="120"/>
    <n v="11"/>
    <n v="136"/>
    <n v="0"/>
    <n v="0"/>
    <n v="-2500.5"/>
    <m/>
    <m/>
    <m/>
    <n v="0"/>
    <s v="SIM"/>
  </r>
  <r>
    <x v="0"/>
    <x v="2"/>
    <n v="10"/>
    <s v="Mesa de Trabalho Retangular"/>
    <d v="2010-11-20T00:00:00"/>
    <n v="9"/>
    <n v="390.85"/>
    <n v="3517.65"/>
    <n v="10"/>
    <n v="120"/>
    <n v="11"/>
    <n v="136"/>
    <n v="0"/>
    <n v="0"/>
    <n v="-3517.65"/>
    <m/>
    <m/>
    <m/>
    <n v="0"/>
    <s v="SIM"/>
  </r>
  <r>
    <x v="0"/>
    <x v="2"/>
    <n v="10"/>
    <s v="Mesa de Trabalho em L "/>
    <d v="2010-11-20T00:00:00"/>
    <n v="1"/>
    <n v="1591.1"/>
    <n v="1591.1"/>
    <n v="10"/>
    <n v="120"/>
    <n v="11"/>
    <n v="136"/>
    <n v="0"/>
    <n v="0"/>
    <n v="-1591.1"/>
    <m/>
    <m/>
    <m/>
    <n v="0"/>
    <s v="SIM"/>
  </r>
  <r>
    <x v="0"/>
    <x v="2"/>
    <n v="10"/>
    <s v="Mesa de Reunião Semi Oval"/>
    <d v="2010-11-27T00:00:00"/>
    <n v="1"/>
    <n v="1250.25"/>
    <n v="1250.25"/>
    <n v="10"/>
    <n v="120"/>
    <n v="11"/>
    <n v="136"/>
    <n v="0"/>
    <n v="0"/>
    <n v="-1250.25"/>
    <m/>
    <m/>
    <m/>
    <n v="0"/>
    <s v="SIM"/>
  </r>
  <r>
    <x v="0"/>
    <x v="2"/>
    <n v="10"/>
    <s v="Armário Estante com 02 Portas"/>
    <d v="2010-11-27T00:00:00"/>
    <n v="1"/>
    <n v="1415"/>
    <n v="1415"/>
    <n v="10"/>
    <n v="120"/>
    <n v="11"/>
    <n v="136"/>
    <n v="0"/>
    <n v="0"/>
    <n v="-1415"/>
    <m/>
    <m/>
    <m/>
    <n v="0"/>
    <s v="SIM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6"/>
    <n v="0"/>
    <n v="0"/>
    <n v="-635.54999999999995"/>
    <m/>
    <m/>
    <m/>
    <n v="0"/>
    <s v="SIM"/>
  </r>
  <r>
    <x v="0"/>
    <x v="1"/>
    <n v="10"/>
    <s v="Plastificadora "/>
    <d v="2010-11-30T00:00:00"/>
    <n v="1"/>
    <n v="360"/>
    <n v="360"/>
    <n v="10"/>
    <n v="120"/>
    <n v="11"/>
    <n v="136"/>
    <n v="0"/>
    <n v="0"/>
    <n v="-360"/>
    <m/>
    <m/>
    <m/>
    <n v="0"/>
    <s v="SIM"/>
  </r>
  <r>
    <x v="0"/>
    <x v="1"/>
    <n v="10"/>
    <s v="Fragmentadora "/>
    <d v="2010-11-30T00:00:00"/>
    <n v="1"/>
    <n v="900"/>
    <n v="900"/>
    <n v="10"/>
    <n v="120"/>
    <n v="11"/>
    <n v="136"/>
    <n v="0"/>
    <n v="0"/>
    <n v="-900"/>
    <m/>
    <m/>
    <m/>
    <n v="0"/>
    <s v="SIM"/>
  </r>
  <r>
    <x v="0"/>
    <x v="2"/>
    <n v="10"/>
    <s v="Poltrona Fixa Espaldar Médio"/>
    <d v="2010-12-10T00:00:00"/>
    <n v="48"/>
    <n v="735.91"/>
    <n v="35323.68"/>
    <n v="10"/>
    <n v="120"/>
    <n v="11"/>
    <n v="135"/>
    <n v="0"/>
    <n v="0"/>
    <n v="-35323.68"/>
    <m/>
    <m/>
    <m/>
    <n v="0"/>
    <s v="SIM"/>
  </r>
  <r>
    <x v="0"/>
    <x v="2"/>
    <n v="10"/>
    <s v="Poltrona Fixa Espaldar Baixo"/>
    <d v="2010-12-10T00:00:00"/>
    <n v="26"/>
    <n v="501.63"/>
    <n v="13042.38"/>
    <n v="10"/>
    <n v="120"/>
    <n v="11"/>
    <n v="135"/>
    <n v="0"/>
    <n v="0"/>
    <n v="-13042.38"/>
    <m/>
    <m/>
    <m/>
    <n v="0"/>
    <s v="SIM"/>
  </r>
  <r>
    <x v="0"/>
    <x v="2"/>
    <n v="10"/>
    <s v="Poltrona Giratória Espaldar Alto"/>
    <d v="2010-12-10T00:00:00"/>
    <n v="34"/>
    <n v="1001.08"/>
    <n v="34036.720000000001"/>
    <n v="10"/>
    <n v="120"/>
    <n v="11"/>
    <n v="135"/>
    <n v="0"/>
    <n v="0"/>
    <n v="-34036.720000000001"/>
    <m/>
    <m/>
    <m/>
    <n v="0"/>
    <s v="SIM"/>
  </r>
  <r>
    <x v="0"/>
    <x v="2"/>
    <n v="10"/>
    <s v="Cadeira sem braço empilhavel"/>
    <d v="2010-12-10T00:00:00"/>
    <n v="20"/>
    <n v="239.03"/>
    <n v="4780.6000000000004"/>
    <n v="10"/>
    <n v="120"/>
    <n v="11"/>
    <n v="135"/>
    <n v="0"/>
    <n v="0"/>
    <n v="-4780.6000000000004"/>
    <m/>
    <m/>
    <m/>
    <n v="0"/>
    <s v="SIM"/>
  </r>
  <r>
    <x v="0"/>
    <x v="2"/>
    <n v="10"/>
    <s v="Poltrona Giratória Espaldar Baixo"/>
    <d v="2010-12-10T00:00:00"/>
    <n v="46"/>
    <n v="721.4"/>
    <n v="33184.400000000001"/>
    <n v="10"/>
    <n v="120"/>
    <n v="11"/>
    <n v="135"/>
    <n v="0"/>
    <n v="0"/>
    <n v="-33184.400000000001"/>
    <m/>
    <m/>
    <m/>
    <n v="0"/>
    <s v="SIM"/>
  </r>
  <r>
    <x v="0"/>
    <x v="2"/>
    <n v="10"/>
    <s v="Poltrona Giratória Espaldar Médio"/>
    <d v="2010-12-10T00:00:00"/>
    <n v="16"/>
    <n v="2889.65"/>
    <n v="46234.400000000001"/>
    <n v="10"/>
    <n v="120"/>
    <n v="11"/>
    <n v="135"/>
    <n v="0"/>
    <n v="0"/>
    <n v="-46234.400000000001"/>
    <m/>
    <m/>
    <m/>
    <n v="0"/>
    <s v="SIM"/>
  </r>
  <r>
    <x v="0"/>
    <x v="2"/>
    <n v="10"/>
    <s v="Poltrona Giratória Espaldar Alto"/>
    <d v="2010-12-10T00:00:00"/>
    <n v="12"/>
    <n v="831.74"/>
    <n v="9980.880000000001"/>
    <n v="10"/>
    <n v="120"/>
    <n v="11"/>
    <n v="135"/>
    <n v="0"/>
    <n v="0"/>
    <n v="-9980.880000000001"/>
    <m/>
    <m/>
    <m/>
    <n v="0"/>
    <s v="SIM"/>
  </r>
  <r>
    <x v="0"/>
    <x v="2"/>
    <n v="10"/>
    <s v="Poltrona Fixa Espaldar Médio"/>
    <d v="2010-12-10T00:00:00"/>
    <n v="5"/>
    <n v="546.59"/>
    <n v="2732.9500000000003"/>
    <n v="10"/>
    <n v="120"/>
    <n v="11"/>
    <n v="135"/>
    <n v="0"/>
    <n v="0"/>
    <n v="-2732.9500000000003"/>
    <m/>
    <m/>
    <m/>
    <n v="0"/>
    <s v="SIM"/>
  </r>
  <r>
    <x v="0"/>
    <x v="2"/>
    <n v="10"/>
    <s v="Sofá 03 Lugares"/>
    <d v="2010-12-10T00:00:00"/>
    <n v="5"/>
    <n v="3515.43"/>
    <n v="17577.149999999998"/>
    <n v="10"/>
    <n v="120"/>
    <n v="11"/>
    <n v="135"/>
    <n v="0"/>
    <n v="0"/>
    <n v="-17577.149999999998"/>
    <m/>
    <m/>
    <m/>
    <n v="0"/>
    <s v="SIM"/>
  </r>
  <r>
    <x v="0"/>
    <x v="2"/>
    <n v="10"/>
    <s v="Sofá Componível de 02 Lugares Espaldar Médio"/>
    <d v="2010-12-10T00:00:00"/>
    <n v="2"/>
    <n v="2230"/>
    <n v="4460"/>
    <n v="10"/>
    <n v="120"/>
    <n v="11"/>
    <n v="135"/>
    <n v="0"/>
    <n v="0"/>
    <n v="-4460"/>
    <m/>
    <m/>
    <m/>
    <n v="0"/>
    <s v="SIM"/>
  </r>
  <r>
    <x v="0"/>
    <x v="2"/>
    <n v="10"/>
    <s v="Sofá 02 Lugares"/>
    <d v="2010-12-10T00:00:00"/>
    <n v="2"/>
    <n v="2908.09"/>
    <n v="5816.18"/>
    <n v="10"/>
    <n v="120"/>
    <n v="11"/>
    <n v="135"/>
    <n v="0"/>
    <n v="0"/>
    <n v="-5816.18"/>
    <m/>
    <m/>
    <m/>
    <n v="0"/>
    <s v="SIM"/>
  </r>
  <r>
    <x v="0"/>
    <x v="2"/>
    <n v="10"/>
    <s v="Poltrona Giratória Espaldar Alto"/>
    <d v="2010-12-10T00:00:00"/>
    <n v="1"/>
    <n v="2967.48"/>
    <n v="2967.48"/>
    <n v="10"/>
    <n v="120"/>
    <n v="11"/>
    <n v="135"/>
    <n v="0"/>
    <n v="0"/>
    <n v="-2967.48"/>
    <m/>
    <m/>
    <m/>
    <n v="0"/>
    <s v="SIM"/>
  </r>
  <r>
    <x v="0"/>
    <x v="2"/>
    <n v="10"/>
    <s v="Cadeira Concha "/>
    <d v="2010-12-31T00:00:00"/>
    <n v="7"/>
    <n v="158"/>
    <n v="1106"/>
    <n v="10"/>
    <n v="120"/>
    <n v="11"/>
    <n v="135"/>
    <n v="0"/>
    <n v="0"/>
    <n v="-1106"/>
    <m/>
    <m/>
    <m/>
    <n v="0"/>
    <s v="SIM"/>
  </r>
  <r>
    <x v="0"/>
    <x v="2"/>
    <n v="10"/>
    <s v="Poltrona Scuna Light "/>
    <d v="2010-12-31T00:00:00"/>
    <n v="2"/>
    <n v="980"/>
    <n v="1960"/>
    <n v="10"/>
    <n v="120"/>
    <n v="11"/>
    <n v="135"/>
    <n v="0"/>
    <n v="0"/>
    <n v="-1960"/>
    <m/>
    <m/>
    <m/>
    <n v="0"/>
    <s v="SIM"/>
  </r>
  <r>
    <x v="0"/>
    <x v="2"/>
    <n v="10"/>
    <s v="Poltrona Presidente"/>
    <d v="2010-12-31T00:00:00"/>
    <n v="3"/>
    <n v="529"/>
    <n v="1587"/>
    <n v="10"/>
    <n v="120"/>
    <n v="11"/>
    <n v="135"/>
    <n v="0"/>
    <n v="0"/>
    <n v="-1587"/>
    <m/>
    <m/>
    <m/>
    <n v="0"/>
    <s v="SIM"/>
  </r>
  <r>
    <x v="0"/>
    <x v="1"/>
    <n v="10"/>
    <s v="TV LCD 26 LG"/>
    <d v="2011-01-14T00:00:00"/>
    <n v="1"/>
    <n v="1099"/>
    <n v="1099"/>
    <n v="10"/>
    <n v="120"/>
    <n v="11"/>
    <n v="134"/>
    <n v="0"/>
    <n v="0"/>
    <n v="-1099"/>
    <m/>
    <m/>
    <m/>
    <n v="0"/>
    <s v="SIM"/>
  </r>
  <r>
    <x v="0"/>
    <x v="1"/>
    <n v="10"/>
    <s v="Forno de Microondas Panasonic"/>
    <d v="2011-01-20T00:00:00"/>
    <n v="1"/>
    <n v="268.2"/>
    <n v="268.2"/>
    <n v="10"/>
    <n v="120"/>
    <n v="11"/>
    <n v="134"/>
    <n v="0"/>
    <n v="0"/>
    <n v="-268.2"/>
    <m/>
    <m/>
    <m/>
    <n v="0"/>
    <s v="SIM"/>
  </r>
  <r>
    <x v="0"/>
    <x v="4"/>
    <n v="20"/>
    <s v="Scanner Fujitsu"/>
    <d v="2011-02-07T00:00:00"/>
    <n v="1"/>
    <n v="1980"/>
    <n v="1980"/>
    <n v="5"/>
    <n v="60"/>
    <n v="11"/>
    <n v="133"/>
    <n v="0"/>
    <n v="0"/>
    <n v="-1980"/>
    <m/>
    <m/>
    <m/>
    <n v="0"/>
    <s v="SIM"/>
  </r>
  <r>
    <x v="0"/>
    <x v="1"/>
    <n v="10"/>
    <s v="Ar Condicionado"/>
    <d v="2011-02-23T00:00:00"/>
    <n v="1"/>
    <n v="1002"/>
    <n v="1002"/>
    <n v="10"/>
    <n v="120"/>
    <n v="11"/>
    <n v="133"/>
    <n v="0"/>
    <n v="0"/>
    <n v="-1002"/>
    <m/>
    <m/>
    <m/>
    <n v="0"/>
    <s v="SIM"/>
  </r>
  <r>
    <x v="0"/>
    <x v="1"/>
    <n v="10"/>
    <s v="Ipad - WI - FI"/>
    <d v="2011-04-04T00:00:00"/>
    <n v="1"/>
    <n v="2115"/>
    <n v="2115"/>
    <n v="10"/>
    <n v="120"/>
    <n v="10"/>
    <n v="131"/>
    <n v="0"/>
    <n v="0"/>
    <n v="-2115"/>
    <m/>
    <m/>
    <m/>
    <n v="0"/>
    <s v="SIM"/>
  </r>
  <r>
    <x v="0"/>
    <x v="1"/>
    <n v="10"/>
    <s v="Fax Panasonic"/>
    <d v="2011-04-06T00:00:00"/>
    <n v="1"/>
    <n v="550"/>
    <n v="550"/>
    <n v="10"/>
    <n v="120"/>
    <n v="10"/>
    <n v="131"/>
    <n v="0"/>
    <n v="0"/>
    <n v="-550"/>
    <m/>
    <m/>
    <m/>
    <n v="0"/>
    <s v="SIM"/>
  </r>
  <r>
    <x v="0"/>
    <x v="4"/>
    <n v="20"/>
    <s v="Servidor"/>
    <d v="2011-04-08T00:00:00"/>
    <n v="1"/>
    <n v="6411.45"/>
    <n v="6411.45"/>
    <n v="5"/>
    <n v="60"/>
    <n v="10"/>
    <n v="131"/>
    <n v="0"/>
    <n v="0"/>
    <n v="-6411.45"/>
    <m/>
    <m/>
    <m/>
    <n v="0"/>
    <s v="SIM"/>
  </r>
  <r>
    <x v="0"/>
    <x v="2"/>
    <n v="10"/>
    <s v="Armário Misto 800 x 500 x1600 Borda Reta Wengue"/>
    <d v="2011-04-14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donda 1200MM Borda Reta Wengue"/>
    <d v="2011-04-16T00:00:00"/>
    <n v="2"/>
    <n v="591.5"/>
    <n v="1183"/>
    <n v="10"/>
    <n v="120"/>
    <n v="10"/>
    <n v="131"/>
    <n v="0"/>
    <n v="0"/>
    <n v="-1183"/>
    <m/>
    <m/>
    <m/>
    <n v="0"/>
    <s v="SIM"/>
  </r>
  <r>
    <x v="0"/>
    <x v="2"/>
    <n v="10"/>
    <s v="Mesa Auxilar 1600 X 600 Borda Reta Wengue"/>
    <d v="2011-04-16T00:00:00"/>
    <n v="9"/>
    <n v="457"/>
    <n v="4113"/>
    <n v="10"/>
    <n v="120"/>
    <n v="10"/>
    <n v="131"/>
    <n v="0"/>
    <n v="0"/>
    <n v="-4113"/>
    <m/>
    <m/>
    <m/>
    <n v="0"/>
    <s v="SIM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1"/>
    <n v="0"/>
    <n v="0"/>
    <n v="-1029.8"/>
    <m/>
    <m/>
    <m/>
    <n v="0"/>
    <s v="SIM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1"/>
    <n v="0"/>
    <n v="0"/>
    <n v="-4363.8"/>
    <m/>
    <m/>
    <m/>
    <n v="0"/>
    <s v="SIM"/>
  </r>
  <r>
    <x v="0"/>
    <x v="2"/>
    <n v="10"/>
    <s v="Mesa L 1400 x 1600 x 600 x 600 Borda Rta Wengue"/>
    <d v="2011-04-16T00:00:00"/>
    <n v="5"/>
    <n v="1222.04"/>
    <n v="6110.2"/>
    <n v="10"/>
    <n v="120"/>
    <n v="10"/>
    <n v="131"/>
    <n v="0"/>
    <n v="0"/>
    <n v="-6110.2"/>
    <m/>
    <m/>
    <m/>
    <n v="0"/>
    <s v="SIM"/>
  </r>
  <r>
    <x v="0"/>
    <x v="2"/>
    <n v="10"/>
    <s v="Suporte CPU Aço Regulável 150-230x350-470x310"/>
    <d v="2011-04-16T00:00:00"/>
    <n v="7"/>
    <n v="180.85"/>
    <n v="1265.95"/>
    <n v="10"/>
    <n v="120"/>
    <n v="10"/>
    <n v="131"/>
    <n v="0"/>
    <n v="0"/>
    <n v="-1265.95"/>
    <m/>
    <m/>
    <m/>
    <n v="0"/>
    <s v="SIM"/>
  </r>
  <r>
    <x v="0"/>
    <x v="2"/>
    <n v="10"/>
    <s v="Armário Alto 800 X 500 X 1600 Borda Reta Wengue"/>
    <d v="2011-04-16T00:00:00"/>
    <n v="5"/>
    <n v="1146.8"/>
    <n v="5734"/>
    <n v="10"/>
    <n v="120"/>
    <n v="10"/>
    <n v="131"/>
    <n v="0"/>
    <n v="0"/>
    <n v="-5734"/>
    <m/>
    <m/>
    <m/>
    <n v="0"/>
    <s v="SIM"/>
  </r>
  <r>
    <x v="0"/>
    <x v="2"/>
    <n v="10"/>
    <s v="Armário Baixo 800 X 500 X 740 Borda Reta Wengue"/>
    <d v="2011-04-16T00:00:00"/>
    <n v="2"/>
    <n v="743"/>
    <n v="1486"/>
    <n v="10"/>
    <n v="120"/>
    <n v="10"/>
    <n v="131"/>
    <n v="0"/>
    <n v="0"/>
    <n v="-1486"/>
    <m/>
    <m/>
    <m/>
    <n v="0"/>
    <s v="SIM"/>
  </r>
  <r>
    <x v="0"/>
    <x v="2"/>
    <n v="10"/>
    <s v="Mesa Auxiliar 1000 X 600 Borda Reta Wengue"/>
    <d v="2011-04-16T00:00:00"/>
    <n v="2"/>
    <n v="390.85"/>
    <n v="781.7"/>
    <n v="10"/>
    <n v="120"/>
    <n v="10"/>
    <n v="131"/>
    <n v="0"/>
    <n v="0"/>
    <n v="-781.7"/>
    <m/>
    <m/>
    <m/>
    <n v="0"/>
    <s v="SIM"/>
  </r>
  <r>
    <x v="0"/>
    <x v="2"/>
    <n v="10"/>
    <s v="Gaveteiro Pedestal 600 Pronf Madeira 05 Gavetas Wengue"/>
    <d v="2011-04-16T00:00:00"/>
    <n v="1"/>
    <n v="680.8"/>
    <n v="680.8"/>
    <n v="10"/>
    <n v="120"/>
    <n v="10"/>
    <n v="131"/>
    <n v="0"/>
    <n v="0"/>
    <n v="-680.8"/>
    <m/>
    <m/>
    <m/>
    <n v="0"/>
    <s v="SIM"/>
  </r>
  <r>
    <x v="0"/>
    <x v="2"/>
    <n v="10"/>
    <s v="Armário Misto 800 x 500 x1600 Borda Reta Wengue"/>
    <d v="2011-04-16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tangular 2700 X 1000MM com calha"/>
    <d v="2011-04-16T00:00:00"/>
    <n v="1"/>
    <n v="1250.25"/>
    <n v="1250.25"/>
    <n v="10"/>
    <n v="120"/>
    <n v="10"/>
    <n v="131"/>
    <n v="0"/>
    <n v="0"/>
    <n v="-1250.25"/>
    <m/>
    <m/>
    <m/>
    <n v="0"/>
    <s v="SIM"/>
  </r>
  <r>
    <x v="0"/>
    <x v="4"/>
    <n v="20"/>
    <s v="Scanner Snap "/>
    <d v="2011-04-19T00:00:00"/>
    <n v="2"/>
    <n v="1940"/>
    <n v="3880"/>
    <n v="5"/>
    <n v="60"/>
    <n v="10"/>
    <n v="131"/>
    <n v="0"/>
    <n v="0"/>
    <n v="-3880"/>
    <m/>
    <m/>
    <m/>
    <n v="0"/>
    <s v="SIM"/>
  </r>
  <r>
    <x v="0"/>
    <x v="2"/>
    <n v="10"/>
    <s v="Assento/Enconto para longarina espaldar médio"/>
    <d v="2011-04-24T00:00:00"/>
    <n v="1"/>
    <n v="470.53"/>
    <n v="470.53"/>
    <n v="10"/>
    <n v="120"/>
    <n v="10"/>
    <n v="131"/>
    <n v="0"/>
    <n v="0"/>
    <n v="-470.53"/>
    <m/>
    <m/>
    <m/>
    <n v="0"/>
    <s v="SIM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1"/>
    <n v="0"/>
    <n v="0"/>
    <n v="-9699.14"/>
    <m/>
    <m/>
    <m/>
    <n v="0"/>
    <s v="SIM"/>
  </r>
  <r>
    <x v="0"/>
    <x v="2"/>
    <n v="10"/>
    <s v="Cadeira/Poltrona fixa espaldar baixo base cromada"/>
    <d v="2011-04-27T00:00:00"/>
    <n v="26"/>
    <n v="501.63"/>
    <n v="13042.38"/>
    <n v="10"/>
    <n v="120"/>
    <n v="10"/>
    <n v="131"/>
    <n v="0"/>
    <n v="0"/>
    <n v="-13042.38"/>
    <m/>
    <m/>
    <m/>
    <n v="0"/>
    <s v="SIM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1"/>
    <n v="0"/>
    <n v="0"/>
    <n v="-7999.0099999999993"/>
    <m/>
    <m/>
    <m/>
    <n v="0"/>
    <s v="SIM"/>
  </r>
  <r>
    <x v="0"/>
    <x v="2"/>
    <n v="10"/>
    <s v="Banco Componível de 03 Lugares Cromado"/>
    <d v="2011-04-27T00:00:00"/>
    <n v="6"/>
    <n v="280.75"/>
    <n v="1684.5"/>
    <n v="10"/>
    <n v="120"/>
    <n v="10"/>
    <n v="131"/>
    <n v="0"/>
    <n v="0"/>
    <n v="-1684.5"/>
    <m/>
    <m/>
    <m/>
    <n v="0"/>
    <s v="SIM"/>
  </r>
  <r>
    <x v="0"/>
    <x v="4"/>
    <n v="20"/>
    <s v="Notebook Sony Vaio "/>
    <d v="2011-05-03T00:00:00"/>
    <n v="1"/>
    <n v="2511"/>
    <n v="2511"/>
    <n v="5"/>
    <n v="60"/>
    <n v="10"/>
    <n v="130"/>
    <n v="0"/>
    <n v="0"/>
    <n v="-2511"/>
    <m/>
    <m/>
    <m/>
    <n v="0"/>
    <s v="SIM"/>
  </r>
  <r>
    <x v="0"/>
    <x v="2"/>
    <n v="10"/>
    <s v="Sofá de 03 Lugares Pé em Alumínio em Couro "/>
    <d v="2011-05-13T00:00:00"/>
    <n v="2"/>
    <n v="3515.43"/>
    <n v="7030.86"/>
    <n v="10"/>
    <n v="120"/>
    <n v="10"/>
    <n v="130"/>
    <n v="0"/>
    <n v="0"/>
    <n v="-7030.86"/>
    <m/>
    <m/>
    <m/>
    <n v="0"/>
    <s v="SIM"/>
  </r>
  <r>
    <x v="0"/>
    <x v="1"/>
    <n v="10"/>
    <s v="Projetor Multimídia"/>
    <d v="2011-05-27T00:00:00"/>
    <n v="2"/>
    <n v="1671"/>
    <n v="3342"/>
    <n v="10"/>
    <n v="120"/>
    <n v="10"/>
    <n v="130"/>
    <n v="0"/>
    <n v="0"/>
    <n v="-3342"/>
    <m/>
    <m/>
    <m/>
    <n v="0"/>
    <s v="SIM"/>
  </r>
  <r>
    <x v="0"/>
    <x v="1"/>
    <n v="10"/>
    <s v="Calculadora Elgin"/>
    <d v="2011-06-10T00:00:00"/>
    <n v="1"/>
    <n v="390"/>
    <n v="390"/>
    <n v="10"/>
    <n v="120"/>
    <n v="10"/>
    <n v="129"/>
    <n v="0"/>
    <n v="0"/>
    <n v="-390"/>
    <m/>
    <m/>
    <m/>
    <n v="0"/>
    <s v="SIM"/>
  </r>
  <r>
    <x v="1"/>
    <x v="3"/>
    <n v="4"/>
    <s v="3º andar"/>
    <d v="2011-06-28T00:00:00"/>
    <n v="1"/>
    <n v="379777.03"/>
    <n v="379777.03"/>
    <n v="25"/>
    <n v="300"/>
    <n v="10"/>
    <n v="129"/>
    <n v="0"/>
    <n v="-1265.9234333333334"/>
    <n v="-163304.12290000002"/>
    <m/>
    <m/>
    <m/>
    <n v="215206.98366666667"/>
    <s v="NÃO"/>
  </r>
  <r>
    <x v="0"/>
    <x v="1"/>
    <n v="10"/>
    <s v="Projetor Multimídia "/>
    <d v="2011-09-12T00:00:00"/>
    <n v="2"/>
    <n v="1830"/>
    <n v="3660"/>
    <n v="10"/>
    <n v="120"/>
    <n v="10"/>
    <n v="126"/>
    <n v="0"/>
    <n v="0"/>
    <n v="-3660"/>
    <m/>
    <m/>
    <m/>
    <n v="0"/>
    <s v="SIM"/>
  </r>
  <r>
    <x v="0"/>
    <x v="4"/>
    <n v="20"/>
    <s v="Notebook Dell Vostro 3450"/>
    <d v="2011-10-17T00:00:00"/>
    <n v="1"/>
    <n v="2203"/>
    <n v="2203"/>
    <n v="5"/>
    <n v="60"/>
    <n v="10"/>
    <n v="125"/>
    <n v="0"/>
    <n v="0"/>
    <n v="-2203"/>
    <m/>
    <m/>
    <m/>
    <n v="0"/>
    <s v="SIM"/>
  </r>
  <r>
    <x v="0"/>
    <x v="1"/>
    <n v="10"/>
    <s v="Calculadora  Elgin"/>
    <d v="2011-11-11T00:00:00"/>
    <n v="1"/>
    <n v="390"/>
    <n v="390"/>
    <n v="10"/>
    <n v="120"/>
    <n v="10"/>
    <n v="124"/>
    <n v="0"/>
    <n v="0"/>
    <n v="-390"/>
    <m/>
    <m/>
    <m/>
    <n v="0"/>
    <s v="SIM"/>
  </r>
  <r>
    <x v="0"/>
    <x v="4"/>
    <n v="20"/>
    <s v="Monitor"/>
    <d v="2011-11-26T00:00:00"/>
    <n v="1"/>
    <n v="420.91"/>
    <n v="420.91"/>
    <n v="5"/>
    <n v="60"/>
    <n v="10"/>
    <n v="124"/>
    <n v="0"/>
    <n v="0"/>
    <n v="-420.91"/>
    <m/>
    <m/>
    <m/>
    <n v="0"/>
    <s v="SIM"/>
  </r>
  <r>
    <x v="0"/>
    <x v="4"/>
    <n v="20"/>
    <s v="Desktop xps 8300"/>
    <d v="2011-11-26T00:00:00"/>
    <n v="1"/>
    <n v="2912.06"/>
    <n v="2912.06"/>
    <n v="5"/>
    <n v="60"/>
    <n v="10"/>
    <n v="124"/>
    <n v="0"/>
    <n v="0"/>
    <n v="-2912.06"/>
    <m/>
    <m/>
    <m/>
    <n v="0"/>
    <s v="SIM"/>
  </r>
  <r>
    <x v="0"/>
    <x v="1"/>
    <n v="10"/>
    <s v="Fax Panasonic "/>
    <d v="2011-12-06T00:00:00"/>
    <n v="1"/>
    <n v="560"/>
    <n v="560"/>
    <n v="10"/>
    <n v="120"/>
    <n v="10"/>
    <n v="123"/>
    <n v="0"/>
    <n v="0"/>
    <n v="-560"/>
    <d v="2022-02-17T00:00:00"/>
    <n v="1"/>
    <n v="560"/>
    <n v="0"/>
    <s v="SIM"/>
  </r>
  <r>
    <x v="0"/>
    <x v="4"/>
    <n v="20"/>
    <s v="Notebook Vaio Prata"/>
    <d v="2012-03-08T00:00:00"/>
    <n v="1"/>
    <n v="3990"/>
    <n v="3990"/>
    <n v="5"/>
    <n v="60"/>
    <n v="10"/>
    <n v="120"/>
    <n v="0"/>
    <n v="0"/>
    <n v="-3990"/>
    <m/>
    <m/>
    <m/>
    <n v="0"/>
    <s v="SIM"/>
  </r>
  <r>
    <x v="0"/>
    <x v="4"/>
    <n v="20"/>
    <s v="Scanner Snap"/>
    <d v="2012-05-15T00:00:00"/>
    <n v="2"/>
    <n v="2230"/>
    <n v="4460"/>
    <n v="5"/>
    <n v="60"/>
    <n v="9"/>
    <n v="118"/>
    <n v="0"/>
    <n v="0"/>
    <n v="-4460"/>
    <m/>
    <m/>
    <m/>
    <n v="0"/>
    <s v="SIM"/>
  </r>
  <r>
    <x v="0"/>
    <x v="1"/>
    <n v="10"/>
    <s v="Máquina de Preencher cheque"/>
    <d v="2012-07-02T00:00:00"/>
    <n v="1"/>
    <n v="1180"/>
    <n v="1180"/>
    <n v="10"/>
    <n v="120"/>
    <n v="9"/>
    <n v="116"/>
    <n v="0"/>
    <n v="-9.8333333333333339"/>
    <n v="-1140.6666666666665"/>
    <m/>
    <m/>
    <m/>
    <n v="29.500000000000227"/>
    <s v="NÃO"/>
  </r>
  <r>
    <x v="0"/>
    <x v="2"/>
    <n v="10"/>
    <s v="Mesa 03 Gavetas"/>
    <d v="2012-07-06T00:00:00"/>
    <n v="4"/>
    <n v="797.63"/>
    <n v="3190.52"/>
    <n v="10"/>
    <n v="120"/>
    <n v="9"/>
    <n v="116"/>
    <n v="0"/>
    <n v="-26.587666666666667"/>
    <n v="-3084.1693333333337"/>
    <m/>
    <m/>
    <m/>
    <n v="79.762999999999465"/>
    <s v="NÃO"/>
  </r>
  <r>
    <x v="0"/>
    <x v="2"/>
    <n v="10"/>
    <s v="Balcão Recepção"/>
    <d v="2012-07-06T00:00:00"/>
    <n v="1"/>
    <n v="2030"/>
    <n v="2030"/>
    <n v="10"/>
    <n v="120"/>
    <n v="9"/>
    <n v="116"/>
    <n v="0"/>
    <n v="-16.916666666666668"/>
    <n v="-1962.3333333333337"/>
    <m/>
    <m/>
    <m/>
    <n v="50.749999999999545"/>
    <s v="NÃO"/>
  </r>
  <r>
    <x v="0"/>
    <x v="2"/>
    <n v="10"/>
    <s v="Gaveteiro Fixo"/>
    <d v="2012-07-06T00:00:00"/>
    <n v="1"/>
    <n v="173.1"/>
    <n v="173.1"/>
    <n v="10"/>
    <n v="120"/>
    <n v="9"/>
    <n v="116"/>
    <n v="0"/>
    <n v="-1.4424999999999999"/>
    <n v="-167.32999999999998"/>
    <m/>
    <m/>
    <m/>
    <n v="4.3275000000000148"/>
    <s v="NÃO"/>
  </r>
  <r>
    <x v="0"/>
    <x v="1"/>
    <n v="10"/>
    <s v="Câmera Digital Nikon"/>
    <d v="2012-08-17T00:00:00"/>
    <n v="1"/>
    <n v="399"/>
    <n v="399"/>
    <n v="10"/>
    <n v="120"/>
    <n v="9"/>
    <n v="115"/>
    <n v="0"/>
    <n v="-3.3250000000000002"/>
    <n v="-382.375"/>
    <m/>
    <m/>
    <m/>
    <n v="13.300000000000011"/>
    <s v="NÃO"/>
  </r>
  <r>
    <x v="0"/>
    <x v="1"/>
    <n v="10"/>
    <s v="Forno"/>
    <d v="2012-08-22T00:00:00"/>
    <n v="1"/>
    <n v="420"/>
    <n v="420"/>
    <n v="10"/>
    <n v="120"/>
    <n v="9"/>
    <n v="115"/>
    <n v="0"/>
    <n v="-3.5"/>
    <n v="-402.5"/>
    <m/>
    <m/>
    <m/>
    <n v="14"/>
    <s v="NÃO"/>
  </r>
  <r>
    <x v="0"/>
    <x v="1"/>
    <n v="10"/>
    <s v="Fogão"/>
    <d v="2012-08-24T00:00:00"/>
    <n v="1"/>
    <n v="865"/>
    <n v="865"/>
    <n v="10"/>
    <n v="120"/>
    <n v="9"/>
    <n v="115"/>
    <n v="0"/>
    <n v="-7.208333333333333"/>
    <n v="-828.95833333333337"/>
    <m/>
    <m/>
    <m/>
    <n v="28.833333333333258"/>
    <s v="NÃO"/>
  </r>
  <r>
    <x v="0"/>
    <x v="1"/>
    <n v="10"/>
    <s v="Microodas "/>
    <d v="2012-10-01T00:00:00"/>
    <n v="1"/>
    <n v="699"/>
    <n v="699"/>
    <n v="10"/>
    <n v="120"/>
    <n v="9"/>
    <n v="113"/>
    <n v="0"/>
    <n v="-5.8250000000000002"/>
    <n v="-658.22500000000014"/>
    <m/>
    <m/>
    <m/>
    <n v="34.949999999999818"/>
    <s v="NÃO"/>
  </r>
  <r>
    <x v="0"/>
    <x v="2"/>
    <n v="10"/>
    <s v="Gaveteiro Pedestal"/>
    <d v="2012-10-02T00:00:00"/>
    <n v="1"/>
    <n v="776"/>
    <n v="776"/>
    <n v="10"/>
    <n v="120"/>
    <n v="9"/>
    <n v="113"/>
    <n v="0"/>
    <n v="-6.4666666666666668"/>
    <n v="-730.73333333333346"/>
    <m/>
    <m/>
    <m/>
    <n v="38.799999999999841"/>
    <s v="NÃO"/>
  </r>
  <r>
    <x v="0"/>
    <x v="1"/>
    <n v="10"/>
    <s v="Refrigerador "/>
    <d v="2012-10-08T00:00:00"/>
    <n v="1"/>
    <n v="1999"/>
    <n v="1999"/>
    <n v="10"/>
    <n v="120"/>
    <n v="9"/>
    <n v="113"/>
    <n v="0"/>
    <n v="-16.658333333333335"/>
    <n v="-1882.3916666666669"/>
    <m/>
    <m/>
    <m/>
    <n v="99.949999999999818"/>
    <s v="NÃO"/>
  </r>
  <r>
    <x v="0"/>
    <x v="1"/>
    <n v="10"/>
    <s v="Máquina de Café"/>
    <d v="2012-12-05T00:00:00"/>
    <n v="1"/>
    <n v="820"/>
    <n v="820"/>
    <n v="10"/>
    <n v="120"/>
    <n v="9"/>
    <n v="111"/>
    <n v="0"/>
    <n v="-6.833333333333333"/>
    <n v="-758.5"/>
    <m/>
    <m/>
    <m/>
    <n v="54.666666666666629"/>
    <s v="NÃO"/>
  </r>
  <r>
    <x v="0"/>
    <x v="2"/>
    <n v="10"/>
    <s v="Cadeira/Poltrona Espaldar Médio"/>
    <d v="2013-02-08T00:00:00"/>
    <n v="10"/>
    <n v="460"/>
    <n v="4600"/>
    <n v="10"/>
    <n v="120"/>
    <n v="9"/>
    <n v="109"/>
    <n v="0"/>
    <n v="-38.333333333333336"/>
    <n v="-4178.333333333333"/>
    <m/>
    <m/>
    <m/>
    <n v="383.33333333333394"/>
    <s v="NÃO"/>
  </r>
  <r>
    <x v="0"/>
    <x v="2"/>
    <n v="10"/>
    <s v="Sofá Componível de 01 Lugar  "/>
    <d v="2013-02-08T00:00:00"/>
    <n v="2"/>
    <n v="2040"/>
    <n v="4080"/>
    <n v="10"/>
    <n v="120"/>
    <n v="9"/>
    <n v="109"/>
    <n v="0"/>
    <n v="-34"/>
    <n v="-3706"/>
    <m/>
    <m/>
    <m/>
    <n v="340"/>
    <s v="NÃO"/>
  </r>
  <r>
    <x v="0"/>
    <x v="2"/>
    <n v="10"/>
    <s v="Cadeira/Poltrona Giratória Espaldar Alto"/>
    <d v="2013-02-08T00:00:00"/>
    <n v="1"/>
    <n v="940"/>
    <n v="940"/>
    <n v="10"/>
    <n v="120"/>
    <n v="9"/>
    <n v="109"/>
    <n v="0"/>
    <n v="-7.833333333333333"/>
    <n v="-853.83333333333337"/>
    <m/>
    <m/>
    <m/>
    <n v="78.333333333333258"/>
    <s v="NÃO"/>
  </r>
  <r>
    <x v="0"/>
    <x v="2"/>
    <n v="10"/>
    <s v="Cadeira/Poltrona Espaldar Médio "/>
    <d v="2013-02-08T00:00:00"/>
    <n v="2"/>
    <n v="899"/>
    <n v="1798"/>
    <n v="10"/>
    <n v="120"/>
    <n v="9"/>
    <n v="109"/>
    <n v="0"/>
    <n v="-14.983333333333333"/>
    <n v="-1633.1833333333332"/>
    <m/>
    <m/>
    <m/>
    <n v="149.83333333333348"/>
    <s v="NÃO"/>
  </r>
  <r>
    <x v="0"/>
    <x v="2"/>
    <n v="10"/>
    <s v="Sofá Componível de 03 Lugares"/>
    <d v="2013-02-08T00:00:00"/>
    <n v="1"/>
    <n v="5900"/>
    <n v="5900"/>
    <n v="10"/>
    <n v="120"/>
    <n v="9"/>
    <n v="109"/>
    <n v="0"/>
    <n v="-49.166666666666664"/>
    <n v="-5359.166666666667"/>
    <m/>
    <m/>
    <m/>
    <n v="491.66666666666606"/>
    <s v="NÃO"/>
  </r>
  <r>
    <x v="0"/>
    <x v="2"/>
    <n v="10"/>
    <s v="Sofá Componível de 02 Lugares"/>
    <d v="2013-02-08T00:00:00"/>
    <n v="1"/>
    <n v="3970"/>
    <n v="3970"/>
    <n v="10"/>
    <n v="120"/>
    <n v="9"/>
    <n v="109"/>
    <n v="0"/>
    <n v="-33.083333333333336"/>
    <n v="-3606.0833333333339"/>
    <m/>
    <m/>
    <m/>
    <n v="330.83333333333258"/>
    <s v="NÃO"/>
  </r>
  <r>
    <x v="0"/>
    <x v="2"/>
    <n v="10"/>
    <s v="Mesa Centro"/>
    <d v="2013-02-08T00:00:00"/>
    <n v="1"/>
    <n v="650"/>
    <n v="650"/>
    <n v="10"/>
    <n v="120"/>
    <n v="9"/>
    <n v="109"/>
    <n v="0"/>
    <n v="-5.416666666666667"/>
    <n v="-590.41666666666663"/>
    <m/>
    <m/>
    <m/>
    <n v="54.166666666666742"/>
    <s v="NÃO"/>
  </r>
  <r>
    <x v="0"/>
    <x v="1"/>
    <n v="10"/>
    <s v="Bebedouro Rex Cooler"/>
    <d v="2013-02-21T00:00:00"/>
    <n v="1"/>
    <n v="680"/>
    <n v="680"/>
    <n v="10"/>
    <n v="120"/>
    <n v="9"/>
    <n v="109"/>
    <n v="0"/>
    <n v="-5.666666666666667"/>
    <n v="-617.66666666666663"/>
    <m/>
    <m/>
    <m/>
    <n v="56.666666666666742"/>
    <s v="NÃO"/>
  </r>
  <r>
    <x v="0"/>
    <x v="2"/>
    <n v="10"/>
    <s v="Poltrona de Auditório"/>
    <d v="2013-02-22T00:00:00"/>
    <n v="154"/>
    <n v="1590"/>
    <n v="244860"/>
    <n v="10"/>
    <n v="120"/>
    <n v="9"/>
    <n v="109"/>
    <n v="0"/>
    <n v="-2040.5"/>
    <n v="-222414.5"/>
    <m/>
    <m/>
    <m/>
    <n v="20405"/>
    <s v="NÃO"/>
  </r>
  <r>
    <x v="0"/>
    <x v="2"/>
    <n v="10"/>
    <s v="Cadeira/Poltrona Giratória com Braços"/>
    <d v="2013-02-25T00:00:00"/>
    <n v="5"/>
    <n v="560"/>
    <n v="2800"/>
    <n v="10"/>
    <n v="120"/>
    <n v="9"/>
    <n v="109"/>
    <n v="0"/>
    <n v="-23.333333333333332"/>
    <n v="-2543.3333333333335"/>
    <m/>
    <m/>
    <m/>
    <n v="233.33333333333303"/>
    <s v="NÃO"/>
  </r>
  <r>
    <x v="0"/>
    <x v="2"/>
    <n v="10"/>
    <s v="Armário Alto 02 Portas"/>
    <d v="2013-02-26T00:00:00"/>
    <n v="7"/>
    <n v="1580"/>
    <n v="11060"/>
    <n v="10"/>
    <n v="120"/>
    <n v="9"/>
    <n v="109"/>
    <n v="0"/>
    <n v="-92.166666666666671"/>
    <n v="-10046.166666666666"/>
    <m/>
    <m/>
    <m/>
    <n v="921.66666666666788"/>
    <s v="NÃO"/>
  </r>
  <r>
    <x v="0"/>
    <x v="2"/>
    <n v="10"/>
    <s v="Mesa Gerente Gota "/>
    <d v="2013-02-26T00:00:00"/>
    <n v="1"/>
    <n v="2390"/>
    <n v="2390"/>
    <n v="10"/>
    <n v="120"/>
    <n v="9"/>
    <n v="109"/>
    <n v="0"/>
    <n v="-19.916666666666668"/>
    <n v="-2170.9166666666665"/>
    <m/>
    <m/>
    <m/>
    <n v="199.16666666666697"/>
    <s v="NÃO"/>
  </r>
  <r>
    <x v="0"/>
    <x v="2"/>
    <n v="10"/>
    <s v="Mesa Reta de Trabalho "/>
    <d v="2013-02-26T00:00:00"/>
    <n v="5"/>
    <n v="760"/>
    <n v="3800"/>
    <n v="10"/>
    <n v="120"/>
    <n v="9"/>
    <n v="109"/>
    <n v="0"/>
    <n v="-31.666666666666668"/>
    <n v="-3451.6666666666665"/>
    <m/>
    <m/>
    <m/>
    <n v="316.66666666666697"/>
    <s v="NÃO"/>
  </r>
  <r>
    <x v="0"/>
    <x v="2"/>
    <n v="10"/>
    <s v="Gaveteiro Volante"/>
    <d v="2013-02-26T00:00:00"/>
    <n v="1"/>
    <n v="990"/>
    <n v="990"/>
    <n v="10"/>
    <n v="120"/>
    <n v="9"/>
    <n v="109"/>
    <n v="0"/>
    <n v="-8.25"/>
    <n v="-899.25"/>
    <m/>
    <m/>
    <m/>
    <n v="82.5"/>
    <s v="NÃO"/>
  </r>
  <r>
    <x v="0"/>
    <x v="2"/>
    <n v="10"/>
    <s v="Mesa"/>
    <d v="2013-02-26T00:00:00"/>
    <n v="2"/>
    <n v="1380"/>
    <n v="2760"/>
    <n v="10"/>
    <n v="120"/>
    <n v="9"/>
    <n v="109"/>
    <n v="0"/>
    <n v="-23"/>
    <n v="-2507"/>
    <m/>
    <m/>
    <m/>
    <n v="230"/>
    <s v="NÃO"/>
  </r>
  <r>
    <x v="0"/>
    <x v="2"/>
    <n v="10"/>
    <s v="Armário Baixo com portas baixas de giro"/>
    <d v="2013-02-26T00:00:00"/>
    <n v="4"/>
    <n v="960"/>
    <n v="3840"/>
    <n v="10"/>
    <n v="120"/>
    <n v="9"/>
    <n v="109"/>
    <n v="0"/>
    <n v="-32"/>
    <n v="-3488"/>
    <m/>
    <m/>
    <m/>
    <n v="320"/>
    <s v="NÃO"/>
  </r>
  <r>
    <x v="0"/>
    <x v="2"/>
    <n v="10"/>
    <s v="Mesa Reta de Trabalho "/>
    <d v="2013-02-26T00:00:00"/>
    <n v="1"/>
    <n v="830"/>
    <n v="830"/>
    <n v="10"/>
    <n v="120"/>
    <n v="9"/>
    <n v="109"/>
    <n v="0"/>
    <n v="-6.916666666666667"/>
    <n v="-753.91666666666663"/>
    <m/>
    <m/>
    <m/>
    <n v="69.166666666666742"/>
    <s v="NÃO"/>
  </r>
  <r>
    <x v="0"/>
    <x v="2"/>
    <n v="10"/>
    <s v="Mesa com Gaveteiro"/>
    <d v="2013-02-26T00:00:00"/>
    <n v="2"/>
    <n v="1910"/>
    <n v="3820"/>
    <n v="10"/>
    <n v="120"/>
    <n v="9"/>
    <n v="109"/>
    <n v="0"/>
    <n v="-31.833333333333332"/>
    <n v="-3469.8333333333335"/>
    <m/>
    <m/>
    <m/>
    <n v="318.33333333333303"/>
    <s v="NÃO"/>
  </r>
  <r>
    <x v="0"/>
    <x v="2"/>
    <n v="10"/>
    <s v="Mesa Retangular de Reunião "/>
    <d v="2013-02-26T00:00:00"/>
    <n v="1"/>
    <n v="2580"/>
    <n v="2580"/>
    <n v="10"/>
    <n v="120"/>
    <n v="9"/>
    <n v="109"/>
    <n v="0"/>
    <n v="-21.5"/>
    <n v="-2343.5"/>
    <m/>
    <m/>
    <m/>
    <n v="215"/>
    <s v="NÃO"/>
  </r>
  <r>
    <x v="0"/>
    <x v="2"/>
    <n v="10"/>
    <s v="Armário Baixo"/>
    <d v="2013-03-01T00:00:00"/>
    <n v="5"/>
    <n v="960"/>
    <n v="4800"/>
    <n v="10"/>
    <n v="120"/>
    <n v="9"/>
    <n v="108"/>
    <n v="0"/>
    <n v="-40"/>
    <n v="-4320"/>
    <m/>
    <m/>
    <m/>
    <n v="440"/>
    <s v="NÃO"/>
  </r>
  <r>
    <x v="0"/>
    <x v="2"/>
    <n v="10"/>
    <s v="Mesa Reta de Trabalho"/>
    <d v="2013-03-01T00:00:00"/>
    <n v="3"/>
    <n v="830"/>
    <n v="2490"/>
    <n v="10"/>
    <n v="120"/>
    <n v="9"/>
    <n v="108"/>
    <n v="0"/>
    <n v="-20.75"/>
    <n v="-2241"/>
    <m/>
    <m/>
    <m/>
    <n v="228.25"/>
    <s v="NÃO"/>
  </r>
  <r>
    <x v="0"/>
    <x v="2"/>
    <n v="10"/>
    <s v="Mesa"/>
    <d v="2013-03-01T00:00:00"/>
    <n v="3"/>
    <n v="1560"/>
    <n v="4680"/>
    <n v="10"/>
    <n v="120"/>
    <n v="9"/>
    <n v="108"/>
    <n v="0"/>
    <n v="-39"/>
    <n v="-4212"/>
    <m/>
    <m/>
    <m/>
    <n v="429"/>
    <s v="NÃO"/>
  </r>
  <r>
    <x v="0"/>
    <x v="2"/>
    <n v="10"/>
    <s v="Armário Alto"/>
    <d v="2013-03-01T00:00:00"/>
    <n v="4"/>
    <n v="1580"/>
    <n v="6320"/>
    <n v="10"/>
    <n v="120"/>
    <n v="9"/>
    <n v="108"/>
    <n v="0"/>
    <n v="-52.666666666666664"/>
    <n v="-5688"/>
    <m/>
    <m/>
    <m/>
    <n v="579.33333333333303"/>
    <s v="NÃO"/>
  </r>
  <r>
    <x v="0"/>
    <x v="2"/>
    <n v="10"/>
    <s v="Mesa Retangular de Reunião"/>
    <d v="2013-03-01T00:00:00"/>
    <n v="1"/>
    <n v="2110"/>
    <n v="2110"/>
    <n v="10"/>
    <n v="120"/>
    <n v="9"/>
    <n v="108"/>
    <n v="0"/>
    <n v="-17.583333333333332"/>
    <n v="-1898.9999999999998"/>
    <m/>
    <m/>
    <m/>
    <n v="193.41666666666674"/>
    <s v="NÃO"/>
  </r>
  <r>
    <x v="0"/>
    <x v="2"/>
    <n v="10"/>
    <s v="Mesa Reta de Trabalho"/>
    <d v="2013-03-01T00:00:00"/>
    <n v="1"/>
    <n v="910"/>
    <n v="910"/>
    <n v="10"/>
    <n v="120"/>
    <n v="9"/>
    <n v="108"/>
    <n v="0"/>
    <n v="-7.583333333333333"/>
    <n v="-819"/>
    <m/>
    <m/>
    <m/>
    <n v="83.416666666666629"/>
    <s v="NÃO"/>
  </r>
  <r>
    <x v="0"/>
    <x v="2"/>
    <n v="10"/>
    <s v="Mesa "/>
    <d v="2013-03-01T00:00:00"/>
    <n v="1"/>
    <n v="1380"/>
    <n v="1380"/>
    <n v="10"/>
    <n v="120"/>
    <n v="9"/>
    <n v="108"/>
    <n v="0"/>
    <n v="-11.5"/>
    <n v="-1242"/>
    <m/>
    <m/>
    <m/>
    <n v="126.5"/>
    <s v="NÃO"/>
  </r>
  <r>
    <x v="0"/>
    <x v="2"/>
    <n v="10"/>
    <s v="Cadeira/Poltrona Giratória com Braços "/>
    <d v="2013-03-04T00:00:00"/>
    <n v="8"/>
    <n v="560"/>
    <n v="4480"/>
    <n v="10"/>
    <n v="120"/>
    <n v="9"/>
    <n v="108"/>
    <n v="0"/>
    <n v="-37.333333333333336"/>
    <n v="-4032.0000000000005"/>
    <m/>
    <m/>
    <m/>
    <n v="410.66666666666652"/>
    <s v="NÃO"/>
  </r>
  <r>
    <x v="0"/>
    <x v="2"/>
    <n v="10"/>
    <s v="Cadeira/Poltrona Base Fixa"/>
    <d v="2013-03-05T00:00:00"/>
    <n v="16"/>
    <n v="460"/>
    <n v="7360"/>
    <n v="10"/>
    <n v="120"/>
    <n v="9"/>
    <n v="108"/>
    <n v="0"/>
    <n v="-61.333333333333336"/>
    <n v="-6624"/>
    <m/>
    <m/>
    <m/>
    <n v="674.66666666666697"/>
    <s v="NÃO"/>
  </r>
  <r>
    <x v="0"/>
    <x v="2"/>
    <n v="10"/>
    <s v="Sofá Componível de 02 lugares"/>
    <d v="2013-03-05T00:00:00"/>
    <n v="1"/>
    <n v="3970"/>
    <n v="3970"/>
    <n v="10"/>
    <n v="120"/>
    <n v="9"/>
    <n v="108"/>
    <n v="0"/>
    <n v="-33.083333333333336"/>
    <n v="-3573.0000000000005"/>
    <m/>
    <m/>
    <m/>
    <n v="363.91666666666606"/>
    <s v="NÃO"/>
  </r>
  <r>
    <x v="0"/>
    <x v="2"/>
    <n v="10"/>
    <s v="Sofá Componível de 03 Lugares"/>
    <d v="2013-03-05T00:00:00"/>
    <n v="1"/>
    <n v="5900"/>
    <n v="5900"/>
    <n v="10"/>
    <n v="120"/>
    <n v="9"/>
    <n v="108"/>
    <n v="0"/>
    <n v="-49.166666666666664"/>
    <n v="-5310"/>
    <m/>
    <m/>
    <m/>
    <n v="540.83333333333303"/>
    <s v="NÃO"/>
  </r>
  <r>
    <x v="0"/>
    <x v="2"/>
    <n v="10"/>
    <s v="Mesa Centro"/>
    <d v="2013-03-05T00:00:00"/>
    <n v="1"/>
    <n v="650"/>
    <n v="650"/>
    <n v="10"/>
    <n v="120"/>
    <n v="9"/>
    <n v="108"/>
    <n v="0"/>
    <n v="-5.416666666666667"/>
    <n v="-585"/>
    <m/>
    <m/>
    <m/>
    <n v="59.583333333333371"/>
    <s v="NÃO"/>
  </r>
  <r>
    <x v="0"/>
    <x v="2"/>
    <n v="10"/>
    <s v="Cadeira/Poltrona Base Fixa "/>
    <d v="2013-03-15T00:00:00"/>
    <n v="5"/>
    <n v="640"/>
    <n v="3200"/>
    <n v="10"/>
    <n v="120"/>
    <n v="9"/>
    <n v="108"/>
    <n v="0"/>
    <n v="-26.666666666666668"/>
    <n v="-2880"/>
    <m/>
    <m/>
    <m/>
    <n v="293.33333333333348"/>
    <s v="NÃO"/>
  </r>
  <r>
    <x v="0"/>
    <x v="4"/>
    <n v="20"/>
    <s v="Impressora HP"/>
    <d v="2013-05-10T00:00:00"/>
    <n v="1"/>
    <n v="1169.0999999999999"/>
    <n v="1169.0999999999999"/>
    <n v="5"/>
    <n v="60"/>
    <n v="8"/>
    <n v="106"/>
    <n v="0"/>
    <n v="0"/>
    <n v="-1169.0999999999999"/>
    <m/>
    <m/>
    <m/>
    <n v="0"/>
    <s v="SIM"/>
  </r>
  <r>
    <x v="0"/>
    <x v="1"/>
    <n v="10"/>
    <s v="Telefone Celular LG"/>
    <d v="2013-06-24T00:00:00"/>
    <n v="2"/>
    <n v="824"/>
    <n v="1648"/>
    <n v="10"/>
    <n v="120"/>
    <n v="8"/>
    <n v="105"/>
    <n v="0"/>
    <n v="-13.733333333333333"/>
    <n v="-1442"/>
    <m/>
    <m/>
    <m/>
    <n v="192.26666666666665"/>
    <s v="NÃO"/>
  </r>
  <r>
    <x v="0"/>
    <x v="1"/>
    <n v="10"/>
    <s v="Purificador de Água "/>
    <d v="2013-06-24T00:00:00"/>
    <n v="1"/>
    <n v="1200"/>
    <n v="1200"/>
    <n v="10"/>
    <n v="120"/>
    <n v="8"/>
    <n v="105"/>
    <n v="0"/>
    <n v="-10"/>
    <n v="-1050"/>
    <m/>
    <m/>
    <m/>
    <n v="140"/>
    <s v="NÃO"/>
  </r>
  <r>
    <x v="0"/>
    <x v="4"/>
    <n v="20"/>
    <s v="Scanner HP300"/>
    <d v="2013-08-23T00:00:00"/>
    <n v="9"/>
    <n v="279"/>
    <n v="2511"/>
    <n v="5"/>
    <n v="60"/>
    <n v="8"/>
    <n v="103"/>
    <n v="0"/>
    <n v="0"/>
    <n v="-2511"/>
    <m/>
    <m/>
    <m/>
    <n v="0"/>
    <s v="SIM"/>
  </r>
  <r>
    <x v="0"/>
    <x v="1"/>
    <n v="10"/>
    <s v="Projetor de Muiltímidia"/>
    <d v="2013-09-10T00:00:00"/>
    <n v="1"/>
    <n v="1642"/>
    <n v="1642"/>
    <n v="10"/>
    <n v="120"/>
    <n v="8"/>
    <n v="102"/>
    <n v="0"/>
    <n v="-13.683333333333334"/>
    <n v="-1395.7"/>
    <m/>
    <m/>
    <m/>
    <n v="232.61666666666656"/>
    <s v="NÃO"/>
  </r>
  <r>
    <x v="0"/>
    <x v="4"/>
    <n v="20"/>
    <s v="Scanner HP Scanjet"/>
    <d v="2013-09-27T00:00:00"/>
    <n v="1"/>
    <n v="352"/>
    <n v="352"/>
    <n v="5"/>
    <n v="60"/>
    <n v="8"/>
    <n v="102"/>
    <n v="0"/>
    <n v="0"/>
    <n v="-352"/>
    <m/>
    <m/>
    <m/>
    <n v="0"/>
    <s v="SIM"/>
  </r>
  <r>
    <x v="0"/>
    <x v="2"/>
    <n v="10"/>
    <s v="Cadeira Fixa"/>
    <d v="2013-10-28T00:00:00"/>
    <n v="1"/>
    <n v="54"/>
    <n v="54"/>
    <n v="10"/>
    <n v="120"/>
    <n v="8"/>
    <n v="101"/>
    <n v="0"/>
    <n v="-0.45"/>
    <n v="-45.45000000000001"/>
    <m/>
    <m/>
    <m/>
    <n v="8.0999999999999872"/>
    <s v="NÃO"/>
  </r>
  <r>
    <x v="0"/>
    <x v="4"/>
    <n v="20"/>
    <s v="Desktop"/>
    <d v="2013-10-28T00:00:00"/>
    <n v="23"/>
    <n v="3125"/>
    <n v="71875"/>
    <n v="5"/>
    <n v="60"/>
    <n v="8"/>
    <n v="101"/>
    <n v="0"/>
    <n v="0"/>
    <n v="-71875"/>
    <m/>
    <m/>
    <m/>
    <n v="0"/>
    <s v="SIM"/>
  </r>
  <r>
    <x v="0"/>
    <x v="4"/>
    <n v="20"/>
    <s v="Monitor 19' LCD"/>
    <d v="2013-10-28T00:00:00"/>
    <n v="25"/>
    <n v="871"/>
    <n v="21775"/>
    <n v="5"/>
    <n v="60"/>
    <n v="8"/>
    <n v="101"/>
    <n v="0"/>
    <n v="0"/>
    <n v="-21775"/>
    <m/>
    <m/>
    <m/>
    <n v="0"/>
    <s v="SIM"/>
  </r>
  <r>
    <x v="0"/>
    <x v="4"/>
    <n v="20"/>
    <s v="Notebook Vostro"/>
    <d v="2013-11-05T00:00:00"/>
    <n v="3"/>
    <n v="2666"/>
    <n v="7998"/>
    <n v="5"/>
    <n v="60"/>
    <n v="8"/>
    <n v="100"/>
    <n v="0"/>
    <n v="0"/>
    <n v="-7998"/>
    <m/>
    <m/>
    <m/>
    <n v="0"/>
    <s v="SIM"/>
  </r>
  <r>
    <x v="0"/>
    <x v="2"/>
    <n v="10"/>
    <s v="Arquivo de Aço"/>
    <d v="2013-11-25T00:00:00"/>
    <n v="1"/>
    <n v="408"/>
    <n v="408"/>
    <n v="10"/>
    <n v="120"/>
    <n v="8"/>
    <n v="100"/>
    <n v="0"/>
    <n v="-3.4"/>
    <n v="-339.99999999999994"/>
    <m/>
    <m/>
    <m/>
    <n v="64.60000000000008"/>
    <s v="NÃO"/>
  </r>
  <r>
    <x v="0"/>
    <x v="2"/>
    <n v="10"/>
    <s v="Cadeira Fixa"/>
    <d v="2013-12-04T00:00:00"/>
    <n v="9"/>
    <n v="54"/>
    <n v="486"/>
    <n v="10"/>
    <n v="120"/>
    <n v="8"/>
    <n v="99"/>
    <n v="0"/>
    <n v="-4.05"/>
    <n v="-400.95"/>
    <m/>
    <m/>
    <m/>
    <n v="81"/>
    <s v="NÃO"/>
  </r>
  <r>
    <x v="0"/>
    <x v="1"/>
    <n v="10"/>
    <s v="Projetor Multimídia"/>
    <d v="2014-01-28T00:00:00"/>
    <n v="1"/>
    <n v="1659"/>
    <n v="1659"/>
    <n v="10"/>
    <n v="120"/>
    <n v="8"/>
    <n v="98"/>
    <n v="0"/>
    <n v="-13.824999999999999"/>
    <n v="-1354.85"/>
    <m/>
    <m/>
    <m/>
    <n v="290.32500000000005"/>
    <s v="NÃO"/>
  </r>
  <r>
    <x v="0"/>
    <x v="5"/>
    <n v="20"/>
    <s v="Fiat Uno - Placa GMF7808"/>
    <d v="2014-06-03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7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0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6"/>
    <n v="20"/>
    <s v="Câmera Digital GOPRO HERO 5 BLACK"/>
    <d v="2014-06-25T00:00:00"/>
    <n v="1"/>
    <n v="1999"/>
    <n v="1999"/>
    <n v="5"/>
    <n v="60"/>
    <n v="7"/>
    <n v="93"/>
    <n v="0"/>
    <n v="0"/>
    <n v="-1999"/>
    <m/>
    <m/>
    <m/>
    <n v="0"/>
    <s v="SIM"/>
  </r>
  <r>
    <x v="0"/>
    <x v="1"/>
    <n v="10"/>
    <s v="Projetor Benq"/>
    <d v="2014-09-15T00:00:00"/>
    <n v="1"/>
    <n v="1688"/>
    <n v="1688"/>
    <n v="10"/>
    <n v="120"/>
    <n v="7"/>
    <n v="90"/>
    <n v="0"/>
    <n v="-14.066666666666666"/>
    <n v="-1265.9999999999998"/>
    <m/>
    <m/>
    <m/>
    <n v="407.93333333333362"/>
    <s v="NÃO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9"/>
    <n v="0"/>
    <n v="0"/>
    <n v="-2770"/>
    <m/>
    <m/>
    <m/>
    <n v="0"/>
    <s v="SIM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1"/>
    <n v="0"/>
    <n v="-22.5"/>
    <n v="-1822.5"/>
    <m/>
    <m/>
    <m/>
    <n v="855"/>
    <s v="NÃO"/>
  </r>
  <r>
    <x v="0"/>
    <x v="5"/>
    <n v="20"/>
    <s v="Spin - Placa GMF8035"/>
    <d v="2015-07-24T00:00:00"/>
    <n v="1"/>
    <n v="73477"/>
    <n v="73477"/>
    <n v="5"/>
    <n v="60"/>
    <n v="6"/>
    <n v="80"/>
    <n v="0"/>
    <n v="0"/>
    <n v="-73477"/>
    <m/>
    <m/>
    <m/>
    <n v="0"/>
    <s v="SIM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2"/>
    <n v="0"/>
    <n v="-35.25083333333334"/>
    <n v="-2185.5516666666672"/>
    <m/>
    <m/>
    <m/>
    <n v="2009.2974999999997"/>
    <s v="NÃO"/>
  </r>
  <r>
    <x v="0"/>
    <x v="4"/>
    <n v="20"/>
    <s v="Notebook HP Pavilion X360"/>
    <d v="2017-05-19T00:00:00"/>
    <n v="1"/>
    <n v="4256.7700000000004"/>
    <n v="4256.7700000000004"/>
    <n v="5"/>
    <n v="60"/>
    <n v="4"/>
    <n v="58"/>
    <n v="0"/>
    <n v="-70.94616666666667"/>
    <n v="-4114.8776666666672"/>
    <m/>
    <m/>
    <m/>
    <n v="70.946166666666613"/>
    <s v="NÃO"/>
  </r>
  <r>
    <x v="0"/>
    <x v="2"/>
    <n v="10"/>
    <s v="Cadeira Secretária Giratória com Braço "/>
    <d v="2017-08-24T00:00:00"/>
    <n v="3"/>
    <n v="164"/>
    <n v="492"/>
    <n v="10"/>
    <n v="120"/>
    <n v="4"/>
    <n v="55"/>
    <n v="0"/>
    <n v="-4.0999999999999996"/>
    <n v="-225.49999999999997"/>
    <m/>
    <m/>
    <m/>
    <n v="262.39999999999998"/>
    <s v="NÃO"/>
  </r>
  <r>
    <x v="0"/>
    <x v="4"/>
    <n v="20"/>
    <s v="HELPDESK HP DESK 400"/>
    <d v="2017-10-10T00:00:00"/>
    <n v="33"/>
    <n v="2507"/>
    <n v="82731"/>
    <n v="5"/>
    <n v="60"/>
    <n v="4"/>
    <n v="53"/>
    <n v="0"/>
    <n v="-1378.85"/>
    <n v="-73079.05"/>
    <m/>
    <m/>
    <m/>
    <n v="8273.0999999999913"/>
    <s v="NÃO"/>
  </r>
  <r>
    <x v="0"/>
    <x v="4"/>
    <n v="20"/>
    <s v="Monitor HP 18.5&quot; "/>
    <d v="2017-10-10T00:00:00"/>
    <n v="31"/>
    <n v="487"/>
    <n v="15097"/>
    <n v="5"/>
    <n v="60"/>
    <n v="4"/>
    <n v="53"/>
    <n v="0"/>
    <n v="-251.61666666666667"/>
    <n v="-13335.683333333334"/>
    <m/>
    <m/>
    <m/>
    <n v="1509.6999999999989"/>
    <s v="NÃO"/>
  </r>
  <r>
    <x v="0"/>
    <x v="4"/>
    <n v="20"/>
    <s v="Monitor HP 18.5&quot; "/>
    <d v="2017-10-10T00:00:00"/>
    <n v="1"/>
    <n v="587"/>
    <n v="587"/>
    <n v="5"/>
    <n v="60"/>
    <n v="4"/>
    <n v="53"/>
    <n v="0"/>
    <n v="-9.7833333333333332"/>
    <n v="-518.51666666666665"/>
    <m/>
    <m/>
    <m/>
    <n v="58.700000000000045"/>
    <s v="NÃO"/>
  </r>
  <r>
    <x v="0"/>
    <x v="1"/>
    <n v="10"/>
    <s v="Aparelho Telefonico IP GXP1610 Grandstre"/>
    <d v="2017-11-17T00:00:00"/>
    <n v="61"/>
    <n v="180.68"/>
    <n v="11021.48"/>
    <n v="10"/>
    <n v="120"/>
    <n v="4"/>
    <n v="52"/>
    <n v="0"/>
    <n v="-91.845666666666659"/>
    <n v="-4775.974666666667"/>
    <m/>
    <m/>
    <m/>
    <n v="6153.6596666666665"/>
    <s v="NÃO"/>
  </r>
  <r>
    <x v="0"/>
    <x v="1"/>
    <n v="10"/>
    <s v="Central Telefonica IPBX"/>
    <d v="2017-11-17T00:00:00"/>
    <n v="1"/>
    <n v="8133.13"/>
    <n v="8133.13"/>
    <n v="10"/>
    <n v="120"/>
    <n v="4"/>
    <n v="52"/>
    <n v="0"/>
    <n v="-67.776083333333332"/>
    <n v="-3524.3563333333332"/>
    <m/>
    <m/>
    <m/>
    <n v="4540.9975833333338"/>
    <s v="NÃO"/>
  </r>
  <r>
    <x v="0"/>
    <x v="1"/>
    <n v="10"/>
    <s v="Aparelho Telefonico GAC2500 Grandstream"/>
    <d v="2017-11-17T00:00:00"/>
    <n v="2"/>
    <n v="1799.99"/>
    <n v="3599.98"/>
    <n v="10"/>
    <n v="120"/>
    <n v="4"/>
    <n v="52"/>
    <n v="0"/>
    <n v="-29.999833333333335"/>
    <n v="-1559.9913333333334"/>
    <m/>
    <m/>
    <m/>
    <n v="2009.9888333333333"/>
    <s v="NÃO"/>
  </r>
  <r>
    <x v="0"/>
    <x v="1"/>
    <n v="10"/>
    <s v="Aparelho Telefonico GXV3275 Grandstream"/>
    <d v="2017-11-17T00:00:00"/>
    <n v="1"/>
    <n v="1249.56"/>
    <n v="1249.56"/>
    <n v="10"/>
    <n v="120"/>
    <n v="4"/>
    <n v="52"/>
    <n v="0"/>
    <n v="-10.413"/>
    <n v="-541.476"/>
    <m/>
    <m/>
    <m/>
    <n v="697.67099999999994"/>
    <s v="NÃO"/>
  </r>
  <r>
    <x v="0"/>
    <x v="4"/>
    <n v="20"/>
    <s v="Aparelho Telefonico IP GXP1610 Grandstre"/>
    <d v="2017-11-17T00:00:00"/>
    <n v="1"/>
    <n v="180.68"/>
    <n v="180.68"/>
    <n v="5"/>
    <n v="60"/>
    <n v="4"/>
    <n v="52"/>
    <n v="0"/>
    <n v="-3.0113333333333334"/>
    <n v="-156.58933333333334"/>
    <m/>
    <m/>
    <m/>
    <n v="21.079333333333324"/>
    <s v="NÃO"/>
  </r>
  <r>
    <x v="0"/>
    <x v="1"/>
    <n v="10"/>
    <s v="Dig. De Imagens Czur ET6 Plus (Scanner)"/>
    <d v="2018-08-29T00:00:00"/>
    <n v="3"/>
    <n v="3400"/>
    <n v="10200"/>
    <n v="10"/>
    <n v="120"/>
    <n v="3"/>
    <n v="43"/>
    <n v="0"/>
    <n v="-85"/>
    <n v="-3655"/>
    <m/>
    <m/>
    <m/>
    <n v="6460"/>
    <s v="NÃO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2"/>
    <n v="0"/>
    <n v="-28.733333333333334"/>
    <n v="-1206.8000000000002"/>
    <m/>
    <m/>
    <m/>
    <n v="488.46666666666647"/>
    <s v="NÃO"/>
  </r>
  <r>
    <x v="0"/>
    <x v="1"/>
    <n v="10"/>
    <s v="Headset HTU300 - USB (Mic Flex)"/>
    <d v="2018-11-06T00:00:00"/>
    <n v="22"/>
    <n v="139.9"/>
    <n v="3077.8"/>
    <n v="10"/>
    <n v="120"/>
    <n v="3"/>
    <n v="40"/>
    <n v="0"/>
    <n v="-25.648333333333333"/>
    <n v="-1025.9333333333334"/>
    <m/>
    <m/>
    <m/>
    <n v="2026.2183333333332"/>
    <s v="NÃO"/>
  </r>
  <r>
    <x v="0"/>
    <x v="1"/>
    <n v="10"/>
    <s v="Acess Point Ubitiqui Uni-Fi AC LR"/>
    <d v="2018-12-12T00:00:00"/>
    <n v="2"/>
    <n v="663.9"/>
    <n v="1327.8"/>
    <n v="10"/>
    <n v="120"/>
    <n v="3"/>
    <n v="39"/>
    <n v="0"/>
    <n v="-11.065"/>
    <n v="-431.53499999999997"/>
    <m/>
    <m/>
    <m/>
    <n v="885.19999999999993"/>
    <s v="NÃO"/>
  </r>
  <r>
    <x v="0"/>
    <x v="1"/>
    <n v="10"/>
    <s v="Ubiquit Usg-Pro-4 Unifi Security Gateway Pro 4 Portas"/>
    <d v="2018-12-14T00:00:00"/>
    <n v="1"/>
    <n v="2049.91"/>
    <n v="2049.91"/>
    <n v="10"/>
    <n v="120"/>
    <n v="3"/>
    <n v="39"/>
    <n v="0"/>
    <n v="-17.082583333333332"/>
    <n v="-666.22074999999995"/>
    <m/>
    <m/>
    <m/>
    <n v="1366.6066666666666"/>
    <s v="NÃO"/>
  </r>
  <r>
    <x v="0"/>
    <x v="1"/>
    <n v="10"/>
    <s v="Unifi Cloud Key Controller (UC-CK)"/>
    <d v="2018-12-14T00:00:00"/>
    <n v="1"/>
    <n v="483.91"/>
    <n v="483.91"/>
    <n v="10"/>
    <n v="120"/>
    <n v="3"/>
    <n v="39"/>
    <n v="0"/>
    <n v="-4.0325833333333332"/>
    <n v="-157.27074999999996"/>
    <m/>
    <m/>
    <m/>
    <n v="322.60666666666674"/>
    <s v="NÃO"/>
  </r>
  <r>
    <x v="0"/>
    <x v="1"/>
    <n v="10"/>
    <s v="Forno Micro-ondas 30 Litros 110V"/>
    <d v="2019-02-08T00:00:00"/>
    <n v="2"/>
    <n v="545"/>
    <n v="1090"/>
    <n v="10"/>
    <n v="120"/>
    <n v="3"/>
    <n v="37"/>
    <n v="0"/>
    <n v="-9.0833333333333339"/>
    <n v="-336.08333333333331"/>
    <m/>
    <m/>
    <m/>
    <n v="744.83333333333348"/>
    <s v="NÃO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3"/>
    <n v="36"/>
    <n v="0"/>
    <n v="-250"/>
    <n v="-9000"/>
    <m/>
    <m/>
    <m/>
    <n v="5750"/>
    <s v="NÃO"/>
  </r>
  <r>
    <x v="0"/>
    <x v="1"/>
    <n v="10"/>
    <s v="Micro-ondas 20 litros"/>
    <d v="2019-03-26T00:00:00"/>
    <n v="1"/>
    <n v="448.5"/>
    <n v="448.5"/>
    <n v="10"/>
    <n v="120"/>
    <n v="3"/>
    <n v="36"/>
    <n v="0"/>
    <n v="-3.7374999999999998"/>
    <n v="-134.55000000000001"/>
    <m/>
    <m/>
    <m/>
    <n v="310.21249999999998"/>
    <s v="NÃO"/>
  </r>
  <r>
    <x v="0"/>
    <x v="1"/>
    <n v="10"/>
    <s v="Cafeteira de Capsula Modelo Três Serv. 110V"/>
    <d v="2019-03-26T00:00:00"/>
    <n v="1"/>
    <n v="823.5"/>
    <n v="823.5"/>
    <n v="10"/>
    <n v="120"/>
    <n v="3"/>
    <n v="36"/>
    <n v="0"/>
    <n v="-6.8624999999999998"/>
    <n v="-247.05"/>
    <m/>
    <m/>
    <m/>
    <n v="569.58750000000009"/>
    <s v="NÃO"/>
  </r>
  <r>
    <x v="0"/>
    <x v="1"/>
    <n v="10"/>
    <s v="Purificador de Água e Refrigerado 110V"/>
    <d v="2019-03-26T00:00:00"/>
    <n v="1"/>
    <n v="373.5"/>
    <n v="373.5"/>
    <n v="10"/>
    <n v="120"/>
    <n v="3"/>
    <n v="36"/>
    <n v="0"/>
    <n v="-3.1124999999999998"/>
    <n v="-112.04999999999998"/>
    <m/>
    <m/>
    <m/>
    <n v="258.33749999999998"/>
    <s v="NÃO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36"/>
    <n v="0"/>
    <n v="-61.944166666666668"/>
    <n v="-2229.9900000000002"/>
    <m/>
    <m/>
    <m/>
    <n v="5141.3658333333333"/>
    <s v="NÃO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5"/>
    <n v="0"/>
    <n v="-1825.0008333333337"/>
    <n v="-63875.029166666674"/>
    <m/>
    <m/>
    <m/>
    <n v="43800.020000000004"/>
    <s v="NÃO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3"/>
    <n v="0"/>
    <n v="-43.75"/>
    <n v="-1443.75"/>
    <m/>
    <m/>
    <m/>
    <n v="3762.5"/>
    <s v="NÃO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3"/>
    <n v="0"/>
    <n v="-5.5"/>
    <n v="-181.5"/>
    <m/>
    <m/>
    <m/>
    <n v="473"/>
    <s v="NÃO"/>
  </r>
  <r>
    <x v="0"/>
    <x v="4"/>
    <n v="20"/>
    <s v="SSD 240GB por adesão ARP 15/2018 - Proc. Adm. 149/2019"/>
    <d v="2019-06-27T00:00:00"/>
    <n v="40"/>
    <n v="208"/>
    <n v="8320"/>
    <n v="5"/>
    <n v="60"/>
    <n v="2"/>
    <n v="33"/>
    <n v="0"/>
    <n v="-138.66666666666666"/>
    <n v="-4576"/>
    <m/>
    <m/>
    <m/>
    <n v="3605.333333333333"/>
    <s v="NÃO"/>
  </r>
  <r>
    <x v="0"/>
    <x v="6"/>
    <n v="20"/>
    <s v="30 Fones de Ouvido (headset RJ9) - Proc. Adm. 150/2019"/>
    <d v="2019-07-02T00:00:00"/>
    <n v="1"/>
    <n v="1350"/>
    <n v="1350"/>
    <n v="5"/>
    <n v="60"/>
    <n v="2"/>
    <n v="32"/>
    <n v="0"/>
    <n v="-22.5"/>
    <n v="-720"/>
    <m/>
    <m/>
    <m/>
    <n v="607.5"/>
    <s v="NÃO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2"/>
    <n v="0"/>
    <n v="-17.320833333333333"/>
    <n v="-554.26666666666665"/>
    <m/>
    <m/>
    <m/>
    <n v="1506.9125000000001"/>
    <s v="NÃO"/>
  </r>
  <r>
    <x v="0"/>
    <x v="6"/>
    <n v="20"/>
    <s v="Câmera DSLR c/Lente 18-55MM - Proc. Adm. 150/2019"/>
    <d v="2019-07-03T00:00:00"/>
    <n v="1"/>
    <n v="2964.96"/>
    <n v="2964.96"/>
    <n v="5"/>
    <n v="60"/>
    <n v="2"/>
    <n v="32"/>
    <n v="0"/>
    <n v="-49.416000000000004"/>
    <n v="-1581.3119999999999"/>
    <m/>
    <m/>
    <m/>
    <n v="1334.232"/>
    <s v="NÃO"/>
  </r>
  <r>
    <x v="0"/>
    <x v="4"/>
    <n v="20"/>
    <s v="Cartão MicroSD Class 10 Ultra 64GB - Proc. Adm. 150/2019"/>
    <d v="2019-07-04T00:00:00"/>
    <n v="4"/>
    <n v="249.77"/>
    <n v="999.08"/>
    <n v="5"/>
    <n v="60"/>
    <n v="2"/>
    <n v="32"/>
    <n v="0"/>
    <n v="-16.651333333333334"/>
    <n v="-532.84266666666667"/>
    <m/>
    <m/>
    <m/>
    <n v="449.58600000000001"/>
    <s v="NÃO"/>
  </r>
  <r>
    <x v="0"/>
    <x v="6"/>
    <n v="20"/>
    <s v="Microfone Lapela sem fio - Proc. Adm. 150/2019"/>
    <d v="2019-07-04T00:00:00"/>
    <n v="2"/>
    <n v="1362.88"/>
    <n v="2725.76"/>
    <n v="5"/>
    <n v="60"/>
    <n v="2"/>
    <n v="32"/>
    <n v="0"/>
    <n v="-45.429333333333339"/>
    <n v="-1453.7386666666666"/>
    <m/>
    <m/>
    <m/>
    <n v="1226.5920000000001"/>
    <s v="NÃO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2"/>
    <n v="0"/>
    <n v="-38.65"/>
    <n v="-1236.8000000000002"/>
    <m/>
    <m/>
    <m/>
    <n v="1043.5499999999997"/>
    <s v="NÃO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2"/>
    <n v="0"/>
    <n v="-19.012999999999998"/>
    <n v="-608.41600000000005"/>
    <m/>
    <m/>
    <m/>
    <n v="513.351"/>
    <s v="NÃO"/>
  </r>
  <r>
    <x v="0"/>
    <x v="2"/>
    <n v="10"/>
    <s v="Chromecast - Processo Administrativo 056/2019"/>
    <d v="2019-07-15T00:00:00"/>
    <n v="1"/>
    <n v="263.56"/>
    <n v="263.56"/>
    <n v="10"/>
    <n v="120"/>
    <n v="2"/>
    <n v="32"/>
    <n v="0"/>
    <n v="-2.1963333333333335"/>
    <n v="-70.282666666666657"/>
    <m/>
    <m/>
    <m/>
    <n v="191.08100000000002"/>
    <s v="NÃO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2"/>
    <n v="0"/>
    <n v="-29.644999999999996"/>
    <n v="-948.63999999999987"/>
    <m/>
    <m/>
    <m/>
    <n v="800.41499999999996"/>
    <s v="NÃO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2"/>
    <n v="0"/>
    <n v="-146.41666666666666"/>
    <n v="-4685.3333333333339"/>
    <m/>
    <m/>
    <m/>
    <n v="12738.249999999998"/>
    <s v="NÃO"/>
  </r>
  <r>
    <x v="0"/>
    <x v="4"/>
    <n v="20"/>
    <s v="Monitor AOC 41PiU de 23&quot; - Proc. Adm. 149/2019"/>
    <d v="2019-07-29T00:00:00"/>
    <n v="16"/>
    <n v="730"/>
    <n v="11680"/>
    <n v="5"/>
    <n v="60"/>
    <n v="2"/>
    <n v="32"/>
    <n v="0"/>
    <n v="-194.66666666666666"/>
    <n v="-6229.3333333333339"/>
    <m/>
    <m/>
    <m/>
    <n v="5256"/>
    <s v="NÃO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1"/>
    <n v="0"/>
    <n v="-207.3"/>
    <n v="-6426.3000000000011"/>
    <m/>
    <m/>
    <m/>
    <n v="5804.4"/>
    <s v="NÃO"/>
  </r>
  <r>
    <x v="0"/>
    <x v="4"/>
    <n v="20"/>
    <s v="Notebook - Processo Administrativo 5884/2019"/>
    <d v="2019-08-12T00:00:00"/>
    <n v="3"/>
    <n v="5000"/>
    <n v="15000"/>
    <n v="5"/>
    <n v="60"/>
    <n v="2"/>
    <n v="31"/>
    <n v="0"/>
    <n v="-250"/>
    <n v="-7750"/>
    <m/>
    <m/>
    <m/>
    <n v="7000"/>
    <s v="NÃO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1"/>
    <n v="0"/>
    <n v="-5.666666666666667"/>
    <n v="-175.66666666666666"/>
    <m/>
    <m/>
    <m/>
    <n v="158.66666666666666"/>
    <s v="NÃO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1"/>
    <n v="0"/>
    <n v="-9.7666666666666675"/>
    <n v="-302.76666666666665"/>
    <m/>
    <m/>
    <m/>
    <n v="859.4666666666667"/>
    <s v="NÃO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30"/>
    <n v="0"/>
    <n v="0"/>
    <n v="0"/>
    <m/>
    <m/>
    <m/>
    <n v="2800"/>
    <s v="SIM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9"/>
    <n v="0"/>
    <n v="-194.154"/>
    <n v="-5630.4660000000003"/>
    <m/>
    <m/>
    <m/>
    <n v="5824.619999999999"/>
    <s v="NÃO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9"/>
    <n v="0"/>
    <n v="-13.333333333333334"/>
    <n v="-386.66666666666663"/>
    <m/>
    <m/>
    <m/>
    <n v="1200"/>
    <s v="NÃO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9"/>
    <n v="0"/>
    <n v="-67.849999999999994"/>
    <n v="-1967.6499999999996"/>
    <m/>
    <m/>
    <m/>
    <n v="6106.5"/>
    <s v="NÃO"/>
  </r>
  <r>
    <x v="0"/>
    <x v="2"/>
    <n v="10"/>
    <s v="Cadeira Base Giratória Espaldar Alto com Braços"/>
    <d v="2019-12-11T00:00:00"/>
    <n v="2"/>
    <n v="806.67"/>
    <n v="1613.34"/>
    <n v="10"/>
    <n v="120"/>
    <n v="2"/>
    <n v="27"/>
    <n v="0"/>
    <n v="-13.4445"/>
    <n v="-363.00150000000002"/>
    <m/>
    <m/>
    <m/>
    <n v="1236.8939999999998"/>
    <s v="NÃO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7"/>
    <n v="0"/>
    <n v="-98.084999999999994"/>
    <n v="-2648.2950000000001"/>
    <m/>
    <m/>
    <m/>
    <n v="9023.82"/>
    <s v="NÃO"/>
  </r>
  <r>
    <x v="0"/>
    <x v="2"/>
    <n v="10"/>
    <s v="Cadeira Base Fixa Balanc. Espaldar Baixo com Braços"/>
    <d v="2019-12-11T00:00:00"/>
    <n v="5"/>
    <n v="475.12"/>
    <n v="2375.6"/>
    <n v="10"/>
    <n v="120"/>
    <n v="2"/>
    <n v="27"/>
    <n v="0"/>
    <n v="-19.796666666666667"/>
    <n v="-534.51"/>
    <m/>
    <m/>
    <m/>
    <n v="1821.2933333333333"/>
    <s v="NÃO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7"/>
    <n v="0"/>
    <n v="-14.5"/>
    <n v="-391.5"/>
    <m/>
    <m/>
    <m/>
    <n v="1334"/>
    <s v="NÃO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7"/>
    <n v="0"/>
    <n v="-15"/>
    <n v="-405"/>
    <m/>
    <m/>
    <m/>
    <n v="1380"/>
    <s v="NÃO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7"/>
    <n v="0"/>
    <n v="-41.333333333333336"/>
    <n v="-1116"/>
    <m/>
    <m/>
    <m/>
    <n v="3802.666666666667"/>
    <s v="NÃO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7"/>
    <n v="0"/>
    <n v="-21"/>
    <n v="-567"/>
    <m/>
    <m/>
    <m/>
    <n v="1932"/>
    <s v="NÃO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7"/>
    <n v="0"/>
    <n v="-2.8333333333333335"/>
    <n v="-76.5"/>
    <m/>
    <m/>
    <m/>
    <n v="770.66666666666663"/>
    <s v="NÃO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5"/>
    <n v="0"/>
    <n v="-37.497666666666667"/>
    <n v="-937.44166666666661"/>
    <m/>
    <m/>
    <m/>
    <n v="1274.9206666666669"/>
    <s v="NÃO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2"/>
    <n v="0"/>
    <n v="-56.66"/>
    <n v="-1246.52"/>
    <m/>
    <m/>
    <m/>
    <n v="5496.02"/>
    <s v="NÃO"/>
  </r>
  <r>
    <x v="0"/>
    <x v="1"/>
    <n v="10"/>
    <s v="Webcan 1080P com Microfone - Modelo Logitech C925E"/>
    <d v="2020-06-24T00:00:00"/>
    <n v="1"/>
    <n v="650"/>
    <n v="650"/>
    <n v="10"/>
    <n v="120"/>
    <n v="1"/>
    <n v="21"/>
    <n v="0"/>
    <n v="-5.416666666666667"/>
    <n v="-113.75000000000001"/>
    <m/>
    <m/>
    <m/>
    <n v="530.83333333333337"/>
    <s v="NÃO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20"/>
    <n v="0"/>
    <n v="-157.42224999999999"/>
    <n v="-3148.4450000000002"/>
    <m/>
    <m/>
    <m/>
    <n v="15584.802749999999"/>
    <s v="NÃO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20"/>
    <n v="0"/>
    <n v="-10.383333333333333"/>
    <n v="-207.66666666666663"/>
    <m/>
    <m/>
    <m/>
    <n v="404.95000000000005"/>
    <s v="NÃO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20"/>
    <n v="0"/>
    <n v="-23.083333333333332"/>
    <n v="-461.66666666666663"/>
    <m/>
    <m/>
    <m/>
    <n v="2285.25"/>
    <s v="NÃO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20"/>
    <n v="0"/>
    <n v="-13.875"/>
    <n v="-277.5"/>
    <m/>
    <m/>
    <m/>
    <n v="1373.625"/>
    <s v="NÃO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9"/>
    <n v="0"/>
    <n v="-6.65"/>
    <n v="-126.35000000000002"/>
    <m/>
    <m/>
    <m/>
    <n v="665"/>
    <s v="NÃO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9"/>
    <n v="0"/>
    <n v="-3.46"/>
    <n v="-65.739999999999995"/>
    <m/>
    <m/>
    <m/>
    <n v="968.8"/>
    <s v="NÃO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9"/>
    <n v="0"/>
    <n v="-30.833333333333332"/>
    <n v="-585.83333333333337"/>
    <m/>
    <m/>
    <m/>
    <n v="3083.333333333333"/>
    <s v="NÃO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8"/>
    <n v="0"/>
    <n v="-541.5333333333333"/>
    <n v="-9747.5999999999985"/>
    <m/>
    <m/>
    <m/>
    <n v="22202.866666666669"/>
    <s v="NÃO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8"/>
    <n v="0"/>
    <n v="-37.333333333333336"/>
    <n v="-672.00000000000011"/>
    <m/>
    <m/>
    <m/>
    <n v="1530.6666666666665"/>
    <s v="NÃO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8"/>
    <n v="0"/>
    <n v="-94.012833333333347"/>
    <n v="-1692.2310000000004"/>
    <m/>
    <m/>
    <m/>
    <n v="3854.5261666666665"/>
    <s v="NÃO"/>
  </r>
  <r>
    <x v="0"/>
    <x v="1"/>
    <n v="10"/>
    <s v="Fragmentadora de Papel - Suprimento de Fundos"/>
    <d v="2020-10-07T00:00:00"/>
    <n v="1"/>
    <n v="323.99"/>
    <n v="323.99"/>
    <n v="10"/>
    <n v="120"/>
    <n v="1"/>
    <n v="17"/>
    <n v="0"/>
    <n v="-2.6999166666666667"/>
    <n v="-45.898583333333335"/>
    <m/>
    <m/>
    <m/>
    <n v="275.39149999999995"/>
    <s v="NÃO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7"/>
    <n v="0"/>
    <n v="-10.158333333333333"/>
    <n v="-172.69166666666666"/>
    <m/>
    <m/>
    <m/>
    <n v="1036.1500000000001"/>
    <s v="NÃO"/>
  </r>
  <r>
    <x v="0"/>
    <x v="1"/>
    <n v="10"/>
    <s v="Video Porteiro conforme PA 7500/2020"/>
    <d v="2020-12-01T00:00:00"/>
    <n v="1"/>
    <n v="953.6"/>
    <n v="953.6"/>
    <n v="10"/>
    <n v="120"/>
    <n v="1"/>
    <n v="15"/>
    <n v="0"/>
    <n v="-7.9466666666666672"/>
    <n v="-119.20000000000002"/>
    <m/>
    <m/>
    <m/>
    <n v="826.45333333333326"/>
    <s v="NÃO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5"/>
    <n v="0"/>
    <n v="-23.333333333333332"/>
    <n v="-349.99999999999994"/>
    <m/>
    <m/>
    <m/>
    <n v="2426.6666666666665"/>
    <s v="NÃO"/>
  </r>
  <r>
    <x v="0"/>
    <x v="8"/>
    <n v="0"/>
    <s v="Monumentos Artísticos (Bustos) conforme PA 9112/2020"/>
    <d v="2020-12-11T00:00:00"/>
    <n v="2"/>
    <n v="6000"/>
    <n v="12000"/>
    <n v="0"/>
    <n v="0"/>
    <n v="1"/>
    <n v="15"/>
    <n v="0"/>
    <n v="0"/>
    <n v="0"/>
    <m/>
    <m/>
    <m/>
    <n v="12000"/>
    <s v="SIM"/>
  </r>
  <r>
    <x v="0"/>
    <x v="2"/>
    <n v="10"/>
    <s v="Cadeiras de Escritório, conforme PA 7700/2020"/>
    <d v="2020-12-14T00:00:00"/>
    <n v="3"/>
    <n v="480"/>
    <n v="1440"/>
    <n v="10"/>
    <n v="120"/>
    <n v="1"/>
    <n v="15"/>
    <n v="0"/>
    <n v="-12"/>
    <n v="-180"/>
    <m/>
    <m/>
    <m/>
    <n v="1248"/>
    <s v="NÃO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4"/>
    <n v="0"/>
    <n v="-1.3054999999999999"/>
    <n v="-18.276999999999997"/>
    <m/>
    <m/>
    <m/>
    <n v="137.07750000000001"/>
    <s v="NÃO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4"/>
    <n v="0"/>
    <n v="-6.0514000000000001"/>
    <n v="-84.7196"/>
    <m/>
    <m/>
    <m/>
    <n v="1724.6490000000001"/>
    <s v="NÃO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3"/>
    <n v="0"/>
    <n v="-8.3960000000000008"/>
    <n v="-109.14800000000001"/>
    <m/>
    <m/>
    <m/>
    <n v="2401.2559999999999"/>
    <s v="NÃO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3"/>
    <n v="0"/>
    <n v="-7.6583333333333332"/>
    <n v="-99.558333333333323"/>
    <m/>
    <m/>
    <m/>
    <n v="811.78333333333342"/>
    <s v="NÃO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1"/>
    <n v="12"/>
    <n v="0"/>
    <n v="-40.833333333333336"/>
    <n v="-490"/>
    <m/>
    <m/>
    <m/>
    <n v="4369.166666666667"/>
    <s v="NÃO"/>
  </r>
  <r>
    <x v="2"/>
    <x v="7"/>
    <n v="20"/>
    <s v="Licenças Windows 10Pro - SISDOC 026422/2021"/>
    <d v="2021-04-06T00:00:00"/>
    <n v="37"/>
    <n v="74.89"/>
    <n v="2770.93"/>
    <n v="5"/>
    <n v="60"/>
    <n v="0"/>
    <n v="11"/>
    <n v="0"/>
    <n v="-46.182166666666667"/>
    <n v="-508.00383333333332"/>
    <m/>
    <m/>
    <m/>
    <n v="2216.7440000000001"/>
    <s v="NÃO"/>
  </r>
  <r>
    <x v="0"/>
    <x v="1"/>
    <n v="10"/>
    <s v="Climatizador de ar - Sisdoc 027361/2021"/>
    <d v="2021-04-09T00:00:00"/>
    <n v="3"/>
    <n v="2436"/>
    <n v="7308"/>
    <n v="10"/>
    <n v="120"/>
    <n v="0"/>
    <n v="11"/>
    <n v="0"/>
    <n v="-60.9"/>
    <n v="-669.9"/>
    <m/>
    <m/>
    <m/>
    <n v="6577.2000000000007"/>
    <s v="NÃO"/>
  </r>
  <r>
    <x v="0"/>
    <x v="1"/>
    <n v="10"/>
    <s v="Ar Condicionado 18.000 Btus conforme SISDOC 027069/2021"/>
    <d v="2021-04-15T00:00:00"/>
    <n v="2"/>
    <n v="3240"/>
    <n v="6480"/>
    <n v="10"/>
    <n v="120"/>
    <n v="0"/>
    <n v="11"/>
    <n v="0"/>
    <n v="-54"/>
    <n v="-594"/>
    <m/>
    <m/>
    <m/>
    <n v="5832"/>
    <s v="NÃO"/>
  </r>
  <r>
    <x v="0"/>
    <x v="4"/>
    <n v="20"/>
    <s v="Desktops sem Monitor - SISDOC 027837/2021"/>
    <d v="2021-05-07T00:00:00"/>
    <n v="25"/>
    <n v="3713.0043999999998"/>
    <n v="92825.11"/>
    <n v="5"/>
    <n v="60"/>
    <n v="0"/>
    <n v="10"/>
    <n v="0"/>
    <n v="-1547.0851666666667"/>
    <n v="-15470.851666666669"/>
    <m/>
    <m/>
    <m/>
    <n v="75807.17316666666"/>
    <s v="NÃO"/>
  </r>
  <r>
    <x v="0"/>
    <x v="6"/>
    <n v="20"/>
    <s v="Conversores HDMI para VGA"/>
    <d v="2021-05-12T00:00:00"/>
    <n v="12"/>
    <n v="35"/>
    <n v="420"/>
    <n v="5"/>
    <n v="60"/>
    <n v="0"/>
    <n v="10"/>
    <n v="0"/>
    <n v="-7"/>
    <n v="-70"/>
    <m/>
    <m/>
    <m/>
    <n v="343"/>
    <s v="NÃO"/>
  </r>
  <r>
    <x v="0"/>
    <x v="4"/>
    <n v="20"/>
    <s v="Notebooks Intel - SISDOC 027832/2021"/>
    <d v="2021-05-13T00:00:00"/>
    <n v="5"/>
    <n v="4268.9980000000005"/>
    <n v="21344.99"/>
    <n v="5"/>
    <n v="60"/>
    <n v="0"/>
    <n v="10"/>
    <n v="0"/>
    <n v="-355.74983333333336"/>
    <n v="-3557.4983333333334"/>
    <m/>
    <m/>
    <m/>
    <n v="17431.741833333333"/>
    <s v="NÃO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10"/>
    <n v="0"/>
    <n v="-3.4063333333333334"/>
    <n v="-34.063333333333333"/>
    <m/>
    <m/>
    <m/>
    <n v="984.43033333333324"/>
    <s v="NÃO"/>
  </r>
  <r>
    <x v="0"/>
    <x v="1"/>
    <n v="10"/>
    <s v="IPBX Backup"/>
    <d v="2021-05-17T00:00:00"/>
    <n v="1"/>
    <n v="7989.99"/>
    <n v="7989.99"/>
    <n v="10"/>
    <n v="120"/>
    <n v="0"/>
    <n v="10"/>
    <n v="0"/>
    <n v="-66.583249999999992"/>
    <n v="-665.83249999999998"/>
    <m/>
    <m/>
    <m/>
    <n v="7257.5742499999997"/>
    <s v="NÃO"/>
  </r>
  <r>
    <x v="0"/>
    <x v="1"/>
    <n v="10"/>
    <s v="IPBX Backup"/>
    <d v="2021-05-17T00:00:00"/>
    <n v="14"/>
    <n v="2066.66"/>
    <n v="28933.239999999998"/>
    <n v="10"/>
    <n v="120"/>
    <n v="0"/>
    <n v="10"/>
    <n v="0"/>
    <n v="-241.11033333333333"/>
    <n v="-2411.1033333333335"/>
    <m/>
    <m/>
    <m/>
    <n v="26281.026333333331"/>
    <s v="NÃO"/>
  </r>
  <r>
    <x v="0"/>
    <x v="1"/>
    <n v="10"/>
    <s v="40 Aparelhos Telefônicos"/>
    <d v="2021-05-17T00:00:00"/>
    <n v="1"/>
    <n v="11000.4"/>
    <n v="11000.4"/>
    <n v="10"/>
    <n v="120"/>
    <n v="0"/>
    <n v="10"/>
    <n v="0"/>
    <n v="-91.67"/>
    <n v="-916.69999999999993"/>
    <m/>
    <m/>
    <m/>
    <n v="9992.0299999999988"/>
    <s v="NÃO"/>
  </r>
  <r>
    <x v="1"/>
    <x v="3"/>
    <n v="4"/>
    <s v="Laminado em madeira rústica - SISDOC 028469/2021"/>
    <d v="2021-05-18T00:00:00"/>
    <n v="1"/>
    <n v="6390"/>
    <n v="6390"/>
    <n v="25"/>
    <n v="300"/>
    <n v="0"/>
    <n v="10"/>
    <n v="0"/>
    <n v="-21.3"/>
    <n v="-213.00000000000003"/>
    <m/>
    <m/>
    <m/>
    <n v="6155.7"/>
    <s v="NÃO"/>
  </r>
  <r>
    <x v="1"/>
    <x v="3"/>
    <n v="4"/>
    <s v="Bancada de Granito em cuba Inox - SISDOC 028519/2021"/>
    <d v="2021-05-22T00:00:00"/>
    <n v="1"/>
    <n v="1800"/>
    <n v="1800"/>
    <n v="25"/>
    <n v="300"/>
    <n v="0"/>
    <n v="10"/>
    <n v="0"/>
    <n v="-6"/>
    <n v="-60"/>
    <m/>
    <m/>
    <m/>
    <n v="1734"/>
    <s v="NÃO"/>
  </r>
  <r>
    <x v="1"/>
    <x v="3"/>
    <n v="4"/>
    <s v="Bancada de Cozinha - via suprimento de fundos"/>
    <d v="2021-05-27T00:00:00"/>
    <n v="1"/>
    <n v="350"/>
    <n v="350"/>
    <n v="25"/>
    <n v="300"/>
    <n v="0"/>
    <n v="10"/>
    <n v="0"/>
    <n v="-1.1666666666666667"/>
    <n v="-11.666666666666666"/>
    <m/>
    <m/>
    <m/>
    <n v="337.16666666666663"/>
    <s v="NÃO"/>
  </r>
  <r>
    <x v="1"/>
    <x v="3"/>
    <n v="4"/>
    <s v="Divisórias Naval Simples - SISDOC 028956/2021"/>
    <d v="2021-05-31T00:00:00"/>
    <n v="14"/>
    <n v="78.571428571428569"/>
    <n v="1100"/>
    <n v="25"/>
    <n v="300"/>
    <n v="0"/>
    <n v="10"/>
    <n v="0"/>
    <n v="-3.6666666666666665"/>
    <n v="-36.666666666666664"/>
    <m/>
    <m/>
    <m/>
    <n v="1059.6666666666665"/>
    <s v="NÃO"/>
  </r>
  <r>
    <x v="0"/>
    <x v="2"/>
    <n v="10"/>
    <s v="Cabines de Atendimento - SISDOC 030228/2021"/>
    <d v="2021-06-14T00:00:00"/>
    <n v="12"/>
    <n v="1358"/>
    <n v="16296"/>
    <n v="10"/>
    <n v="120"/>
    <n v="0"/>
    <n v="9"/>
    <n v="0"/>
    <n v="-135.80000000000001"/>
    <n v="-1222.2"/>
    <m/>
    <m/>
    <m/>
    <n v="14938"/>
    <s v="NÃO"/>
  </r>
  <r>
    <x v="0"/>
    <x v="2"/>
    <n v="10"/>
    <s v="Cortinas Persianas - SISDOC 030425/2021"/>
    <d v="2021-06-14T00:00:00"/>
    <n v="1"/>
    <n v="5880"/>
    <n v="5880"/>
    <n v="10"/>
    <n v="120"/>
    <n v="0"/>
    <n v="9"/>
    <n v="0"/>
    <n v="-49"/>
    <n v="-441"/>
    <m/>
    <m/>
    <m/>
    <n v="5390"/>
    <s v="NÃO"/>
  </r>
  <r>
    <x v="0"/>
    <x v="1"/>
    <n v="10"/>
    <s v="Refrigerador 261 Litros - SISDOC 031759/2021"/>
    <d v="2021-07-01T00:00:00"/>
    <n v="1"/>
    <n v="1350"/>
    <n v="1350"/>
    <n v="10"/>
    <n v="120"/>
    <n v="0"/>
    <n v="8"/>
    <n v="0"/>
    <n v="-11.25"/>
    <n v="-90"/>
    <m/>
    <m/>
    <m/>
    <n v="1248.75"/>
    <s v="NÃO"/>
  </r>
  <r>
    <x v="0"/>
    <x v="4"/>
    <n v="20"/>
    <s v="Notebook HP - SISDOC 031463/2021"/>
    <d v="2021-07-01T00:00:00"/>
    <n v="15"/>
    <n v="4398"/>
    <n v="65970"/>
    <n v="5"/>
    <n v="60"/>
    <n v="0"/>
    <n v="8"/>
    <n v="0"/>
    <n v="-1099.5"/>
    <n v="-8796"/>
    <m/>
    <m/>
    <m/>
    <n v="56074.5"/>
    <s v="NÃO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8"/>
    <n v="0"/>
    <n v="-31.691666666666666"/>
    <n v="-253.53333333333333"/>
    <m/>
    <m/>
    <m/>
    <n v="1616.2750000000001"/>
    <s v="NÃO"/>
  </r>
  <r>
    <x v="0"/>
    <x v="1"/>
    <n v="10"/>
    <s v="Forno Microondas MEF31L - SISDOC 033417/2021"/>
    <d v="2021-07-07T00:00:00"/>
    <n v="2"/>
    <n v="680"/>
    <n v="1360"/>
    <n v="10"/>
    <n v="120"/>
    <n v="0"/>
    <n v="8"/>
    <n v="0"/>
    <n v="-11.333333333333334"/>
    <n v="-90.666666666666657"/>
    <m/>
    <m/>
    <m/>
    <n v="1258"/>
    <s v="NÃO"/>
  </r>
  <r>
    <x v="0"/>
    <x v="1"/>
    <n v="10"/>
    <s v="Cafeteira Automatica - SISDOC 033417/2021"/>
    <d v="2021-07-07T00:00:00"/>
    <n v="2"/>
    <n v="580"/>
    <n v="1160"/>
    <n v="10"/>
    <n v="120"/>
    <n v="0"/>
    <n v="8"/>
    <n v="0"/>
    <n v="-9.6666666666666661"/>
    <n v="-77.333333333333343"/>
    <m/>
    <m/>
    <m/>
    <n v="1073"/>
    <s v="NÃO"/>
  </r>
  <r>
    <x v="0"/>
    <x v="6"/>
    <n v="20"/>
    <s v="Alto falante Jabra Speak - SISDOC 032148/2021"/>
    <d v="2021-07-13T00:00:00"/>
    <n v="1"/>
    <n v="1298"/>
    <n v="1298"/>
    <n v="5"/>
    <n v="60"/>
    <n v="0"/>
    <n v="8"/>
    <n v="0"/>
    <n v="-21.633333333333333"/>
    <n v="-173.06666666666666"/>
    <m/>
    <m/>
    <m/>
    <n v="1103.3"/>
    <s v="NÃO"/>
  </r>
  <r>
    <x v="0"/>
    <x v="2"/>
    <n v="10"/>
    <s v="Cadeiras Giratórias Ergonômicas"/>
    <d v="2021-07-21T00:00:00"/>
    <n v="13"/>
    <n v="395"/>
    <n v="5135"/>
    <n v="10"/>
    <n v="120"/>
    <n v="0"/>
    <n v="8"/>
    <n v="0"/>
    <n v="-42.791666666666664"/>
    <n v="-342.33333333333337"/>
    <m/>
    <m/>
    <m/>
    <n v="4749.875"/>
    <s v="NÃO"/>
  </r>
  <r>
    <x v="0"/>
    <x v="1"/>
    <n v="10"/>
    <s v="Escovódromo Portátil 6 pias - SISDOC 035074/2021"/>
    <d v="2021-08-11T00:00:00"/>
    <n v="1"/>
    <n v="5892.5"/>
    <n v="5892.5"/>
    <n v="10"/>
    <n v="120"/>
    <n v="0"/>
    <n v="7"/>
    <n v="0"/>
    <n v="-49.104166666666664"/>
    <n v="-343.72916666666669"/>
    <m/>
    <m/>
    <m/>
    <n v="5499.6666666666661"/>
    <s v="NÃO"/>
  </r>
  <r>
    <x v="0"/>
    <x v="4"/>
    <n v="20"/>
    <s v="Monitores LG - SISDOC 035886/2021"/>
    <d v="2021-08-27T00:00:00"/>
    <n v="50"/>
    <n v="994.19"/>
    <n v="49709.5"/>
    <n v="5"/>
    <n v="60"/>
    <n v="0"/>
    <n v="7"/>
    <n v="0"/>
    <n v="-828.49166666666667"/>
    <n v="-5799.4416666666666"/>
    <m/>
    <m/>
    <m/>
    <n v="43081.566666666666"/>
    <s v="NÃO"/>
  </r>
  <r>
    <x v="1"/>
    <x v="3"/>
    <n v="4"/>
    <s v="Execução de reforma em delegacia"/>
    <d v="2021-09-03T00:00:00"/>
    <n v="1"/>
    <n v="38618.25"/>
    <n v="38618.25"/>
    <n v="25"/>
    <n v="300"/>
    <n v="0"/>
    <n v="6"/>
    <n v="0"/>
    <n v="-128.72749999999999"/>
    <n v="-772.3649999999999"/>
    <m/>
    <m/>
    <m/>
    <n v="37717.157500000001"/>
    <s v="NÃO"/>
  </r>
  <r>
    <x v="0"/>
    <x v="1"/>
    <n v="10"/>
    <s v="Mesa de Som Bluetooth - SISDOC 039866/2021"/>
    <d v="2021-09-24T00:00:00"/>
    <n v="1"/>
    <n v="450"/>
    <n v="450"/>
    <n v="10"/>
    <n v="120"/>
    <n v="0"/>
    <n v="6"/>
    <n v="0"/>
    <n v="-3.75"/>
    <n v="-22.5"/>
    <m/>
    <m/>
    <m/>
    <n v="423.75"/>
    <s v="NÃO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6"/>
    <n v="0"/>
    <n v="-59.466466666666662"/>
    <n v="-356.79879999999991"/>
    <m/>
    <m/>
    <m/>
    <n v="17423.674733333333"/>
    <s v="NÃO"/>
  </r>
  <r>
    <x v="0"/>
    <x v="1"/>
    <n v="10"/>
    <s v="Aparelho de Celular Smatphone Samsung - SISDOC 041736/2021"/>
    <d v="2021-10-11T00:00:00"/>
    <n v="30"/>
    <n v="990"/>
    <n v="29700"/>
    <n v="10"/>
    <n v="120"/>
    <n v="0"/>
    <n v="5"/>
    <n v="0"/>
    <n v="-247.5"/>
    <n v="-1237.5"/>
    <m/>
    <m/>
    <m/>
    <n v="28215"/>
    <s v="NÃO"/>
  </r>
  <r>
    <x v="1"/>
    <x v="3"/>
    <n v="4"/>
    <s v="Execução de reforma em delegacia"/>
    <d v="2021-10-13T00:00:00"/>
    <n v="1"/>
    <n v="32639.18"/>
    <n v="32639.18"/>
    <n v="25"/>
    <n v="300"/>
    <n v="0"/>
    <n v="5"/>
    <n v="0"/>
    <n v="-108.79726666666667"/>
    <n v="-543.98633333333339"/>
    <m/>
    <m/>
    <m/>
    <n v="31986.396399999998"/>
    <s v="NÃO"/>
  </r>
  <r>
    <x v="0"/>
    <x v="2"/>
    <n v="10"/>
    <s v="Persianas Aluminio - SISDOC 040370/2021"/>
    <d v="2021-10-22T00:00:00"/>
    <n v="4"/>
    <n v="219.75"/>
    <n v="879"/>
    <n v="10"/>
    <n v="120"/>
    <n v="0"/>
    <n v="5"/>
    <n v="0"/>
    <n v="-7.3250000000000002"/>
    <n v="-36.625"/>
    <m/>
    <m/>
    <m/>
    <n v="835.05"/>
    <s v="NÃO"/>
  </r>
  <r>
    <x v="0"/>
    <x v="2"/>
    <n v="10"/>
    <s v="Cadeiras e Poltronas - SISDOC 040597/2021"/>
    <d v="2021-10-22T00:00:00"/>
    <n v="1"/>
    <n v="14000"/>
    <n v="14000"/>
    <n v="10"/>
    <n v="120"/>
    <n v="0"/>
    <n v="5"/>
    <n v="0"/>
    <n v="-116.66666666666667"/>
    <n v="-583.33333333333337"/>
    <m/>
    <m/>
    <m/>
    <n v="13300"/>
    <s v="NÃO"/>
  </r>
  <r>
    <x v="0"/>
    <x v="4"/>
    <n v="20"/>
    <s v="Roteadores - SISDOC 040596/2021"/>
    <d v="2021-10-22T00:00:00"/>
    <n v="2"/>
    <n v="994.99"/>
    <n v="1989.98"/>
    <n v="5"/>
    <n v="60"/>
    <n v="0"/>
    <n v="5"/>
    <n v="0"/>
    <n v="-33.166333333333334"/>
    <n v="-165.83166666666668"/>
    <m/>
    <m/>
    <m/>
    <n v="1790.982"/>
    <s v="NÃO"/>
  </r>
  <r>
    <x v="1"/>
    <x v="3"/>
    <n v="4"/>
    <s v="Execução de reforma em delegacia"/>
    <d v="2021-10-22T00:00:00"/>
    <n v="1"/>
    <n v="48462.18"/>
    <n v="48462.18"/>
    <n v="25"/>
    <n v="300"/>
    <n v="0"/>
    <n v="5"/>
    <n v="0"/>
    <n v="-161.54060000000001"/>
    <n v="-807.70300000000009"/>
    <m/>
    <m/>
    <m/>
    <n v="47492.936399999999"/>
    <s v="NÃO"/>
  </r>
  <r>
    <x v="0"/>
    <x v="1"/>
    <n v="10"/>
    <s v="Microfone de lapela duplo - SISDOC 040741/2021"/>
    <d v="2021-10-26T00:00:00"/>
    <n v="1"/>
    <n v="1680"/>
    <n v="1680"/>
    <n v="10"/>
    <n v="120"/>
    <n v="0"/>
    <n v="5"/>
    <n v="0"/>
    <n v="-14"/>
    <n v="-70"/>
    <m/>
    <m/>
    <m/>
    <n v="1596"/>
    <s v="NÃO"/>
  </r>
  <r>
    <x v="1"/>
    <x v="3"/>
    <n v="4"/>
    <s v="Execução de reforma em delegacia"/>
    <d v="2021-10-27T00:00:00"/>
    <n v="1"/>
    <n v="2587.5"/>
    <n v="2587.5"/>
    <n v="25"/>
    <n v="300"/>
    <n v="0"/>
    <n v="5"/>
    <n v="0"/>
    <n v="-8.625"/>
    <n v="-43.125"/>
    <m/>
    <m/>
    <m/>
    <n v="2535.75"/>
    <s v="NÃO"/>
  </r>
  <r>
    <x v="1"/>
    <x v="3"/>
    <n v="4"/>
    <s v="Execução de reforma em delegacia"/>
    <d v="2021-10-27T00:00:00"/>
    <n v="1"/>
    <n v="1250"/>
    <n v="1250"/>
    <n v="25"/>
    <n v="300"/>
    <n v="0"/>
    <n v="5"/>
    <n v="0"/>
    <n v="-4.166666666666667"/>
    <n v="-20.833333333333336"/>
    <m/>
    <m/>
    <m/>
    <n v="1225"/>
    <s v="NÃO"/>
  </r>
  <r>
    <x v="0"/>
    <x v="1"/>
    <n v="10"/>
    <s v="Televisão Smart - SISDOC 041117/2021"/>
    <d v="2021-10-29T00:00:00"/>
    <n v="1"/>
    <n v="2699"/>
    <n v="2699"/>
    <n v="10"/>
    <n v="120"/>
    <n v="0"/>
    <n v="5"/>
    <n v="0"/>
    <n v="-22.491666666666667"/>
    <n v="-112.45833333333334"/>
    <m/>
    <m/>
    <m/>
    <n v="2564.0499999999997"/>
    <s v="NÃO"/>
  </r>
  <r>
    <x v="1"/>
    <x v="3"/>
    <n v="4"/>
    <s v="Execução de reforma em delegacia"/>
    <d v="2021-11-10T00:00:00"/>
    <n v="1"/>
    <n v="41342.19"/>
    <n v="41342.19"/>
    <n v="25"/>
    <n v="300"/>
    <n v="0"/>
    <n v="4"/>
    <n v="0"/>
    <n v="-137.8073"/>
    <n v="-551.22919999999999"/>
    <m/>
    <m/>
    <m/>
    <n v="40653.1535"/>
    <s v="NÃO"/>
  </r>
  <r>
    <x v="0"/>
    <x v="2"/>
    <n v="10"/>
    <s v="07 (sete) mesas e 07 (sete cadeiras digitador"/>
    <d v="2021-11-30T00:00:00"/>
    <n v="1"/>
    <n v="5000"/>
    <n v="5000"/>
    <n v="10"/>
    <n v="120"/>
    <n v="0"/>
    <n v="4"/>
    <n v="0"/>
    <n v="-41.666666666666664"/>
    <n v="-166.66666666666666"/>
    <m/>
    <m/>
    <m/>
    <n v="4791.6666666666661"/>
    <s v="NÃO"/>
  </r>
  <r>
    <x v="1"/>
    <x v="3"/>
    <n v="4"/>
    <s v="Execução de reforma em delegacia"/>
    <d v="2021-12-08T00:00:00"/>
    <n v="1"/>
    <n v="20402.37"/>
    <n v="20402.37"/>
    <n v="25"/>
    <n v="300"/>
    <n v="0"/>
    <n v="3"/>
    <n v="0"/>
    <n v="-68.007899999999992"/>
    <n v="-204.02369999999996"/>
    <m/>
    <m/>
    <m/>
    <n v="20130.338399999997"/>
    <s v="NÃO"/>
  </r>
  <r>
    <x v="0"/>
    <x v="1"/>
    <n v="10"/>
    <s v="Televisão Smart - SISDOC 043471/2021"/>
    <d v="2021-12-10T00:00:00"/>
    <n v="1"/>
    <n v="3342"/>
    <n v="3342"/>
    <n v="10"/>
    <n v="120"/>
    <n v="0"/>
    <n v="3"/>
    <n v="0"/>
    <n v="-27.85"/>
    <n v="-83.550000000000011"/>
    <m/>
    <m/>
    <m/>
    <n v="3230.6"/>
    <s v="NÃO"/>
  </r>
  <r>
    <x v="1"/>
    <x v="3"/>
    <n v="4"/>
    <s v="Execução de reforma em delegacia"/>
    <d v="2021-12-14T00:00:00"/>
    <n v="1"/>
    <n v="900"/>
    <n v="900"/>
    <n v="25"/>
    <n v="300"/>
    <n v="0"/>
    <n v="3"/>
    <n v="0"/>
    <n v="-3"/>
    <n v="-9"/>
    <m/>
    <m/>
    <m/>
    <n v="888"/>
    <s v="NÃO"/>
  </r>
  <r>
    <x v="1"/>
    <x v="3"/>
    <n v="4"/>
    <s v="Execução de reforma em delegacia"/>
    <d v="2021-12-16T00:00:00"/>
    <n v="1"/>
    <n v="12412.83"/>
    <n v="12412.83"/>
    <n v="25"/>
    <n v="300"/>
    <n v="0"/>
    <n v="3"/>
    <n v="0"/>
    <n v="-41.376100000000001"/>
    <n v="-124.1283"/>
    <m/>
    <m/>
    <m/>
    <n v="12247.3256"/>
    <s v="NÃO"/>
  </r>
  <r>
    <x v="0"/>
    <x v="1"/>
    <n v="10"/>
    <s v="Ar Condicionado de 18.000 - SISDOC 001714/2022"/>
    <d v="2021-12-30T00:00:00"/>
    <n v="2"/>
    <n v="3151"/>
    <n v="6302"/>
    <n v="10"/>
    <n v="120"/>
    <n v="0"/>
    <n v="3"/>
    <n v="0"/>
    <n v="-52.516666666666666"/>
    <n v="-157.55000000000001"/>
    <m/>
    <m/>
    <m/>
    <n v="6091.9333333333334"/>
    <s v="NÃO"/>
  </r>
  <r>
    <x v="0"/>
    <x v="1"/>
    <n v="10"/>
    <s v="Bebedouro de Coluna para galão - SISDOC 002444/2022"/>
    <d v="2022-01-07T00:00:00"/>
    <n v="1"/>
    <n v="895"/>
    <n v="895"/>
    <n v="10"/>
    <n v="120"/>
    <n v="0"/>
    <n v="2"/>
    <n v="0"/>
    <n v="-7.458333333333333"/>
    <n v="-14.916666666666666"/>
    <m/>
    <m/>
    <m/>
    <n v="872.625"/>
    <s v="NÃO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2"/>
    <n v="0"/>
    <n v="-82.5"/>
    <n v="-165"/>
    <m/>
    <m/>
    <m/>
    <n v="9652.5"/>
    <s v="NÃO"/>
  </r>
  <r>
    <x v="1"/>
    <x v="3"/>
    <n v="4"/>
    <s v="Execução de reforma em delegacia"/>
    <d v="2022-01-19T00:00:00"/>
    <n v="1"/>
    <n v="29950"/>
    <n v="29950"/>
    <n v="25"/>
    <n v="300"/>
    <n v="0"/>
    <n v="2"/>
    <n v="0"/>
    <n v="-99.833333333333329"/>
    <n v="-199.66666666666666"/>
    <m/>
    <m/>
    <m/>
    <n v="29650.5"/>
    <s v="NÃO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2"/>
    <n v="0"/>
    <n v="-5.91"/>
    <n v="-11.82"/>
    <m/>
    <m/>
    <m/>
    <n v="691.47"/>
    <s v="NÃO"/>
  </r>
  <r>
    <x v="0"/>
    <x v="1"/>
    <n v="10"/>
    <s v="Plastificadora A4 - SISDOC 002162/2022"/>
    <d v="2022-01-28T00:00:00"/>
    <n v="1"/>
    <n v="440"/>
    <n v="440"/>
    <n v="10"/>
    <n v="120"/>
    <n v="0"/>
    <n v="2"/>
    <n v="0"/>
    <n v="-3.6666666666666665"/>
    <n v="-7.333333333333333"/>
    <m/>
    <m/>
    <m/>
    <n v="429"/>
    <s v="NÃO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2"/>
    <n v="0"/>
    <n v="-156.52841666666666"/>
    <n v="-313.05683333333332"/>
    <m/>
    <m/>
    <m/>
    <n v="18313.82475"/>
    <s v="NÃO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1"/>
    <n v="0"/>
    <n v="-10.783333333333333"/>
    <n v="-10.783333333333333"/>
    <m/>
    <m/>
    <m/>
    <n v="1272.4333333333334"/>
    <s v="NÃO"/>
  </r>
  <r>
    <x v="1"/>
    <x v="3"/>
    <n v="4"/>
    <s v="Execução de reforma em delegacia"/>
    <d v="2022-02-02T00:00:00"/>
    <n v="1"/>
    <n v="13333.04"/>
    <n v="13333.04"/>
    <n v="25"/>
    <n v="300"/>
    <n v="0"/>
    <n v="1"/>
    <n v="0"/>
    <n v="-44.443466666666673"/>
    <n v="-44.443466666666673"/>
    <m/>
    <m/>
    <m/>
    <n v="13244.153066666666"/>
    <s v="NÃO"/>
  </r>
  <r>
    <x v="0"/>
    <x v="1"/>
    <n v="10"/>
    <s v="Smartfone Galaxy S21 - SISDOC 003331/2022"/>
    <d v="2022-02-03T00:00:00"/>
    <n v="1"/>
    <n v="7031.7"/>
    <n v="7031.7"/>
    <n v="10"/>
    <n v="120"/>
    <n v="0"/>
    <n v="1"/>
    <n v="0"/>
    <n v="-58.597499999999997"/>
    <n v="-58.597499999999997"/>
    <m/>
    <m/>
    <m/>
    <n v="6914.5050000000001"/>
    <s v="NÃO"/>
  </r>
  <r>
    <x v="0"/>
    <x v="4"/>
    <n v="20"/>
    <s v="Notebooks Samsung Galaxy - SISDOC 003327/2022"/>
    <d v="2022-02-03T00:00:00"/>
    <n v="2"/>
    <n v="6954.35"/>
    <n v="13908.7"/>
    <n v="5"/>
    <n v="60"/>
    <n v="0"/>
    <n v="1"/>
    <n v="0"/>
    <n v="-231.81166666666667"/>
    <n v="-231.81166666666667"/>
    <m/>
    <m/>
    <m/>
    <n v="13445.076666666668"/>
    <s v="NÃO"/>
  </r>
  <r>
    <x v="0"/>
    <x v="4"/>
    <n v="20"/>
    <s v="Notebook Apple Macbook - SISDOC 003613/2022"/>
    <d v="2022-02-03T00:00:00"/>
    <n v="1"/>
    <n v="21000"/>
    <n v="21000"/>
    <n v="5"/>
    <n v="60"/>
    <n v="0"/>
    <n v="1"/>
    <n v="0"/>
    <n v="-350"/>
    <n v="-350"/>
    <m/>
    <m/>
    <m/>
    <n v="20300"/>
    <s v="NÃO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1"/>
    <n v="0"/>
    <n v="-176.98416666666665"/>
    <n v="-176.98416666666665"/>
    <m/>
    <m/>
    <m/>
    <n v="10265.081666666665"/>
    <s v="NÃO"/>
  </r>
  <r>
    <x v="1"/>
    <x v="3"/>
    <n v="4"/>
    <s v="Execução de reforma em delegacia"/>
    <d v="2022-02-08T00:00:00"/>
    <n v="1"/>
    <n v="900"/>
    <n v="900"/>
    <n v="25"/>
    <n v="300"/>
    <n v="0"/>
    <n v="1"/>
    <n v="0"/>
    <n v="-3"/>
    <n v="-3"/>
    <m/>
    <m/>
    <m/>
    <n v="894"/>
    <s v="NÃO"/>
  </r>
  <r>
    <x v="1"/>
    <x v="3"/>
    <n v="4"/>
    <s v="Execução de reforma em delegacia"/>
    <d v="2022-02-10T00:00:00"/>
    <n v="1"/>
    <n v="49903.38"/>
    <n v="49903.38"/>
    <n v="25"/>
    <n v="300"/>
    <n v="0"/>
    <n v="1"/>
    <n v="0"/>
    <n v="-166.34459999999999"/>
    <n v="-166.34459999999999"/>
    <m/>
    <m/>
    <m/>
    <n v="49570.690800000004"/>
    <s v="NÃO"/>
  </r>
  <r>
    <x v="1"/>
    <x v="3"/>
    <n v="4"/>
    <s v="Execução de reforma em delegacia"/>
    <d v="2022-02-10T00:00:00"/>
    <n v="1"/>
    <n v="1250"/>
    <n v="1250"/>
    <n v="25"/>
    <n v="300"/>
    <n v="0"/>
    <n v="1"/>
    <n v="0"/>
    <n v="-4.166666666666667"/>
    <n v="-4.166666666666667"/>
    <m/>
    <m/>
    <m/>
    <n v="1241.6666666666665"/>
    <s v="NÃO"/>
  </r>
  <r>
    <x v="1"/>
    <x v="3"/>
    <n v="4"/>
    <s v="Execução de reforma em delegacia"/>
    <d v="2022-03-10T00:00:00"/>
    <n v="1"/>
    <n v="14620.05"/>
    <n v="14620.05"/>
    <n v="25"/>
    <n v="300"/>
    <n v="0"/>
    <n v="0"/>
    <n v="0"/>
    <n v="-48.733499999999999"/>
    <n v="0"/>
    <m/>
    <m/>
    <m/>
    <n v="14571.316499999999"/>
    <s v="NÃO"/>
  </r>
  <r>
    <x v="1"/>
    <x v="3"/>
    <n v="4"/>
    <s v="Execução de reforma em delegacia"/>
    <d v="2022-03-10T00:00:00"/>
    <n v="1"/>
    <n v="35358.519999999997"/>
    <n v="35358.519999999997"/>
    <n v="25"/>
    <n v="300"/>
    <n v="0"/>
    <n v="0"/>
    <n v="0"/>
    <n v="-117.86173333333332"/>
    <n v="0"/>
    <m/>
    <m/>
    <m/>
    <n v="35240.658266666665"/>
    <s v="NÃO"/>
  </r>
  <r>
    <x v="0"/>
    <x v="1"/>
    <n v="10"/>
    <s v="Fragmentadora de Papel - SISDOC 007845/2022"/>
    <d v="2022-03-21T00:00:00"/>
    <n v="1"/>
    <n v="6800"/>
    <n v="6800"/>
    <n v="10"/>
    <n v="120"/>
    <n v="0"/>
    <n v="0"/>
    <n v="0"/>
    <n v="-56.666666666666664"/>
    <n v="0"/>
    <m/>
    <m/>
    <m/>
    <n v="6743.333333333333"/>
    <s v="NÃO"/>
  </r>
  <r>
    <x v="0"/>
    <x v="1"/>
    <n v="10"/>
    <s v="Purificador de Agua Gelada e Natural - SISDOC 0038/2022"/>
    <d v="2022-03-24T00:00:00"/>
    <n v="1"/>
    <n v="990"/>
    <n v="990"/>
    <n v="10"/>
    <n v="120"/>
    <n v="0"/>
    <n v="0"/>
    <n v="0"/>
    <n v="-8.25"/>
    <n v="0"/>
    <m/>
    <m/>
    <m/>
    <n v="981.75"/>
    <s v="NÃO"/>
  </r>
  <r>
    <x v="0"/>
    <x v="1"/>
    <n v="10"/>
    <s v="Evaporadora Springer - SISDOC 010340/2022"/>
    <d v="2022-03-31T00:00:00"/>
    <n v="1"/>
    <n v="1809.8700000000001"/>
    <n v="1809.8700000000001"/>
    <n v="10"/>
    <n v="120"/>
    <n v="0"/>
    <n v="0"/>
    <n v="0"/>
    <n v="-15.08225"/>
    <n v="0"/>
    <m/>
    <m/>
    <m/>
    <n v="1794.7877500000002"/>
    <s v="NÃO"/>
  </r>
  <r>
    <x v="0"/>
    <x v="1"/>
    <n v="10"/>
    <s v="Condensadora Springer Midea - SISDOC 010340/2022"/>
    <d v="2022-03-31T00:00:00"/>
    <n v="1"/>
    <n v="4774.8500000000004"/>
    <n v="4774.8500000000004"/>
    <n v="10"/>
    <n v="120"/>
    <n v="0"/>
    <n v="0"/>
    <n v="0"/>
    <n v="-39.790416666666673"/>
    <n v="0"/>
    <m/>
    <m/>
    <m/>
    <n v="4735.0595833333336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1157AF-CCE4-443D-9ACF-086888F8940E}" name="Tabela dinâmica4" cacheId="3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4:D7" firstHeaderRow="0" firstDataRow="1" firstDataCol="1"/>
  <pivotFields count="27"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65" showAll="0"/>
    <pivotField showAll="0"/>
    <pivotField numFmtId="164" showAll="0"/>
    <pivotField numFmtId="164" showAll="0"/>
    <pivotField dataField="1" numFmtId="164" showAll="0"/>
    <pivotField showAll="0"/>
    <pivotField numFmtId="164" showAll="0"/>
    <pivotField dataField="1" numFmtId="164" showAll="0"/>
    <pivotField dataField="1" numFmtId="164" showAll="0"/>
    <pivotField showAll="0"/>
    <pivotField numFmtId="9" showAll="0"/>
    <pivotField numFmtId="164" showAll="0"/>
    <pivotField numFmtId="164" showAll="0"/>
    <pivotField numFmtId="164" showAll="0"/>
    <pivotField numFmtId="164" showAll="0"/>
    <pivotField numFmtId="164" showAll="0"/>
    <pivotField showAll="0">
      <items count="4">
        <item h="1" x="0"/>
        <item m="1" x="2"/>
        <item h="1"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Vlr. Depreciável" fld="14" baseField="0" baseItem="0" numFmtId="4"/>
    <dataField name="Soma de Depreciação Acumulada" fld="17" baseField="0" baseItem="0" numFmtId="4"/>
    <dataField name="Soma de Valor Contábil (Econ)" fld="18" baseField="0" baseItem="0" numFmtId="4"/>
  </dataFields>
  <chartFormats count="9">
    <chartFormat chart="0" format="6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4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AEF2B1-52DB-4624-A626-0EBEE956E380}" name="Tabela dinâmica3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65:O778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/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5">
    <format dxfId="12">
      <pivotArea collapsedLevelsAreSubtotals="1" fieldPosition="0">
        <references count="1">
          <reference field="0" count="1">
            <x v="1"/>
          </reference>
        </references>
      </pivotArea>
    </format>
    <format dxfId="11">
      <pivotArea collapsedLevelsAreSubtotals="1" fieldPosition="0">
        <references count="2">
          <reference field="0" count="1" selected="0">
            <x v="1"/>
          </reference>
          <reference field="1" count="7">
            <x v="0"/>
            <x v="1"/>
            <x v="4"/>
            <x v="5"/>
            <x v="6"/>
            <x v="7"/>
            <x v="8"/>
          </reference>
        </references>
      </pivotArea>
    </format>
    <format dxfId="10">
      <pivotArea collapsedLevelsAreSubtotals="1" fieldPosition="0">
        <references count="1">
          <reference field="0" count="1">
            <x v="2"/>
          </reference>
        </references>
      </pivotArea>
    </format>
    <format dxfId="9">
      <pivotArea collapsedLevelsAreSubtotals="1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8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45C865-E695-437F-AA83-BD95B7DCE19A}" name="Tabela dinâmica2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7:R761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1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7C9F09-D150-433E-9381-2C378C75704D}" name="Tabela dinâmica2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2:O765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>
      <items count="3">
        <item x="1"/>
        <item x="0"/>
        <item t="default"/>
      </items>
    </pivotField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3">
    <format dxfId="6">
      <pivotArea collapsedLevelsAreSubtotals="1" fieldPosition="0">
        <references count="1">
          <reference field="0" count="1">
            <x v="1"/>
          </reference>
        </references>
      </pivotArea>
    </format>
    <format dxfId="5">
      <pivotArea grandRow="1" outline="0" collapsedLevelsAreSubtotals="1" fieldPosition="0"/>
    </format>
    <format dxfId="4">
      <pivotArea collapsedLevelsAreSubtotals="1" fieldPosition="0">
        <references count="2">
          <reference field="0" count="1" selected="0">
            <x v="1"/>
          </reference>
          <reference field="1" count="2"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C98D09-C832-429E-A359-932B108766F3}" name="Tabela dinâmica1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45:R74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AE48DB-EEA5-4C4B-A595-5FD177CC8402}" name="Tabela dinâmica1" cacheId="3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5:R73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250F4A-80E8-4288-B0F8-9EB477B9E97D}" name="Tabela dinâmica4" cacheId="3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0:R734" firstHeaderRow="0" firstDataRow="1" firstDataCol="1"/>
  <pivotFields count="17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5" baseField="0" baseItem="0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42ECA-6B05-4662-A5FD-BD21B5420BD6}" name="Tabela dinâmica1" cacheId="3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B9" firstHeaderRow="1" firstDataRow="1" firstDataCol="1"/>
  <pivotFields count="12">
    <pivotField showAll="0"/>
    <pivotField axis="axisRow" showAll="0">
      <items count="7">
        <item x="2"/>
        <item x="4"/>
        <item x="1"/>
        <item x="0"/>
        <item x="3"/>
        <item h="1" x="5"/>
        <item t="default"/>
      </items>
    </pivotField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>
      <items count="7">
        <item x="4"/>
        <item x="0"/>
        <item x="2"/>
        <item x="3"/>
        <item x="1"/>
        <item x="5"/>
        <item t="default"/>
      </items>
    </pivotField>
    <pivotField showAll="0"/>
    <pivotField numFmtId="164" showAll="0"/>
    <pivotField numFmtId="16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a de Quota depr. Mensal" fld="8" baseField="0" baseItem="0" numFmtId="4"/>
  </dataFields>
  <formats count="2">
    <format dxfId="1">
      <pivotArea collapsedLevelsAreSubtotals="1" fieldPosition="0">
        <references count="1">
          <reference field="1" count="1">
            <x v="0"/>
          </reference>
        </references>
      </pivotArea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A143-BDBF-4848-8862-A569614BB448}">
  <dimension ref="A4:D7"/>
  <sheetViews>
    <sheetView topLeftCell="A4" workbookViewId="0">
      <selection activeCell="H15" sqref="H15"/>
    </sheetView>
  </sheetViews>
  <sheetFormatPr defaultRowHeight="15" x14ac:dyDescent="0.25"/>
  <cols>
    <col min="1" max="1" width="18" bestFit="1" customWidth="1"/>
    <col min="2" max="2" width="23.5703125" bestFit="1" customWidth="1"/>
    <col min="3" max="3" width="30.85546875" bestFit="1" customWidth="1"/>
    <col min="4" max="4" width="28.140625" bestFit="1" customWidth="1"/>
    <col min="5" max="5" width="12" bestFit="1" customWidth="1"/>
    <col min="6" max="6" width="28.140625" bestFit="1" customWidth="1"/>
    <col min="7" max="7" width="12" bestFit="1" customWidth="1"/>
    <col min="8" max="8" width="28.5703125" bestFit="1" customWidth="1"/>
    <col min="9" max="9" width="35.85546875" bestFit="1" customWidth="1"/>
    <col min="10" max="10" width="33.140625" bestFit="1" customWidth="1"/>
  </cols>
  <sheetData>
    <row r="4" spans="1:4" x14ac:dyDescent="0.25">
      <c r="A4" s="7" t="s">
        <v>12</v>
      </c>
      <c r="B4" t="s">
        <v>17</v>
      </c>
      <c r="C4" t="s">
        <v>15</v>
      </c>
      <c r="D4" t="s">
        <v>16</v>
      </c>
    </row>
    <row r="5" spans="1:4" x14ac:dyDescent="0.25">
      <c r="A5" s="8" t="s">
        <v>11</v>
      </c>
      <c r="B5" s="9">
        <v>5600</v>
      </c>
      <c r="C5" s="9">
        <v>3301.9444444444448</v>
      </c>
      <c r="D5" s="9">
        <v>2298.0555555555552</v>
      </c>
    </row>
    <row r="6" spans="1:4" x14ac:dyDescent="0.25">
      <c r="A6" s="8" t="s">
        <v>1</v>
      </c>
      <c r="B6" s="9">
        <v>465600</v>
      </c>
      <c r="C6" s="9">
        <v>198085</v>
      </c>
      <c r="D6" s="9">
        <v>282515</v>
      </c>
    </row>
    <row r="7" spans="1:4" x14ac:dyDescent="0.25">
      <c r="A7" s="8" t="s">
        <v>13</v>
      </c>
      <c r="B7" s="9">
        <v>471200</v>
      </c>
      <c r="C7" s="9">
        <v>201386.94444444444</v>
      </c>
      <c r="D7" s="9">
        <v>284813.05555555556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FBC3-26BB-4B62-9533-62E75D117A64}">
  <sheetPr>
    <pageSetUpPr fitToPage="1"/>
  </sheetPr>
  <dimension ref="B1:V782"/>
  <sheetViews>
    <sheetView tabSelected="1" zoomScale="80" zoomScaleNormal="80" workbookViewId="0">
      <pane ySplit="3" topLeftCell="A744" activePane="bottomLeft" state="frozen"/>
      <selection pane="bottomLeft" activeCell="Q780" sqref="Q780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68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" style="13" customWidth="1"/>
    <col min="15" max="15" width="22.7109375" style="13" bestFit="1" customWidth="1"/>
    <col min="16" max="16" width="19.42578125" style="14" customWidth="1"/>
    <col min="17" max="17" width="17.2851562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99">
        <v>44651</v>
      </c>
      <c r="G2" s="100"/>
      <c r="H2" s="101" t="s">
        <v>598</v>
      </c>
      <c r="I2" s="102"/>
      <c r="J2" s="103" t="s">
        <v>592</v>
      </c>
      <c r="K2" s="103"/>
      <c r="L2" s="101" t="s">
        <v>591</v>
      </c>
      <c r="M2" s="104"/>
      <c r="N2" s="105" t="s">
        <v>578</v>
      </c>
      <c r="O2" s="106"/>
      <c r="P2" s="106"/>
      <c r="Q2" s="105" t="s">
        <v>625</v>
      </c>
      <c r="R2" s="106"/>
      <c r="S2" s="107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518</v>
      </c>
      <c r="N4" s="26">
        <v>0</v>
      </c>
      <c r="O4" s="61">
        <v>0</v>
      </c>
      <c r="P4" s="60">
        <f>O4+'Cálculo Fev2022'!P4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511</v>
      </c>
      <c r="N5" s="26">
        <v>0</v>
      </c>
      <c r="O5" s="61">
        <v>0</v>
      </c>
      <c r="P5" s="60">
        <f>O5+'Cálculo Fev2022'!P5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498</v>
      </c>
      <c r="N6" s="26">
        <v>0</v>
      </c>
      <c r="O6" s="61">
        <v>0</v>
      </c>
      <c r="P6" s="60">
        <f>O6+'Cálculo Fev2022'!P6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494</v>
      </c>
      <c r="N7" s="26">
        <v>0</v>
      </c>
      <c r="O7" s="61">
        <v>0</v>
      </c>
      <c r="P7" s="60">
        <f>O7+'Cálculo Fev2022'!P7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488</v>
      </c>
      <c r="N8" s="26">
        <v>0</v>
      </c>
      <c r="O8" s="61">
        <v>0</v>
      </c>
      <c r="P8" s="60">
        <f>O8+'Cálculo Fev2022'!P8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485</v>
      </c>
      <c r="N9" s="26">
        <v>0</v>
      </c>
      <c r="O9" s="61">
        <v>0</v>
      </c>
      <c r="P9" s="60">
        <f>O9+'Cálculo Fev2022'!P9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479</v>
      </c>
      <c r="N10" s="26">
        <v>0</v>
      </c>
      <c r="O10" s="61">
        <v>0</v>
      </c>
      <c r="P10" s="60">
        <f>O10+'Cálculo Fev2022'!P10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472</v>
      </c>
      <c r="N11" s="26">
        <v>0</v>
      </c>
      <c r="O11" s="61">
        <v>0</v>
      </c>
      <c r="P11" s="60">
        <f>O11+'Cálculo Fev2022'!P11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472</v>
      </c>
      <c r="N12" s="26">
        <v>0</v>
      </c>
      <c r="O12" s="61">
        <v>0</v>
      </c>
      <c r="P12" s="60">
        <f>O12+'Cálculo Fev2022'!P12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472</v>
      </c>
      <c r="N13" s="26">
        <v>0</v>
      </c>
      <c r="O13" s="61">
        <v>0</v>
      </c>
      <c r="P13" s="60">
        <f>O13+'Cálculo Fev2022'!P13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471</v>
      </c>
      <c r="N14" s="26">
        <v>0</v>
      </c>
      <c r="O14" s="61">
        <v>0</v>
      </c>
      <c r="P14" s="60">
        <f>O14+'Cálculo Fev2022'!P14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471</v>
      </c>
      <c r="N15" s="26">
        <v>0</v>
      </c>
      <c r="O15" s="61">
        <v>0</v>
      </c>
      <c r="P15" s="60">
        <f>O15+'Cálculo Fev2022'!P15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471</v>
      </c>
      <c r="N16" s="26">
        <v>0</v>
      </c>
      <c r="O16" s="61">
        <v>0</v>
      </c>
      <c r="P16" s="60">
        <f>O16+'Cálculo Fev2022'!P16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471</v>
      </c>
      <c r="N17" s="26">
        <v>0</v>
      </c>
      <c r="O17" s="61">
        <v>0</v>
      </c>
      <c r="P17" s="60">
        <f>O17+'Cálculo Fev2022'!P17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471</v>
      </c>
      <c r="N18" s="26">
        <v>0</v>
      </c>
      <c r="O18" s="61">
        <v>0</v>
      </c>
      <c r="P18" s="60">
        <f>O18+'Cálculo Fev2022'!P18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467</v>
      </c>
      <c r="N19" s="26">
        <v>0</v>
      </c>
      <c r="O19" s="61">
        <v>0</v>
      </c>
      <c r="P19" s="60">
        <f>O19+'Cálculo Fev2022'!P19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467</v>
      </c>
      <c r="N20" s="26">
        <v>0</v>
      </c>
      <c r="O20" s="61">
        <v>0</v>
      </c>
      <c r="P20" s="60">
        <f>O20+'Cálculo Fev2022'!P20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459</v>
      </c>
      <c r="N21" s="26">
        <v>0</v>
      </c>
      <c r="O21" s="61">
        <v>0</v>
      </c>
      <c r="P21" s="60">
        <f>O21+'Cálculo Fev2022'!P21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459</v>
      </c>
      <c r="N22" s="26">
        <v>0</v>
      </c>
      <c r="O22" s="61">
        <v>0</v>
      </c>
      <c r="P22" s="60">
        <f>O22+'Cálculo Fev2022'!P22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459</v>
      </c>
      <c r="N23" s="26">
        <v>0</v>
      </c>
      <c r="O23" s="61">
        <v>0</v>
      </c>
      <c r="P23" s="60">
        <f>O23+'Cálculo Fev2022'!P23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459</v>
      </c>
      <c r="N24" s="26">
        <v>0</v>
      </c>
      <c r="O24" s="61">
        <v>0</v>
      </c>
      <c r="P24" s="60">
        <f>O24+'Cálculo Fev2022'!P24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459</v>
      </c>
      <c r="N25" s="26">
        <v>0</v>
      </c>
      <c r="O25" s="61">
        <v>0</v>
      </c>
      <c r="P25" s="60">
        <f>O25+'Cálculo Fev2022'!P25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458</v>
      </c>
      <c r="N26" s="26">
        <v>0</v>
      </c>
      <c r="O26" s="61">
        <v>0</v>
      </c>
      <c r="P26" s="60">
        <f>O26+'Cálculo Fev2022'!P26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452</v>
      </c>
      <c r="N27" s="26">
        <v>0</v>
      </c>
      <c r="O27" s="61">
        <v>0</v>
      </c>
      <c r="P27" s="60">
        <f>O27+'Cálculo Fev2022'!P27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450</v>
      </c>
      <c r="N28" s="26">
        <v>0</v>
      </c>
      <c r="O28" s="61">
        <v>0</v>
      </c>
      <c r="P28" s="60">
        <f>O28+'Cálculo Fev2022'!P28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36</v>
      </c>
      <c r="M29" s="24">
        <f t="shared" si="4"/>
        <v>432</v>
      </c>
      <c r="N29" s="26">
        <v>0</v>
      </c>
      <c r="O29" s="61">
        <v>0</v>
      </c>
      <c r="P29" s="60">
        <f>O29+'Cálculo Fev2022'!P29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430</v>
      </c>
      <c r="N30" s="26">
        <v>0</v>
      </c>
      <c r="O30" s="61">
        <v>0</v>
      </c>
      <c r="P30" s="60">
        <f>O30+'Cálculo Fev2022'!P30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430</v>
      </c>
      <c r="N31" s="26">
        <v>0</v>
      </c>
      <c r="O31" s="61">
        <v>0</v>
      </c>
      <c r="P31" s="60">
        <f>O31+'Cálculo Fev2022'!P31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430</v>
      </c>
      <c r="N32" s="26">
        <v>0</v>
      </c>
      <c r="O32" s="61">
        <v>0</v>
      </c>
      <c r="P32" s="60">
        <f>O32+'Cálculo Fev2022'!P32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429</v>
      </c>
      <c r="N33" s="26">
        <v>0</v>
      </c>
      <c r="O33" s="61">
        <v>0</v>
      </c>
      <c r="P33" s="60">
        <f>O33+'Cálculo Fev2022'!P33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425</v>
      </c>
      <c r="N34" s="26">
        <v>0</v>
      </c>
      <c r="O34" s="61">
        <v>0</v>
      </c>
      <c r="P34" s="60">
        <f>O34+'Cálculo Fev2022'!P34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423</v>
      </c>
      <c r="N35" s="26">
        <v>0</v>
      </c>
      <c r="O35" s="61">
        <v>0</v>
      </c>
      <c r="P35" s="60">
        <f>O35+'Cálculo Fev2022'!P35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419</v>
      </c>
      <c r="N36" s="26">
        <v>0</v>
      </c>
      <c r="O36" s="61">
        <v>0</v>
      </c>
      <c r="P36" s="60">
        <f>O36+'Cálculo Fev2022'!P36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405</v>
      </c>
      <c r="N37" s="26">
        <v>0</v>
      </c>
      <c r="O37" s="61">
        <v>0</v>
      </c>
      <c r="P37" s="60">
        <f>O37+'Cálculo Fev2022'!P37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403</v>
      </c>
      <c r="N38" s="26">
        <v>0</v>
      </c>
      <c r="O38" s="61">
        <v>0</v>
      </c>
      <c r="P38" s="60">
        <f>O38+'Cálculo Fev2022'!P38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399</v>
      </c>
      <c r="N39" s="26">
        <v>0</v>
      </c>
      <c r="O39" s="61">
        <v>0</v>
      </c>
      <c r="P39" s="60">
        <f>O39+'Cálculo Fev2022'!P39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399</v>
      </c>
      <c r="N40" s="26">
        <v>0</v>
      </c>
      <c r="O40" s="61">
        <v>0</v>
      </c>
      <c r="P40" s="60">
        <f>O40+'Cálculo Fev2022'!P40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394</v>
      </c>
      <c r="N41" s="26">
        <v>0</v>
      </c>
      <c r="O41" s="61">
        <v>0</v>
      </c>
      <c r="P41" s="60">
        <f>O41+'Cálculo Fev2022'!P41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394</v>
      </c>
      <c r="N42" s="26">
        <v>0</v>
      </c>
      <c r="O42" s="61">
        <v>0</v>
      </c>
      <c r="P42" s="60">
        <f>O42+'Cálculo Fev2022'!P42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393</v>
      </c>
      <c r="N43" s="26">
        <v>0</v>
      </c>
      <c r="O43" s="61">
        <v>0</v>
      </c>
      <c r="P43" s="60">
        <f>O43+'Cálculo Fev2022'!P43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390</v>
      </c>
      <c r="N44" s="26">
        <v>0</v>
      </c>
      <c r="O44" s="61">
        <v>0</v>
      </c>
      <c r="P44" s="60">
        <f>O44+'Cálculo Fev2022'!P44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375</v>
      </c>
      <c r="N45" s="26">
        <v>0</v>
      </c>
      <c r="O45" s="61">
        <v>0</v>
      </c>
      <c r="P45" s="60">
        <f>O45+'Cálculo Fev2022'!P45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375</v>
      </c>
      <c r="N46" s="26">
        <v>0</v>
      </c>
      <c r="O46" s="61">
        <v>0</v>
      </c>
      <c r="P46" s="60">
        <f>O46+'Cálculo Fev2022'!P46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375</v>
      </c>
      <c r="N47" s="26">
        <v>0</v>
      </c>
      <c r="O47" s="61">
        <v>0</v>
      </c>
      <c r="P47" s="60">
        <f>O47+'Cálculo Fev2022'!P47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374</v>
      </c>
      <c r="N48" s="26">
        <v>0</v>
      </c>
      <c r="O48" s="61">
        <v>0</v>
      </c>
      <c r="P48" s="60">
        <f>O48+'Cálculo Fev2022'!P48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371</v>
      </c>
      <c r="N49" s="26">
        <v>0</v>
      </c>
      <c r="O49" s="61">
        <v>0</v>
      </c>
      <c r="P49" s="60">
        <f>O49+'Cálculo Fev2022'!P49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371</v>
      </c>
      <c r="N50" s="26">
        <v>0</v>
      </c>
      <c r="O50" s="61">
        <v>0</v>
      </c>
      <c r="P50" s="60">
        <f>O50+'Cálculo Fev2022'!P50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369</v>
      </c>
      <c r="N51" s="26">
        <v>0</v>
      </c>
      <c r="O51" s="61">
        <v>0</v>
      </c>
      <c r="P51" s="60">
        <f>O51+'Cálculo Fev2022'!P51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369</v>
      </c>
      <c r="N52" s="26">
        <v>0</v>
      </c>
      <c r="O52" s="61">
        <v>0</v>
      </c>
      <c r="P52" s="60">
        <f>O52+'Cálculo Fev2022'!P52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368</v>
      </c>
      <c r="N53" s="26">
        <v>0</v>
      </c>
      <c r="O53" s="61">
        <v>0</v>
      </c>
      <c r="P53" s="60">
        <f>O53+'Cálculo Fev2022'!P53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367</v>
      </c>
      <c r="N54" s="26">
        <v>0</v>
      </c>
      <c r="O54" s="61">
        <v>0</v>
      </c>
      <c r="P54" s="60">
        <f>O54+'Cálculo Fev2022'!P54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366</v>
      </c>
      <c r="N55" s="26">
        <v>0</v>
      </c>
      <c r="O55" s="61">
        <v>0</v>
      </c>
      <c r="P55" s="60">
        <f>O55+'Cálculo Fev2022'!P55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366</v>
      </c>
      <c r="N56" s="26">
        <v>0</v>
      </c>
      <c r="O56" s="61">
        <v>0</v>
      </c>
      <c r="P56" s="60">
        <f>O56+'Cálculo Fev2022'!P56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366</v>
      </c>
      <c r="N57" s="26">
        <v>0</v>
      </c>
      <c r="O57" s="61">
        <v>0</v>
      </c>
      <c r="P57" s="60">
        <f>O57+'Cálculo Fev2022'!P57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366</v>
      </c>
      <c r="N58" s="26">
        <v>0</v>
      </c>
      <c r="O58" s="61">
        <v>0</v>
      </c>
      <c r="P58" s="60">
        <f>O58+'Cálculo Fev2022'!P58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366</v>
      </c>
      <c r="N59" s="26">
        <v>0</v>
      </c>
      <c r="O59" s="61">
        <v>0</v>
      </c>
      <c r="P59" s="60">
        <f>O59+'Cálculo Fev2022'!P59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366</v>
      </c>
      <c r="N60" s="26">
        <v>0</v>
      </c>
      <c r="O60" s="61">
        <v>0</v>
      </c>
      <c r="P60" s="60">
        <f>O60+'Cálculo Fev2022'!P60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365</v>
      </c>
      <c r="N61" s="26">
        <v>0</v>
      </c>
      <c r="O61" s="61">
        <v>0</v>
      </c>
      <c r="P61" s="60">
        <f>O61+'Cálculo Fev2022'!P61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365</v>
      </c>
      <c r="N62" s="26">
        <v>0</v>
      </c>
      <c r="O62" s="61">
        <v>0</v>
      </c>
      <c r="P62" s="60">
        <f>O62+'Cálculo Fev2022'!P62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365</v>
      </c>
      <c r="N63" s="26">
        <v>0</v>
      </c>
      <c r="O63" s="61">
        <v>0</v>
      </c>
      <c r="P63" s="60">
        <f>O63+'Cálculo Fev2022'!P63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365</v>
      </c>
      <c r="N64" s="26">
        <v>0</v>
      </c>
      <c r="O64" s="61">
        <v>0</v>
      </c>
      <c r="P64" s="60">
        <f>O64+'Cálculo Fev2022'!P64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364</v>
      </c>
      <c r="N65" s="26">
        <v>0</v>
      </c>
      <c r="O65" s="61">
        <v>0</v>
      </c>
      <c r="P65" s="60">
        <f>O65+'Cálculo Fev2022'!P65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363</v>
      </c>
      <c r="N66" s="26">
        <v>0</v>
      </c>
      <c r="O66" s="61">
        <v>0</v>
      </c>
      <c r="P66" s="60">
        <f>O66+'Cálculo Fev2022'!P66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363</v>
      </c>
      <c r="N67" s="26">
        <v>0</v>
      </c>
      <c r="O67" s="61">
        <v>0</v>
      </c>
      <c r="P67" s="60">
        <f>O67+'Cálculo Fev2022'!P67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361</v>
      </c>
      <c r="N68" s="26">
        <v>0</v>
      </c>
      <c r="O68" s="61">
        <v>0</v>
      </c>
      <c r="P68" s="60">
        <f>O68+'Cálculo Fev2022'!P68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356</v>
      </c>
      <c r="N69" s="26">
        <v>0</v>
      </c>
      <c r="O69" s="61">
        <v>0</v>
      </c>
      <c r="P69" s="60">
        <f>O69+'Cálculo Fev2022'!P69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356</v>
      </c>
      <c r="N70" s="26">
        <v>0</v>
      </c>
      <c r="O70" s="61">
        <v>0</v>
      </c>
      <c r="P70" s="60">
        <f>O70+'Cálculo Fev2022'!P70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356</v>
      </c>
      <c r="N71" s="26">
        <v>0</v>
      </c>
      <c r="O71" s="61">
        <v>0</v>
      </c>
      <c r="P71" s="60">
        <f>O71+'Cálculo Fev2022'!P71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356</v>
      </c>
      <c r="N72" s="26">
        <v>0</v>
      </c>
      <c r="O72" s="61">
        <v>0</v>
      </c>
      <c r="P72" s="60">
        <f>O72+'Cálculo Fev2022'!P72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356</v>
      </c>
      <c r="N73" s="26">
        <v>0</v>
      </c>
      <c r="O73" s="61">
        <v>0</v>
      </c>
      <c r="P73" s="60">
        <f>O73+'Cálculo Fev2022'!P73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356</v>
      </c>
      <c r="N74" s="26">
        <v>0</v>
      </c>
      <c r="O74" s="61">
        <v>0</v>
      </c>
      <c r="P74" s="60">
        <f>O74+'Cálculo Fev2022'!P74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356</v>
      </c>
      <c r="N75" s="26">
        <v>0</v>
      </c>
      <c r="O75" s="61">
        <v>0</v>
      </c>
      <c r="P75" s="60">
        <f>O75+'Cálculo Fev2022'!P75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356</v>
      </c>
      <c r="N76" s="26">
        <v>0</v>
      </c>
      <c r="O76" s="61">
        <v>0</v>
      </c>
      <c r="P76" s="60">
        <f>O76+'Cálculo Fev2022'!P76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356</v>
      </c>
      <c r="N77" s="26">
        <v>0</v>
      </c>
      <c r="O77" s="61">
        <v>0</v>
      </c>
      <c r="P77" s="60">
        <f>O77+'Cálculo Fev2022'!P77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355</v>
      </c>
      <c r="N78" s="26">
        <v>0</v>
      </c>
      <c r="O78" s="61">
        <v>0</v>
      </c>
      <c r="P78" s="60">
        <f>O78+'Cálculo Fev2022'!P78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353</v>
      </c>
      <c r="N79" s="26">
        <v>0</v>
      </c>
      <c r="O79" s="61">
        <v>0</v>
      </c>
      <c r="P79" s="60">
        <f>O79+'Cálculo Fev2022'!P79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351</v>
      </c>
      <c r="N80" s="26">
        <v>0</v>
      </c>
      <c r="O80" s="61">
        <v>0</v>
      </c>
      <c r="P80" s="60">
        <f>O80+'Cálculo Fev2022'!P80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350</v>
      </c>
      <c r="N81" s="26">
        <v>0</v>
      </c>
      <c r="O81" s="61">
        <v>0</v>
      </c>
      <c r="P81" s="60">
        <f>O81+'Cálculo Fev2022'!P81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349</v>
      </c>
      <c r="N82" s="26">
        <v>0</v>
      </c>
      <c r="O82" s="61">
        <v>0</v>
      </c>
      <c r="P82" s="60">
        <f>O82+'Cálculo Fev2022'!P82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347</v>
      </c>
      <c r="N83" s="26">
        <v>0</v>
      </c>
      <c r="O83" s="61">
        <v>0</v>
      </c>
      <c r="P83" s="60">
        <f>O83+'Cálculo Fev2022'!P83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345</v>
      </c>
      <c r="N84" s="26">
        <v>0</v>
      </c>
      <c r="O84" s="61">
        <v>0</v>
      </c>
      <c r="P84" s="60">
        <f>O84+'Cálculo Fev2022'!P84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337</v>
      </c>
      <c r="N85" s="26">
        <v>0</v>
      </c>
      <c r="O85" s="61">
        <v>0</v>
      </c>
      <c r="P85" s="60">
        <f>O85+'Cálculo Fev2022'!P85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335</v>
      </c>
      <c r="N86" s="26">
        <v>0</v>
      </c>
      <c r="O86" s="61">
        <v>0</v>
      </c>
      <c r="P86" s="60">
        <f>O86+'Cálculo Fev2022'!P86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335</v>
      </c>
      <c r="N87" s="26">
        <v>0</v>
      </c>
      <c r="O87" s="61">
        <v>0</v>
      </c>
      <c r="P87" s="60">
        <f>O87+'Cálculo Fev2022'!P87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334</v>
      </c>
      <c r="N88" s="26">
        <v>0</v>
      </c>
      <c r="O88" s="61">
        <v>0</v>
      </c>
      <c r="P88" s="60">
        <f>O88+'Cálculo Fev2022'!P88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334</v>
      </c>
      <c r="N89" s="26">
        <v>0</v>
      </c>
      <c r="O89" s="61">
        <v>0</v>
      </c>
      <c r="P89" s="60">
        <f>O89+'Cálculo Fev2022'!P89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334</v>
      </c>
      <c r="N90" s="26">
        <v>0</v>
      </c>
      <c r="O90" s="61">
        <v>0</v>
      </c>
      <c r="P90" s="60">
        <f>O90+'Cálculo Fev2022'!P90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334</v>
      </c>
      <c r="N91" s="26">
        <v>0</v>
      </c>
      <c r="O91" s="61">
        <v>0</v>
      </c>
      <c r="P91" s="60">
        <f>O91+'Cálculo Fev2022'!P91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334</v>
      </c>
      <c r="N92" s="26">
        <v>0</v>
      </c>
      <c r="O92" s="61">
        <v>0</v>
      </c>
      <c r="P92" s="60">
        <f>O92+'Cálculo Fev2022'!P92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334</v>
      </c>
      <c r="N93" s="26">
        <v>0</v>
      </c>
      <c r="O93" s="61">
        <v>0</v>
      </c>
      <c r="P93" s="60">
        <f>O93+'Cálculo Fev2022'!P93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334</v>
      </c>
      <c r="N94" s="26">
        <v>0</v>
      </c>
      <c r="O94" s="61">
        <v>0</v>
      </c>
      <c r="P94" s="60">
        <f>O94+'Cálculo Fev2022'!P94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334</v>
      </c>
      <c r="N95" s="26">
        <v>0</v>
      </c>
      <c r="O95" s="61">
        <v>0</v>
      </c>
      <c r="P95" s="60">
        <f>O95+'Cálculo Fev2022'!P95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334</v>
      </c>
      <c r="N96" s="26">
        <v>0</v>
      </c>
      <c r="O96" s="61">
        <v>0</v>
      </c>
      <c r="P96" s="60">
        <f>O96+'Cálculo Fev2022'!P96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334</v>
      </c>
      <c r="N97" s="26">
        <v>0</v>
      </c>
      <c r="O97" s="61">
        <v>0</v>
      </c>
      <c r="P97" s="60">
        <f>O97+'Cálculo Fev2022'!P97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334</v>
      </c>
      <c r="N98" s="26">
        <v>0</v>
      </c>
      <c r="O98" s="61">
        <v>0</v>
      </c>
      <c r="P98" s="60">
        <f>O98+'Cálculo Fev2022'!P98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334</v>
      </c>
      <c r="N99" s="26">
        <v>0</v>
      </c>
      <c r="O99" s="61">
        <v>0</v>
      </c>
      <c r="P99" s="60">
        <f>O99+'Cálculo Fev2022'!P99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334</v>
      </c>
      <c r="N100" s="26">
        <v>0</v>
      </c>
      <c r="O100" s="61">
        <v>0</v>
      </c>
      <c r="P100" s="60">
        <f>O100+'Cálculo Fev2022'!P100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334</v>
      </c>
      <c r="N101" s="26">
        <v>0</v>
      </c>
      <c r="O101" s="61">
        <v>0</v>
      </c>
      <c r="P101" s="60">
        <f>O101+'Cálculo Fev2022'!P101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334</v>
      </c>
      <c r="N102" s="26">
        <v>0</v>
      </c>
      <c r="O102" s="61">
        <v>0</v>
      </c>
      <c r="P102" s="60">
        <f>O102+'Cálculo Fev2022'!P102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333</v>
      </c>
      <c r="N103" s="26">
        <v>0</v>
      </c>
      <c r="O103" s="61">
        <v>0</v>
      </c>
      <c r="P103" s="60">
        <f>O103+'Cálculo Fev2022'!P103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331</v>
      </c>
      <c r="N104" s="26">
        <v>0</v>
      </c>
      <c r="O104" s="61">
        <v>0</v>
      </c>
      <c r="P104" s="60">
        <f>O104+'Cálculo Fev2022'!P104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331</v>
      </c>
      <c r="N105" s="26">
        <v>0</v>
      </c>
      <c r="O105" s="61">
        <v>0</v>
      </c>
      <c r="P105" s="60">
        <f>O105+'Cálculo Fev2022'!P105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331</v>
      </c>
      <c r="N106" s="26">
        <v>0</v>
      </c>
      <c r="O106" s="61">
        <v>0</v>
      </c>
      <c r="P106" s="60">
        <f>O106+'Cálculo Fev2022'!P106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329</v>
      </c>
      <c r="N107" s="26">
        <v>0</v>
      </c>
      <c r="O107" s="61">
        <v>0</v>
      </c>
      <c r="P107" s="60">
        <f>O107+'Cálculo Fev2022'!P107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329</v>
      </c>
      <c r="N108" s="26">
        <v>0</v>
      </c>
      <c r="O108" s="61">
        <v>0</v>
      </c>
      <c r="P108" s="60">
        <f>O108+'Cálculo Fev2022'!P108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329</v>
      </c>
      <c r="N109" s="26">
        <v>0</v>
      </c>
      <c r="O109" s="61">
        <v>0</v>
      </c>
      <c r="P109" s="60">
        <f>O109+'Cálculo Fev2022'!P109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328</v>
      </c>
      <c r="N110" s="26">
        <v>0</v>
      </c>
      <c r="O110" s="61">
        <v>0</v>
      </c>
      <c r="P110" s="60">
        <f>O110+'Cálculo Fev2022'!P110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328</v>
      </c>
      <c r="N111" s="26">
        <v>0</v>
      </c>
      <c r="O111" s="61">
        <v>0</v>
      </c>
      <c r="P111" s="60">
        <f>O111+'Cálculo Fev2022'!P111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328</v>
      </c>
      <c r="N112" s="26">
        <v>0</v>
      </c>
      <c r="O112" s="61">
        <v>0</v>
      </c>
      <c r="P112" s="60">
        <f>O112+'Cálculo Fev2022'!P112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328</v>
      </c>
      <c r="N113" s="26">
        <v>0</v>
      </c>
      <c r="O113" s="61">
        <v>0</v>
      </c>
      <c r="P113" s="60">
        <f>O113+'Cálculo Fev2022'!P113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328</v>
      </c>
      <c r="N114" s="26">
        <v>0</v>
      </c>
      <c r="O114" s="61">
        <v>0</v>
      </c>
      <c r="P114" s="60">
        <f>O114+'Cálculo Fev2022'!P114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328</v>
      </c>
      <c r="N115" s="26">
        <v>0</v>
      </c>
      <c r="O115" s="61">
        <v>0</v>
      </c>
      <c r="P115" s="60">
        <f>O115+'Cálculo Fev2022'!P115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328</v>
      </c>
      <c r="N116" s="26">
        <v>0</v>
      </c>
      <c r="O116" s="61">
        <v>0</v>
      </c>
      <c r="P116" s="60">
        <f>O116+'Cálculo Fev2022'!P116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328</v>
      </c>
      <c r="N117" s="26">
        <v>0</v>
      </c>
      <c r="O117" s="61">
        <v>0</v>
      </c>
      <c r="P117" s="60">
        <f>O117+'Cálculo Fev2022'!P117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328</v>
      </c>
      <c r="N118" s="26">
        <v>0</v>
      </c>
      <c r="O118" s="61">
        <v>0</v>
      </c>
      <c r="P118" s="60">
        <f>O118+'Cálculo Fev2022'!P118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328</v>
      </c>
      <c r="N119" s="26">
        <v>0</v>
      </c>
      <c r="O119" s="61">
        <v>0</v>
      </c>
      <c r="P119" s="60">
        <f>O119+'Cálculo Fev2022'!P119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328</v>
      </c>
      <c r="N120" s="26">
        <v>0</v>
      </c>
      <c r="O120" s="61">
        <v>0</v>
      </c>
      <c r="P120" s="60">
        <f>O120+'Cálculo Fev2022'!P120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328</v>
      </c>
      <c r="N121" s="26">
        <v>0</v>
      </c>
      <c r="O121" s="61">
        <v>0</v>
      </c>
      <c r="P121" s="60">
        <f>O121+'Cálculo Fev2022'!P121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327</v>
      </c>
      <c r="N122" s="26">
        <v>0</v>
      </c>
      <c r="O122" s="61">
        <v>0</v>
      </c>
      <c r="P122" s="60">
        <f>O122+'Cálculo Fev2022'!P122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326</v>
      </c>
      <c r="N123" s="26">
        <v>0</v>
      </c>
      <c r="O123" s="61">
        <v>0</v>
      </c>
      <c r="P123" s="60">
        <f>O123+'Cálculo Fev2022'!P123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326</v>
      </c>
      <c r="N124" s="26">
        <v>0</v>
      </c>
      <c r="O124" s="61">
        <v>0</v>
      </c>
      <c r="P124" s="60">
        <f>O124+'Cálculo Fev2022'!P124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325</v>
      </c>
      <c r="N125" s="26">
        <v>0</v>
      </c>
      <c r="O125" s="61">
        <v>0</v>
      </c>
      <c r="P125" s="60">
        <f>O125+'Cálculo Fev2022'!P125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323</v>
      </c>
      <c r="N126" s="26">
        <v>0</v>
      </c>
      <c r="O126" s="61">
        <v>0</v>
      </c>
      <c r="P126" s="60">
        <f>O126+'Cálculo Fev2022'!P126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323</v>
      </c>
      <c r="N127" s="26">
        <v>0</v>
      </c>
      <c r="O127" s="61">
        <v>0</v>
      </c>
      <c r="P127" s="60">
        <f>O127+'Cálculo Fev2022'!P127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323</v>
      </c>
      <c r="N128" s="26">
        <v>0</v>
      </c>
      <c r="O128" s="61">
        <v>0</v>
      </c>
      <c r="P128" s="60">
        <f>O128+'Cálculo Fev2022'!P128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323</v>
      </c>
      <c r="N129" s="26">
        <v>0</v>
      </c>
      <c r="O129" s="61">
        <v>0</v>
      </c>
      <c r="P129" s="60">
        <f>O129+'Cálculo Fev2022'!P129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323</v>
      </c>
      <c r="N130" s="26">
        <v>0</v>
      </c>
      <c r="O130" s="61">
        <v>0</v>
      </c>
      <c r="P130" s="60">
        <f>O130+'Cálculo Fev2022'!P130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323</v>
      </c>
      <c r="N131" s="26">
        <v>0</v>
      </c>
      <c r="O131" s="61">
        <v>0</v>
      </c>
      <c r="P131" s="60">
        <f>O131+'Cálculo Fev2022'!P131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323</v>
      </c>
      <c r="N132" s="26">
        <v>0</v>
      </c>
      <c r="O132" s="61">
        <v>0</v>
      </c>
      <c r="P132" s="60">
        <f>O132+'Cálculo Fev2022'!P132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321</v>
      </c>
      <c r="N133" s="26">
        <v>0</v>
      </c>
      <c r="O133" s="61">
        <v>0</v>
      </c>
      <c r="P133" s="60">
        <f>O133+'Cálculo Fev2022'!P133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321</v>
      </c>
      <c r="N134" s="26">
        <v>0</v>
      </c>
      <c r="O134" s="61">
        <v>0</v>
      </c>
      <c r="P134" s="60">
        <f>O134+'Cálculo Fev2022'!P134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320</v>
      </c>
      <c r="N135" s="26">
        <v>0</v>
      </c>
      <c r="O135" s="61">
        <v>0</v>
      </c>
      <c r="P135" s="60">
        <f>O135+'Cálculo Fev2022'!P135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320</v>
      </c>
      <c r="N136" s="26">
        <v>0</v>
      </c>
      <c r="O136" s="61">
        <v>0</v>
      </c>
      <c r="P136" s="60">
        <f>O136+'Cálculo Fev2022'!P136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320</v>
      </c>
      <c r="N137" s="26">
        <v>0</v>
      </c>
      <c r="O137" s="61">
        <v>0</v>
      </c>
      <c r="P137" s="60">
        <f>O137+'Cálculo Fev2022'!P137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320</v>
      </c>
      <c r="N138" s="26">
        <v>0</v>
      </c>
      <c r="O138" s="61">
        <v>0</v>
      </c>
      <c r="P138" s="60">
        <f>O138+'Cálculo Fev2022'!P138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320</v>
      </c>
      <c r="N139" s="26">
        <v>0</v>
      </c>
      <c r="O139" s="61">
        <v>0</v>
      </c>
      <c r="P139" s="60">
        <f>O139+'Cálculo Fev2022'!P139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320</v>
      </c>
      <c r="N140" s="26">
        <v>0</v>
      </c>
      <c r="O140" s="61">
        <v>0</v>
      </c>
      <c r="P140" s="60">
        <f>O140+'Cálculo Fev2022'!P140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320</v>
      </c>
      <c r="N141" s="26">
        <v>0</v>
      </c>
      <c r="O141" s="61">
        <v>0</v>
      </c>
      <c r="P141" s="60">
        <f>O141+'Cálculo Fev2022'!P141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320</v>
      </c>
      <c r="N142" s="26">
        <v>0</v>
      </c>
      <c r="O142" s="61">
        <v>0</v>
      </c>
      <c r="P142" s="60">
        <f>O142+'Cálculo Fev2022'!P142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320</v>
      </c>
      <c r="N143" s="26">
        <v>0</v>
      </c>
      <c r="O143" s="61">
        <v>0</v>
      </c>
      <c r="P143" s="60">
        <f>O143+'Cálculo Fev2022'!P143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320</v>
      </c>
      <c r="N144" s="26">
        <v>0</v>
      </c>
      <c r="O144" s="61">
        <v>0</v>
      </c>
      <c r="P144" s="60">
        <f>O144+'Cálculo Fev2022'!P144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320</v>
      </c>
      <c r="N145" s="26">
        <v>0</v>
      </c>
      <c r="O145" s="61">
        <v>0</v>
      </c>
      <c r="P145" s="60">
        <f>O145+'Cálculo Fev2022'!P145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320</v>
      </c>
      <c r="N146" s="26">
        <v>0</v>
      </c>
      <c r="O146" s="61">
        <v>0</v>
      </c>
      <c r="P146" s="60">
        <f>O146+'Cálculo Fev2022'!P146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319</v>
      </c>
      <c r="N147" s="26">
        <v>0</v>
      </c>
      <c r="O147" s="61">
        <v>0</v>
      </c>
      <c r="P147" s="60">
        <f>O147+'Cálculo Fev2022'!P147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319</v>
      </c>
      <c r="N148" s="26">
        <v>0</v>
      </c>
      <c r="O148" s="61">
        <v>0</v>
      </c>
      <c r="P148" s="60">
        <f>O148+'Cálculo Fev2022'!P148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319</v>
      </c>
      <c r="N149" s="26">
        <v>0</v>
      </c>
      <c r="O149" s="61">
        <v>0</v>
      </c>
      <c r="P149" s="60">
        <f>O149+'Cálculo Fev2022'!P149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319</v>
      </c>
      <c r="N150" s="26">
        <v>0</v>
      </c>
      <c r="O150" s="61">
        <v>0</v>
      </c>
      <c r="P150" s="60">
        <f>O150+'Cálculo Fev2022'!P150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319</v>
      </c>
      <c r="N151" s="26">
        <v>0</v>
      </c>
      <c r="O151" s="61">
        <v>0</v>
      </c>
      <c r="P151" s="60">
        <f>O151+'Cálculo Fev2022'!P151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319</v>
      </c>
      <c r="N152" s="26">
        <v>0</v>
      </c>
      <c r="O152" s="61">
        <v>0</v>
      </c>
      <c r="P152" s="60">
        <f>O152+'Cálculo Fev2022'!P152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319</v>
      </c>
      <c r="N153" s="26">
        <v>0</v>
      </c>
      <c r="O153" s="61">
        <v>0</v>
      </c>
      <c r="P153" s="60">
        <f>O153+'Cálculo Fev2022'!P153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319</v>
      </c>
      <c r="N154" s="26">
        <v>0</v>
      </c>
      <c r="O154" s="61">
        <v>0</v>
      </c>
      <c r="P154" s="60">
        <f>O154+'Cálculo Fev2022'!P154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319</v>
      </c>
      <c r="N155" s="26">
        <v>0</v>
      </c>
      <c r="O155" s="61">
        <v>0</v>
      </c>
      <c r="P155" s="60">
        <f>O155+'Cálculo Fev2022'!P155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319</v>
      </c>
      <c r="N156" s="26">
        <v>0</v>
      </c>
      <c r="O156" s="61">
        <v>0</v>
      </c>
      <c r="P156" s="60">
        <f>O156+'Cálculo Fev2022'!P156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319</v>
      </c>
      <c r="N157" s="26">
        <v>0</v>
      </c>
      <c r="O157" s="61">
        <v>0</v>
      </c>
      <c r="P157" s="60">
        <f>O157+'Cálculo Fev2022'!P157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319</v>
      </c>
      <c r="N158" s="26">
        <v>0</v>
      </c>
      <c r="O158" s="61">
        <v>0</v>
      </c>
      <c r="P158" s="60">
        <f>O158+'Cálculo Fev2022'!P158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318</v>
      </c>
      <c r="N159" s="26">
        <v>0</v>
      </c>
      <c r="O159" s="61">
        <v>0</v>
      </c>
      <c r="P159" s="60">
        <f>O159+'Cálculo Fev2022'!P159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318</v>
      </c>
      <c r="N160" s="26">
        <v>0</v>
      </c>
      <c r="O160" s="61">
        <v>0</v>
      </c>
      <c r="P160" s="60">
        <f>O160+'Cálculo Fev2022'!P160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317</v>
      </c>
      <c r="N161" s="26">
        <v>0</v>
      </c>
      <c r="O161" s="61">
        <v>0</v>
      </c>
      <c r="P161" s="60">
        <f>O161+'Cálculo Fev2022'!P161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317</v>
      </c>
      <c r="N162" s="26">
        <v>0</v>
      </c>
      <c r="O162" s="61">
        <v>0</v>
      </c>
      <c r="P162" s="60">
        <f>O162+'Cálculo Fev2022'!P162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317</v>
      </c>
      <c r="N163" s="26">
        <v>0</v>
      </c>
      <c r="O163" s="61">
        <v>0</v>
      </c>
      <c r="P163" s="60">
        <f>O163+'Cálculo Fev2022'!P163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317</v>
      </c>
      <c r="N164" s="26">
        <v>0</v>
      </c>
      <c r="O164" s="61">
        <v>0</v>
      </c>
      <c r="P164" s="60">
        <f>O164+'Cálculo Fev2022'!P164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317</v>
      </c>
      <c r="N165" s="26">
        <v>0</v>
      </c>
      <c r="O165" s="61">
        <v>0</v>
      </c>
      <c r="P165" s="60">
        <f>O165+'Cálculo Fev2022'!P165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316</v>
      </c>
      <c r="N166" s="26">
        <v>0</v>
      </c>
      <c r="O166" s="61">
        <v>0</v>
      </c>
      <c r="P166" s="60">
        <f>O166+'Cálculo Fev2022'!P166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316</v>
      </c>
      <c r="N167" s="26">
        <v>0</v>
      </c>
      <c r="O167" s="61">
        <v>0</v>
      </c>
      <c r="P167" s="60">
        <f>O167+'Cálculo Fev2022'!P167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315</v>
      </c>
      <c r="N168" s="26">
        <v>0</v>
      </c>
      <c r="O168" s="61">
        <v>0</v>
      </c>
      <c r="P168" s="60">
        <f>O168+'Cálculo Fev2022'!P168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315</v>
      </c>
      <c r="N169" s="26">
        <v>0</v>
      </c>
      <c r="O169" s="61">
        <v>0</v>
      </c>
      <c r="P169" s="60">
        <f>O169+'Cálculo Fev2022'!P169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314</v>
      </c>
      <c r="N170" s="26">
        <v>0</v>
      </c>
      <c r="O170" s="61">
        <v>0</v>
      </c>
      <c r="P170" s="60">
        <f>O170+'Cálculo Fev2022'!P170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26</v>
      </c>
      <c r="M171" s="24">
        <f t="shared" si="18"/>
        <v>312</v>
      </c>
      <c r="N171" s="26">
        <v>0</v>
      </c>
      <c r="O171" s="61">
        <v>0</v>
      </c>
      <c r="P171" s="60">
        <f>O171+'Cálculo Fev2022'!P171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308</v>
      </c>
      <c r="N172" s="26">
        <v>0</v>
      </c>
      <c r="O172" s="61">
        <v>0</v>
      </c>
      <c r="P172" s="60">
        <f>O172+'Cálculo Fev2022'!P172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308</v>
      </c>
      <c r="N173" s="26">
        <v>0</v>
      </c>
      <c r="O173" s="61">
        <v>0</v>
      </c>
      <c r="P173" s="60">
        <f>O173+'Cálculo Fev2022'!P173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307</v>
      </c>
      <c r="N174" s="26">
        <v>0</v>
      </c>
      <c r="O174" s="61">
        <v>0</v>
      </c>
      <c r="P174" s="60">
        <f>O174+'Cálculo Fev2022'!P174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307</v>
      </c>
      <c r="N175" s="26">
        <v>0</v>
      </c>
      <c r="O175" s="61">
        <v>0</v>
      </c>
      <c r="P175" s="60">
        <f>O175+'Cálculo Fev2022'!P175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307</v>
      </c>
      <c r="N176" s="26">
        <v>0</v>
      </c>
      <c r="O176" s="61">
        <v>0</v>
      </c>
      <c r="P176" s="60">
        <f>O176+'Cálculo Fev2022'!P176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306</v>
      </c>
      <c r="N177" s="26">
        <v>0</v>
      </c>
      <c r="O177" s="61">
        <v>0</v>
      </c>
      <c r="P177" s="60">
        <f>O177+'Cálculo Fev2022'!P177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306</v>
      </c>
      <c r="N178" s="26">
        <v>0</v>
      </c>
      <c r="O178" s="61">
        <v>0</v>
      </c>
      <c r="P178" s="60">
        <f>O178+'Cálculo Fev2022'!P178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305</v>
      </c>
      <c r="N179" s="26">
        <v>0</v>
      </c>
      <c r="O179" s="61">
        <v>0</v>
      </c>
      <c r="P179" s="60">
        <f>O179+'Cálculo Fev2022'!P179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305</v>
      </c>
      <c r="N180" s="26">
        <v>0</v>
      </c>
      <c r="O180" s="61">
        <v>0</v>
      </c>
      <c r="P180" s="60">
        <f>O180+'Cálculo Fev2022'!P180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305</v>
      </c>
      <c r="N181" s="26">
        <v>0</v>
      </c>
      <c r="O181" s="61">
        <v>0</v>
      </c>
      <c r="P181" s="60">
        <f>O181+'Cálculo Fev2022'!P181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305</v>
      </c>
      <c r="N182" s="26">
        <v>0</v>
      </c>
      <c r="O182" s="61">
        <v>0</v>
      </c>
      <c r="P182" s="60">
        <f>O182+'Cálculo Fev2022'!P182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305</v>
      </c>
      <c r="N183" s="26">
        <v>0</v>
      </c>
      <c r="O183" s="61">
        <v>0</v>
      </c>
      <c r="P183" s="60">
        <f>O183+'Cálculo Fev2022'!P183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305</v>
      </c>
      <c r="N184" s="26">
        <v>0</v>
      </c>
      <c r="O184" s="61">
        <v>0</v>
      </c>
      <c r="P184" s="60">
        <f>O184+'Cálculo Fev2022'!P184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305</v>
      </c>
      <c r="N185" s="26">
        <v>0</v>
      </c>
      <c r="O185" s="61">
        <v>0</v>
      </c>
      <c r="P185" s="60">
        <f>O185+'Cálculo Fev2022'!P185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304</v>
      </c>
      <c r="N186" s="26">
        <v>0</v>
      </c>
      <c r="O186" s="61">
        <v>0</v>
      </c>
      <c r="P186" s="60">
        <f>O186+'Cálculo Fev2022'!P186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304</v>
      </c>
      <c r="N187" s="26">
        <v>0</v>
      </c>
      <c r="O187" s="61">
        <v>0</v>
      </c>
      <c r="P187" s="60">
        <f>O187+'Cálculo Fev2022'!P187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303</v>
      </c>
      <c r="N188" s="26">
        <v>0</v>
      </c>
      <c r="O188" s="61">
        <v>0</v>
      </c>
      <c r="P188" s="60">
        <f>O188+'Cálculo Fev2022'!P188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303</v>
      </c>
      <c r="N189" s="26">
        <v>0</v>
      </c>
      <c r="O189" s="61">
        <v>0</v>
      </c>
      <c r="P189" s="60">
        <f>O189+'Cálculo Fev2022'!P189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303</v>
      </c>
      <c r="N190" s="26">
        <v>0</v>
      </c>
      <c r="O190" s="61">
        <v>0</v>
      </c>
      <c r="P190" s="60">
        <f>O190+'Cálculo Fev2022'!P190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303</v>
      </c>
      <c r="N191" s="26">
        <v>0</v>
      </c>
      <c r="O191" s="61">
        <v>0</v>
      </c>
      <c r="P191" s="60">
        <f>O191+'Cálculo Fev2022'!P191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303</v>
      </c>
      <c r="N192" s="26">
        <v>0</v>
      </c>
      <c r="O192" s="61">
        <v>0</v>
      </c>
      <c r="P192" s="60">
        <f>O192+'Cálculo Fev2022'!P192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303</v>
      </c>
      <c r="N193" s="26">
        <v>0</v>
      </c>
      <c r="O193" s="61">
        <v>0</v>
      </c>
      <c r="P193" s="60">
        <f>O193+'Cálculo Fev2022'!P193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303</v>
      </c>
      <c r="N194" s="26">
        <v>0</v>
      </c>
      <c r="O194" s="61">
        <v>0</v>
      </c>
      <c r="P194" s="60">
        <f>O194+'Cálculo Fev2022'!P194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303</v>
      </c>
      <c r="N195" s="26">
        <v>0</v>
      </c>
      <c r="O195" s="61">
        <v>0</v>
      </c>
      <c r="P195" s="60">
        <f>O195+'Cálculo Fev2022'!P195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303</v>
      </c>
      <c r="N196" s="26">
        <v>0</v>
      </c>
      <c r="O196" s="61">
        <v>0</v>
      </c>
      <c r="P196" s="60">
        <f>O196+'Cálculo Fev2022'!P196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303</v>
      </c>
      <c r="N197" s="26">
        <v>0</v>
      </c>
      <c r="O197" s="61">
        <v>0</v>
      </c>
      <c r="P197" s="60">
        <f>O197+'Cálculo Fev2022'!P197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303</v>
      </c>
      <c r="N198" s="26">
        <v>0</v>
      </c>
      <c r="O198" s="61">
        <v>0</v>
      </c>
      <c r="P198" s="60">
        <f>O198+'Cálculo Fev2022'!P198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303</v>
      </c>
      <c r="N199" s="26">
        <v>0</v>
      </c>
      <c r="O199" s="61">
        <v>0</v>
      </c>
      <c r="P199" s="60">
        <f>O199+'Cálculo Fev2022'!P199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303</v>
      </c>
      <c r="N200" s="26">
        <v>0</v>
      </c>
      <c r="O200" s="61">
        <v>0</v>
      </c>
      <c r="P200" s="60">
        <f>O200+'Cálculo Fev2022'!P200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303</v>
      </c>
      <c r="N201" s="26">
        <v>0</v>
      </c>
      <c r="O201" s="61">
        <v>0</v>
      </c>
      <c r="P201" s="60">
        <f>O201+'Cálculo Fev2022'!P201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303</v>
      </c>
      <c r="N202" s="26">
        <v>0</v>
      </c>
      <c r="O202" s="61">
        <v>0</v>
      </c>
      <c r="P202" s="60">
        <f>O202+'Cálculo Fev2022'!P202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302</v>
      </c>
      <c r="N203" s="26">
        <v>0</v>
      </c>
      <c r="O203" s="61">
        <v>0</v>
      </c>
      <c r="P203" s="60">
        <f>O203+'Cálculo Fev2022'!P203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25</v>
      </c>
      <c r="M204" s="24">
        <f t="shared" si="29"/>
        <v>300</v>
      </c>
      <c r="N204" s="26">
        <v>0</v>
      </c>
      <c r="O204" s="61">
        <v>0</v>
      </c>
      <c r="P204" s="60">
        <f>O204+'Cálculo Fev2022'!P204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299</v>
      </c>
      <c r="N205" s="26">
        <v>0</v>
      </c>
      <c r="O205" s="61">
        <v>0</v>
      </c>
      <c r="P205" s="60">
        <f>O205+'Cálculo Fev2022'!P205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297</v>
      </c>
      <c r="N206" s="26">
        <v>0</v>
      </c>
      <c r="O206" s="61">
        <v>0</v>
      </c>
      <c r="P206" s="60">
        <f>O206+'Cálculo Fev2022'!P206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297</v>
      </c>
      <c r="N207" s="26">
        <v>0</v>
      </c>
      <c r="O207" s="61">
        <v>0</v>
      </c>
      <c r="P207" s="60">
        <f>O207+'Cálculo Fev2022'!P207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296</v>
      </c>
      <c r="N208" s="26">
        <v>0</v>
      </c>
      <c r="O208" s="61">
        <v>0</v>
      </c>
      <c r="P208" s="60">
        <f>O208+'Cálculo Fev2022'!P208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296</v>
      </c>
      <c r="N209" s="26">
        <v>0</v>
      </c>
      <c r="O209" s="61">
        <v>0</v>
      </c>
      <c r="P209" s="60">
        <f>O209+'Cálculo Fev2022'!P209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295</v>
      </c>
      <c r="N210" s="26">
        <v>0</v>
      </c>
      <c r="O210" s="61">
        <v>0</v>
      </c>
      <c r="P210" s="60">
        <f>O210+'Cálculo Fev2022'!P210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295</v>
      </c>
      <c r="N211" s="26">
        <v>0</v>
      </c>
      <c r="O211" s="61">
        <v>0</v>
      </c>
      <c r="P211" s="60">
        <f>O211+'Cálculo Fev2022'!P211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295</v>
      </c>
      <c r="N212" s="26">
        <v>0</v>
      </c>
      <c r="O212" s="61">
        <v>0</v>
      </c>
      <c r="P212" s="60">
        <f>O212+'Cálculo Fev2022'!P212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295</v>
      </c>
      <c r="N213" s="26">
        <v>0</v>
      </c>
      <c r="O213" s="61">
        <v>0</v>
      </c>
      <c r="P213" s="60">
        <f>O213+'Cálculo Fev2022'!P213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295</v>
      </c>
      <c r="N214" s="26">
        <v>0</v>
      </c>
      <c r="O214" s="61">
        <v>0</v>
      </c>
      <c r="P214" s="60">
        <f>O214+'Cálculo Fev2022'!P214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293</v>
      </c>
      <c r="N215" s="26">
        <v>0</v>
      </c>
      <c r="O215" s="61">
        <v>0</v>
      </c>
      <c r="P215" s="60">
        <f>O215+'Cálculo Fev2022'!P215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293</v>
      </c>
      <c r="N216" s="26">
        <v>0</v>
      </c>
      <c r="O216" s="61">
        <v>0</v>
      </c>
      <c r="P216" s="60">
        <f>O216+'Cálculo Fev2022'!P216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293</v>
      </c>
      <c r="N217" s="26">
        <v>0</v>
      </c>
      <c r="O217" s="61">
        <v>0</v>
      </c>
      <c r="P217" s="60">
        <f>O217+'Cálculo Fev2022'!P217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293</v>
      </c>
      <c r="N218" s="26">
        <v>0</v>
      </c>
      <c r="O218" s="61">
        <v>0</v>
      </c>
      <c r="P218" s="60">
        <f>O218+'Cálculo Fev2022'!P218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292</v>
      </c>
      <c r="N219" s="26">
        <v>0</v>
      </c>
      <c r="O219" s="61">
        <v>0</v>
      </c>
      <c r="P219" s="60">
        <f>O219+'Cálculo Fev2022'!P219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292</v>
      </c>
      <c r="N220" s="26">
        <v>0</v>
      </c>
      <c r="O220" s="61">
        <v>0</v>
      </c>
      <c r="P220" s="60">
        <f>O220+'Cálculo Fev2022'!P220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292</v>
      </c>
      <c r="N221" s="26">
        <v>0</v>
      </c>
      <c r="O221" s="61">
        <v>0</v>
      </c>
      <c r="P221" s="60">
        <f>O221+'Cálculo Fev2022'!P221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291</v>
      </c>
      <c r="N222" s="26">
        <v>0</v>
      </c>
      <c r="O222" s="61">
        <f>(SLN(I222,N222,K222))*-1</f>
        <v>-90.666666666666671</v>
      </c>
      <c r="P222" s="60">
        <f>O222+'Cálculo Fev2022'!P222</f>
        <v>-26384.000000000004</v>
      </c>
      <c r="Q222" s="83"/>
      <c r="R222" s="80"/>
      <c r="S222" s="79"/>
      <c r="T222" s="55">
        <f t="shared" si="30"/>
        <v>725.33333333332848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291</v>
      </c>
      <c r="N223" s="26">
        <v>0</v>
      </c>
      <c r="O223" s="61">
        <v>0</v>
      </c>
      <c r="P223" s="60">
        <f>O223+'Cálculo Fev2022'!P223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289</v>
      </c>
      <c r="N224" s="26">
        <v>0</v>
      </c>
      <c r="O224" s="61">
        <v>0</v>
      </c>
      <c r="P224" s="60">
        <f>O224+'Cálculo Fev2022'!P224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287</v>
      </c>
      <c r="N225" s="26">
        <v>0</v>
      </c>
      <c r="O225" s="61">
        <v>0</v>
      </c>
      <c r="P225" s="60">
        <f>O225+'Cálculo Fev2022'!P225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287</v>
      </c>
      <c r="N226" s="26">
        <v>0</v>
      </c>
      <c r="O226" s="61">
        <v>0</v>
      </c>
      <c r="P226" s="60">
        <f>O226+'Cálculo Fev2022'!P226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285</v>
      </c>
      <c r="N227" s="26">
        <v>0</v>
      </c>
      <c r="O227" s="61">
        <v>0</v>
      </c>
      <c r="P227" s="60">
        <f>O227+'Cálculo Fev2022'!P227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283</v>
      </c>
      <c r="N228" s="26">
        <v>0</v>
      </c>
      <c r="O228" s="61">
        <f>(SLN(I228,N228,K228))*-1</f>
        <v>-147.78333333333333</v>
      </c>
      <c r="P228" s="60">
        <f>O228+'Cálculo Fev2022'!P228</f>
        <v>-41822.683333333334</v>
      </c>
      <c r="Q228" s="83"/>
      <c r="R228" s="80"/>
      <c r="S228" s="79"/>
      <c r="T228" s="55">
        <f t="shared" si="30"/>
        <v>2364.5333333333328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283</v>
      </c>
      <c r="N229" s="26">
        <v>0</v>
      </c>
      <c r="O229" s="61">
        <v>0</v>
      </c>
      <c r="P229" s="60">
        <f>O229+'Cálculo Fev2022'!P229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283</v>
      </c>
      <c r="N230" s="26">
        <v>0</v>
      </c>
      <c r="O230" s="61">
        <v>0</v>
      </c>
      <c r="P230" s="60">
        <f>O230+'Cálculo Fev2022'!P230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283</v>
      </c>
      <c r="N231" s="26">
        <v>0</v>
      </c>
      <c r="O231" s="61">
        <v>0</v>
      </c>
      <c r="P231" s="60">
        <f>O231+'Cálculo Fev2022'!P231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283</v>
      </c>
      <c r="N232" s="26">
        <v>0</v>
      </c>
      <c r="O232" s="61">
        <v>0</v>
      </c>
      <c r="P232" s="60">
        <f>O232+'Cálculo Fev2022'!P232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282</v>
      </c>
      <c r="N233" s="26">
        <v>0</v>
      </c>
      <c r="O233" s="61">
        <v>0</v>
      </c>
      <c r="P233" s="60">
        <f>O233+'Cálculo Fev2022'!P233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282</v>
      </c>
      <c r="N234" s="26">
        <v>0</v>
      </c>
      <c r="O234" s="61">
        <v>0</v>
      </c>
      <c r="P234" s="60">
        <f>O234+'Cálculo Fev2022'!P234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282</v>
      </c>
      <c r="N235" s="26">
        <v>0</v>
      </c>
      <c r="O235" s="61">
        <v>0</v>
      </c>
      <c r="P235" s="60">
        <f>O235+'Cálculo Fev2022'!P235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282</v>
      </c>
      <c r="N236" s="26">
        <v>0</v>
      </c>
      <c r="O236" s="61">
        <v>0</v>
      </c>
      <c r="P236" s="60">
        <f>O236+'Cálculo Fev2022'!P236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281</v>
      </c>
      <c r="N237" s="26">
        <v>0</v>
      </c>
      <c r="O237" s="61">
        <f>(SLN(I237,N237,K237))*-1</f>
        <v>-345.04196666666667</v>
      </c>
      <c r="P237" s="60">
        <f>O237+'Cálculo Fev2022'!P237</f>
        <v>-96956.792633333345</v>
      </c>
      <c r="Q237" s="83"/>
      <c r="R237" s="80"/>
      <c r="S237" s="79"/>
      <c r="T237" s="55">
        <f t="shared" si="30"/>
        <v>6210.75539999998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280</v>
      </c>
      <c r="N238" s="26">
        <v>0</v>
      </c>
      <c r="O238" s="61">
        <v>0</v>
      </c>
      <c r="P238" s="60">
        <f>O238+'Cálculo Fev2022'!P238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280</v>
      </c>
      <c r="N239" s="26">
        <v>0</v>
      </c>
      <c r="O239" s="61">
        <v>0</v>
      </c>
      <c r="P239" s="60">
        <f>O239+'Cálculo Fev2022'!P239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279</v>
      </c>
      <c r="N240" s="26">
        <v>0</v>
      </c>
      <c r="O240" s="61">
        <v>0</v>
      </c>
      <c r="P240" s="60">
        <f>O240+'Cálculo Fev2022'!P240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279</v>
      </c>
      <c r="N241" s="26">
        <v>0</v>
      </c>
      <c r="O241" s="61">
        <v>0</v>
      </c>
      <c r="P241" s="60">
        <f>O241+'Cálculo Fev2022'!P241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279</v>
      </c>
      <c r="N242" s="26">
        <v>0</v>
      </c>
      <c r="O242" s="61">
        <v>0</v>
      </c>
      <c r="P242" s="60">
        <f>O242+'Cálculo Fev2022'!P242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279</v>
      </c>
      <c r="N243" s="26">
        <v>0</v>
      </c>
      <c r="O243" s="61">
        <v>0</v>
      </c>
      <c r="P243" s="60">
        <f>O243+'Cálculo Fev2022'!P243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278</v>
      </c>
      <c r="N244" s="26">
        <v>0</v>
      </c>
      <c r="O244" s="61">
        <v>0</v>
      </c>
      <c r="P244" s="60">
        <f>O244+'Cálculo Fev2022'!P244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277</v>
      </c>
      <c r="N245" s="26">
        <v>0</v>
      </c>
      <c r="O245" s="61">
        <v>0</v>
      </c>
      <c r="P245" s="60">
        <f>O245+'Cálculo Fev2022'!P245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275</v>
      </c>
      <c r="N246" s="26">
        <v>0</v>
      </c>
      <c r="O246" s="61">
        <v>0</v>
      </c>
      <c r="P246" s="60">
        <f>O246+'Cálculo Fev2022'!P246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274</v>
      </c>
      <c r="N247" s="26">
        <v>0</v>
      </c>
      <c r="O247" s="61">
        <v>0</v>
      </c>
      <c r="P247" s="60">
        <f>O247+'Cálculo Fev2022'!P247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273</v>
      </c>
      <c r="N248" s="26">
        <v>0</v>
      </c>
      <c r="O248" s="61">
        <v>0</v>
      </c>
      <c r="P248" s="60">
        <f>O248+'Cálculo Fev2022'!P248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273</v>
      </c>
      <c r="N249" s="26">
        <v>0</v>
      </c>
      <c r="O249" s="61">
        <v>0</v>
      </c>
      <c r="P249" s="60">
        <f>O249+'Cálculo Fev2022'!P249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273</v>
      </c>
      <c r="N250" s="26">
        <v>0</v>
      </c>
      <c r="O250" s="61">
        <v>0</v>
      </c>
      <c r="P250" s="60">
        <f>O250+'Cálculo Fev2022'!P250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273</v>
      </c>
      <c r="N251" s="26">
        <v>0</v>
      </c>
      <c r="O251" s="61">
        <v>0</v>
      </c>
      <c r="P251" s="60">
        <f>O251+'Cálculo Fev2022'!P251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273</v>
      </c>
      <c r="N252" s="26">
        <v>0</v>
      </c>
      <c r="O252" s="61">
        <v>0</v>
      </c>
      <c r="P252" s="60">
        <f>O252+'Cálculo Fev2022'!P252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273</v>
      </c>
      <c r="N253" s="26">
        <v>0</v>
      </c>
      <c r="O253" s="61">
        <v>0</v>
      </c>
      <c r="P253" s="60">
        <f>O253+'Cálculo Fev2022'!P253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273</v>
      </c>
      <c r="N254" s="26">
        <v>0</v>
      </c>
      <c r="O254" s="61">
        <v>0</v>
      </c>
      <c r="P254" s="60">
        <f>O254+'Cálculo Fev2022'!P254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273</v>
      </c>
      <c r="N255" s="26">
        <v>0</v>
      </c>
      <c r="O255" s="61">
        <v>0</v>
      </c>
      <c r="P255" s="60">
        <f>O255+'Cálculo Fev2022'!P255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273</v>
      </c>
      <c r="N256" s="26">
        <v>0</v>
      </c>
      <c r="O256" s="61">
        <v>0</v>
      </c>
      <c r="P256" s="60">
        <f>O256+'Cálculo Fev2022'!P256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273</v>
      </c>
      <c r="N257" s="26">
        <v>0</v>
      </c>
      <c r="O257" s="61">
        <v>0</v>
      </c>
      <c r="P257" s="60">
        <f>O257+'Cálculo Fev2022'!P257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269</v>
      </c>
      <c r="N258" s="26">
        <v>0</v>
      </c>
      <c r="O258" s="61">
        <v>0</v>
      </c>
      <c r="P258" s="60">
        <f>O258+'Cálculo Fev2022'!P258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268</v>
      </c>
      <c r="N259" s="26">
        <v>0</v>
      </c>
      <c r="O259" s="61">
        <v>0</v>
      </c>
      <c r="P259" s="60">
        <f>O259+'Cálculo Fev2022'!P259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266</v>
      </c>
      <c r="N260" s="26">
        <v>0</v>
      </c>
      <c r="O260" s="61">
        <v>0</v>
      </c>
      <c r="P260" s="60">
        <f>O260+'Cálculo Fev2022'!P260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22</v>
      </c>
      <c r="M261" s="24">
        <f t="shared" si="29"/>
        <v>264</v>
      </c>
      <c r="N261" s="26">
        <v>0</v>
      </c>
      <c r="O261" s="61">
        <v>0</v>
      </c>
      <c r="P261" s="60">
        <f>O261+'Cálculo Fev2022'!P261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22</v>
      </c>
      <c r="M262" s="24">
        <f t="shared" si="29"/>
        <v>264</v>
      </c>
      <c r="N262" s="26">
        <v>0</v>
      </c>
      <c r="O262" s="61">
        <v>0</v>
      </c>
      <c r="P262" s="60">
        <f>O262+'Cálculo Fev2022'!P262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22</v>
      </c>
      <c r="M263" s="24">
        <f t="shared" si="29"/>
        <v>264</v>
      </c>
      <c r="N263" s="26">
        <v>0</v>
      </c>
      <c r="O263" s="61">
        <v>0</v>
      </c>
      <c r="P263" s="60">
        <f>O263+'Cálculo Fev2022'!P263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262</v>
      </c>
      <c r="N264" s="26">
        <v>0</v>
      </c>
      <c r="O264" s="61">
        <v>0</v>
      </c>
      <c r="P264" s="60">
        <f>O264+'Cálculo Fev2022'!P264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261</v>
      </c>
      <c r="N265" s="26">
        <v>0</v>
      </c>
      <c r="O265" s="61">
        <v>0</v>
      </c>
      <c r="P265" s="60">
        <f>O265+'Cálculo Fev2022'!P265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261</v>
      </c>
      <c r="N266" s="26">
        <v>0</v>
      </c>
      <c r="O266" s="61">
        <v>0</v>
      </c>
      <c r="P266" s="60">
        <f>O266+'Cálculo Fev2022'!P266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261</v>
      </c>
      <c r="N267" s="26">
        <v>0</v>
      </c>
      <c r="O267" s="61">
        <v>0</v>
      </c>
      <c r="P267" s="60">
        <f>O267+'Cálculo Fev2022'!P267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261</v>
      </c>
      <c r="N268" s="26">
        <v>0</v>
      </c>
      <c r="O268" s="61">
        <v>0</v>
      </c>
      <c r="P268" s="60">
        <f>O268+'Cálculo Fev2022'!P268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258</v>
      </c>
      <c r="N269" s="26">
        <v>0</v>
      </c>
      <c r="O269" s="61">
        <v>0</v>
      </c>
      <c r="P269" s="60">
        <f>O269+'Cálculo Fev2022'!P269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257</v>
      </c>
      <c r="N270" s="26">
        <v>0</v>
      </c>
      <c r="O270" s="61">
        <v>0</v>
      </c>
      <c r="P270" s="60">
        <f>O270+'Cálculo Fev2022'!P270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257</v>
      </c>
      <c r="N271" s="26">
        <v>0</v>
      </c>
      <c r="O271" s="61">
        <v>0</v>
      </c>
      <c r="P271" s="60">
        <f>O271+'Cálculo Fev2022'!P271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255</v>
      </c>
      <c r="N272" s="26">
        <v>0</v>
      </c>
      <c r="O272" s="61">
        <v>0</v>
      </c>
      <c r="P272" s="60">
        <f>O272+'Cálculo Fev2022'!P272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255</v>
      </c>
      <c r="N273" s="26">
        <v>0</v>
      </c>
      <c r="O273" s="61">
        <v>0</v>
      </c>
      <c r="P273" s="60">
        <f>O273+'Cálculo Fev2022'!P273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255</v>
      </c>
      <c r="N274" s="26">
        <v>0</v>
      </c>
      <c r="O274" s="61">
        <v>0</v>
      </c>
      <c r="P274" s="60">
        <f>O274+'Cálculo Fev2022'!P274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251</v>
      </c>
      <c r="N275" s="26">
        <v>0</v>
      </c>
      <c r="O275" s="61">
        <v>0</v>
      </c>
      <c r="P275" s="60">
        <f>O275+'Cálculo Fev2022'!P275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249</v>
      </c>
      <c r="N276" s="26">
        <v>0</v>
      </c>
      <c r="O276" s="61">
        <v>0</v>
      </c>
      <c r="P276" s="60">
        <f>O276+'Cálculo Fev2022'!P276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249</v>
      </c>
      <c r="N277" s="26">
        <v>0</v>
      </c>
      <c r="O277" s="61">
        <v>0</v>
      </c>
      <c r="P277" s="60">
        <f>O277+'Cálculo Fev2022'!P277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249</v>
      </c>
      <c r="N278" s="26">
        <v>0</v>
      </c>
      <c r="O278" s="61">
        <v>0</v>
      </c>
      <c r="P278" s="60">
        <f>O278+'Cálculo Fev2022'!P278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249</v>
      </c>
      <c r="N279" s="26">
        <v>0</v>
      </c>
      <c r="O279" s="61">
        <v>0</v>
      </c>
      <c r="P279" s="60">
        <f>O279+'Cálculo Fev2022'!P279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249</v>
      </c>
      <c r="N280" s="26">
        <v>0</v>
      </c>
      <c r="O280" s="61">
        <v>0</v>
      </c>
      <c r="P280" s="60">
        <f>O280+'Cálculo Fev2022'!P280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247</v>
      </c>
      <c r="N281" s="26">
        <v>0</v>
      </c>
      <c r="O281" s="61">
        <v>0</v>
      </c>
      <c r="P281" s="60">
        <f>O281+'Cálculo Fev2022'!P281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247</v>
      </c>
      <c r="N282" s="26">
        <v>0</v>
      </c>
      <c r="O282" s="61">
        <v>0</v>
      </c>
      <c r="P282" s="60">
        <f>O282+'Cálculo Fev2022'!P282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247</v>
      </c>
      <c r="N283" s="26">
        <v>0</v>
      </c>
      <c r="O283" s="61">
        <v>0</v>
      </c>
      <c r="P283" s="60">
        <f>O283+'Cálculo Fev2022'!P283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247</v>
      </c>
      <c r="N284" s="26">
        <v>0</v>
      </c>
      <c r="O284" s="61">
        <v>0</v>
      </c>
      <c r="P284" s="60">
        <f>O284+'Cálculo Fev2022'!P284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246</v>
      </c>
      <c r="N285" s="26">
        <v>0</v>
      </c>
      <c r="O285" s="61">
        <v>0</v>
      </c>
      <c r="P285" s="60">
        <f>O285+'Cálculo Fev2022'!P285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244</v>
      </c>
      <c r="N286" s="26">
        <v>0</v>
      </c>
      <c r="O286" s="61">
        <v>0</v>
      </c>
      <c r="P286" s="60">
        <f>O286+'Cálculo Fev2022'!P286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243</v>
      </c>
      <c r="N287" s="26">
        <v>0</v>
      </c>
      <c r="O287" s="61">
        <v>0</v>
      </c>
      <c r="P287" s="60">
        <f>O287+'Cálculo Fev2022'!P287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242</v>
      </c>
      <c r="N288" s="26">
        <v>0</v>
      </c>
      <c r="O288" s="61">
        <v>0</v>
      </c>
      <c r="P288" s="60">
        <f>O288+'Cálculo Fev2022'!P288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242</v>
      </c>
      <c r="N289" s="26">
        <v>0</v>
      </c>
      <c r="O289" s="61">
        <v>0</v>
      </c>
      <c r="P289" s="60">
        <f>O289+'Cálculo Fev2022'!P289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242</v>
      </c>
      <c r="N290" s="26">
        <v>0</v>
      </c>
      <c r="O290" s="61">
        <v>0</v>
      </c>
      <c r="P290" s="60">
        <f>O290+'Cálculo Fev2022'!P290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242</v>
      </c>
      <c r="N291" s="26">
        <v>0</v>
      </c>
      <c r="O291" s="61">
        <v>0</v>
      </c>
      <c r="P291" s="60">
        <f>O291+'Cálculo Fev2022'!P291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242</v>
      </c>
      <c r="N292" s="26">
        <v>0</v>
      </c>
      <c r="O292" s="61">
        <v>0</v>
      </c>
      <c r="P292" s="60">
        <f>O292+'Cálculo Fev2022'!P292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20</v>
      </c>
      <c r="M293" s="24">
        <f t="shared" si="36"/>
        <v>240</v>
      </c>
      <c r="N293" s="26">
        <v>0</v>
      </c>
      <c r="O293" s="61">
        <v>0</v>
      </c>
      <c r="P293" s="60">
        <f>O293+'Cálculo Fev2022'!P293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20</v>
      </c>
      <c r="M294" s="24">
        <f t="shared" si="36"/>
        <v>240</v>
      </c>
      <c r="N294" s="26">
        <v>0</v>
      </c>
      <c r="O294" s="61">
        <v>0</v>
      </c>
      <c r="P294" s="60">
        <f>O294+'Cálculo Fev2022'!P294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20</v>
      </c>
      <c r="M295" s="24">
        <f t="shared" si="36"/>
        <v>240</v>
      </c>
      <c r="N295" s="26">
        <v>0</v>
      </c>
      <c r="O295" s="61">
        <v>0</v>
      </c>
      <c r="P295" s="60">
        <f>O295+'Cálculo Fev2022'!P295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20</v>
      </c>
      <c r="M296" s="24">
        <f t="shared" si="36"/>
        <v>240</v>
      </c>
      <c r="N296" s="26">
        <v>0</v>
      </c>
      <c r="O296" s="61">
        <v>0</v>
      </c>
      <c r="P296" s="60">
        <f>O296+'Cálculo Fev2022'!P296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239</v>
      </c>
      <c r="N297" s="26">
        <v>0</v>
      </c>
      <c r="O297" s="61">
        <v>0</v>
      </c>
      <c r="P297" s="60">
        <f>O297+'Cálculo Fev2022'!P297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239</v>
      </c>
      <c r="N298" s="26">
        <v>0</v>
      </c>
      <c r="O298" s="61">
        <v>0</v>
      </c>
      <c r="P298" s="60">
        <f>O298+'Cálculo Fev2022'!P298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239</v>
      </c>
      <c r="N299" s="26">
        <v>0</v>
      </c>
      <c r="O299" s="61">
        <v>0</v>
      </c>
      <c r="P299" s="60">
        <f>O299+'Cálculo Fev2022'!P299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239</v>
      </c>
      <c r="N300" s="26">
        <v>0</v>
      </c>
      <c r="O300" s="61">
        <v>0</v>
      </c>
      <c r="P300" s="60">
        <f>O300+'Cálculo Fev2022'!P300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235</v>
      </c>
      <c r="N301" s="26">
        <v>0</v>
      </c>
      <c r="O301" s="61">
        <v>0</v>
      </c>
      <c r="P301" s="60">
        <f>O301+'Cálculo Fev2022'!P301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233</v>
      </c>
      <c r="N302" s="26">
        <v>0</v>
      </c>
      <c r="O302" s="61">
        <v>0</v>
      </c>
      <c r="P302" s="60">
        <f>O302+'Cálculo Fev2022'!P302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231</v>
      </c>
      <c r="N303" s="26">
        <v>0</v>
      </c>
      <c r="O303" s="61">
        <v>0</v>
      </c>
      <c r="P303" s="60">
        <f>O303+'Cálculo Fev2022'!P303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229</v>
      </c>
      <c r="N304" s="26">
        <v>0</v>
      </c>
      <c r="O304" s="61">
        <v>0</v>
      </c>
      <c r="P304" s="60">
        <f>O304+'Cálculo Fev2022'!P304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227</v>
      </c>
      <c r="N305" s="26">
        <v>0</v>
      </c>
      <c r="O305" s="61">
        <v>0</v>
      </c>
      <c r="P305" s="60">
        <f>O305+'Cálculo Fev2022'!P305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227</v>
      </c>
      <c r="N306" s="26">
        <v>0</v>
      </c>
      <c r="O306" s="61">
        <v>0</v>
      </c>
      <c r="P306" s="60">
        <f>O306+'Cálculo Fev2022'!P306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225</v>
      </c>
      <c r="N307" s="26">
        <v>0</v>
      </c>
      <c r="O307" s="61">
        <v>0</v>
      </c>
      <c r="P307" s="60">
        <f>O307+'Cálculo Fev2022'!P307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225</v>
      </c>
      <c r="N308" s="26">
        <v>0</v>
      </c>
      <c r="O308" s="61">
        <v>0</v>
      </c>
      <c r="P308" s="60">
        <f>O308+'Cálculo Fev2022'!P308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215</v>
      </c>
      <c r="N309" s="26">
        <v>0</v>
      </c>
      <c r="O309" s="61">
        <v>0</v>
      </c>
      <c r="P309" s="60">
        <f>O309+'Cálculo Fev2022'!P309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213</v>
      </c>
      <c r="N310" s="26">
        <v>0</v>
      </c>
      <c r="O310" s="61">
        <v>0</v>
      </c>
      <c r="P310" s="60">
        <f>O310+'Cálculo Fev2022'!P310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212</v>
      </c>
      <c r="N311" s="26">
        <v>0</v>
      </c>
      <c r="O311" s="61">
        <v>0</v>
      </c>
      <c r="P311" s="60">
        <f>O311+'Cálculo Fev2022'!P311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212</v>
      </c>
      <c r="N312" s="26">
        <v>0</v>
      </c>
      <c r="O312" s="61">
        <v>0</v>
      </c>
      <c r="P312" s="60">
        <f>O312+'Cálculo Fev2022'!P312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209</v>
      </c>
      <c r="N313" s="26">
        <v>0</v>
      </c>
      <c r="O313" s="61">
        <v>0</v>
      </c>
      <c r="P313" s="60">
        <f>O313+'Cálculo Fev2022'!P313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209</v>
      </c>
      <c r="N314" s="26">
        <v>0</v>
      </c>
      <c r="O314" s="61">
        <v>0</v>
      </c>
      <c r="P314" s="60">
        <f>O314+'Cálculo Fev2022'!P314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206</v>
      </c>
      <c r="N315" s="26">
        <v>0</v>
      </c>
      <c r="O315" s="61">
        <v>0</v>
      </c>
      <c r="P315" s="60">
        <f>O315+'Cálculo Fev2022'!P315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194</v>
      </c>
      <c r="N316" s="26">
        <v>0</v>
      </c>
      <c r="O316" s="61">
        <v>0</v>
      </c>
      <c r="P316" s="60">
        <f>O316+'Cálculo Fev2022'!P316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193</v>
      </c>
      <c r="N317" s="26">
        <v>0</v>
      </c>
      <c r="O317" s="61">
        <v>0</v>
      </c>
      <c r="P317" s="60">
        <f>O317+'Cálculo Fev2022'!P317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191</v>
      </c>
      <c r="N318" s="26">
        <v>0</v>
      </c>
      <c r="O318" s="61">
        <v>0</v>
      </c>
      <c r="P318" s="60">
        <f>O318+'Cálculo Fev2022'!P318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189</v>
      </c>
      <c r="N319" s="26">
        <v>0</v>
      </c>
      <c r="O319" s="61">
        <v>0</v>
      </c>
      <c r="P319" s="60">
        <f>O319+'Cálculo Fev2022'!P319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187</v>
      </c>
      <c r="N320" s="26">
        <v>0</v>
      </c>
      <c r="O320" s="61">
        <v>0</v>
      </c>
      <c r="P320" s="60">
        <f>O320+'Cálculo Fev2022'!P320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186</v>
      </c>
      <c r="N321" s="26">
        <v>0</v>
      </c>
      <c r="O321" s="61">
        <v>0</v>
      </c>
      <c r="P321" s="60">
        <f>O321+'Cálculo Fev2022'!P321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186</v>
      </c>
      <c r="N322" s="26">
        <v>0</v>
      </c>
      <c r="O322" s="61">
        <v>0</v>
      </c>
      <c r="P322" s="60">
        <f>O322+'Cálculo Fev2022'!P322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186</v>
      </c>
      <c r="N323" s="26">
        <v>0</v>
      </c>
      <c r="O323" s="61">
        <v>0</v>
      </c>
      <c r="P323" s="60">
        <f>O323+'Cálculo Fev2022'!P323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184</v>
      </c>
      <c r="N324" s="26">
        <v>0</v>
      </c>
      <c r="O324" s="61">
        <v>0</v>
      </c>
      <c r="P324" s="60">
        <f>O324+'Cálculo Fev2022'!P324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183</v>
      </c>
      <c r="N325" s="26">
        <v>0</v>
      </c>
      <c r="O325" s="61">
        <v>0</v>
      </c>
      <c r="P325" s="60">
        <f>O325+'Cálculo Fev2022'!P325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183</v>
      </c>
      <c r="N326" s="26">
        <v>0</v>
      </c>
      <c r="O326" s="61">
        <v>0</v>
      </c>
      <c r="P326" s="60">
        <f>O326+'Cálculo Fev2022'!P326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183</v>
      </c>
      <c r="N327" s="26">
        <v>0</v>
      </c>
      <c r="O327" s="61">
        <v>0</v>
      </c>
      <c r="P327" s="60">
        <f>O327+'Cálculo Fev2022'!P327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182</v>
      </c>
      <c r="N328" s="26">
        <v>0</v>
      </c>
      <c r="O328" s="61">
        <v>0</v>
      </c>
      <c r="P328" s="60">
        <f>O328+'Cálculo Fev2022'!P328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182</v>
      </c>
      <c r="N329" s="26">
        <v>0</v>
      </c>
      <c r="O329" s="61">
        <v>0</v>
      </c>
      <c r="P329" s="60">
        <f>O329+'Cálculo Fev2022'!P329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182</v>
      </c>
      <c r="N330" s="26">
        <v>0</v>
      </c>
      <c r="O330" s="61">
        <v>0</v>
      </c>
      <c r="P330" s="60">
        <f>O330+'Cálculo Fev2022'!P330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182</v>
      </c>
      <c r="N331" s="26">
        <v>0</v>
      </c>
      <c r="O331" s="61">
        <v>0</v>
      </c>
      <c r="P331" s="60">
        <f>O331+'Cálculo Fev2022'!P331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182</v>
      </c>
      <c r="N332" s="26">
        <v>0</v>
      </c>
      <c r="O332" s="61">
        <v>0</v>
      </c>
      <c r="P332" s="60">
        <f>O332+'Cálculo Fev2022'!P332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182</v>
      </c>
      <c r="N333" s="26">
        <v>0</v>
      </c>
      <c r="O333" s="61">
        <v>0</v>
      </c>
      <c r="P333" s="60">
        <f>O333+'Cálculo Fev2022'!P333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181</v>
      </c>
      <c r="N334" s="26">
        <v>0</v>
      </c>
      <c r="O334" s="61">
        <f>(SLN(I334,N334,K334))*-1</f>
        <v>-4349.9430666666667</v>
      </c>
      <c r="P334" s="60">
        <f>O334+'Cálculo Fev2022'!P334</f>
        <v>-787339.69506666681</v>
      </c>
      <c r="Q334" s="83"/>
      <c r="R334" s="80"/>
      <c r="S334" s="79"/>
      <c r="T334" s="55">
        <f t="shared" si="44"/>
        <v>513293.28186666651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181</v>
      </c>
      <c r="N335" s="26">
        <v>0</v>
      </c>
      <c r="O335" s="61">
        <v>0</v>
      </c>
      <c r="P335" s="60">
        <f>O335+'Cálculo Fev2022'!P335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181</v>
      </c>
      <c r="N336" s="26">
        <v>0</v>
      </c>
      <c r="O336" s="61">
        <v>0</v>
      </c>
      <c r="P336" s="60">
        <f>O336+'Cálculo Fev2022'!P336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181</v>
      </c>
      <c r="N337" s="26">
        <v>0</v>
      </c>
      <c r="O337" s="61">
        <v>0</v>
      </c>
      <c r="P337" s="60">
        <f>O337+'Cálculo Fev2022'!P337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181</v>
      </c>
      <c r="N338" s="26">
        <v>0</v>
      </c>
      <c r="O338" s="61">
        <v>0</v>
      </c>
      <c r="P338" s="60">
        <f>O338+'Cálculo Fev2022'!P338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181</v>
      </c>
      <c r="N339" s="26">
        <v>0</v>
      </c>
      <c r="O339" s="61">
        <v>0</v>
      </c>
      <c r="P339" s="60">
        <f>O339+'Cálculo Fev2022'!P339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181</v>
      </c>
      <c r="N340" s="26">
        <v>0</v>
      </c>
      <c r="O340" s="61">
        <v>0</v>
      </c>
      <c r="P340" s="60">
        <f>O340+'Cálculo Fev2022'!P340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181</v>
      </c>
      <c r="N341" s="26">
        <v>0</v>
      </c>
      <c r="O341" s="61">
        <v>0</v>
      </c>
      <c r="P341" s="60">
        <f>O341+'Cálculo Fev2022'!P341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181</v>
      </c>
      <c r="N342" s="26">
        <v>0</v>
      </c>
      <c r="O342" s="61">
        <v>0</v>
      </c>
      <c r="P342" s="60">
        <f>O342+'Cálculo Fev2022'!P342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181</v>
      </c>
      <c r="N343" s="26">
        <v>0</v>
      </c>
      <c r="O343" s="61">
        <v>0</v>
      </c>
      <c r="P343" s="60">
        <f>O343+'Cálculo Fev2022'!P343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181</v>
      </c>
      <c r="N344" s="26">
        <v>0</v>
      </c>
      <c r="O344" s="61">
        <v>0</v>
      </c>
      <c r="P344" s="60">
        <f>O344+'Cálculo Fev2022'!P344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181</v>
      </c>
      <c r="N345" s="26">
        <v>0</v>
      </c>
      <c r="O345" s="61">
        <v>0</v>
      </c>
      <c r="P345" s="60">
        <f>O345+'Cálculo Fev2022'!P345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181</v>
      </c>
      <c r="N346" s="26">
        <v>0</v>
      </c>
      <c r="O346" s="61">
        <v>0</v>
      </c>
      <c r="P346" s="60">
        <f>O346+'Cálculo Fev2022'!P346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181</v>
      </c>
      <c r="N347" s="26">
        <v>0</v>
      </c>
      <c r="O347" s="61">
        <f>(SLN(I347,N347,K347))*-1</f>
        <v>-796.45383333333336</v>
      </c>
      <c r="P347" s="60">
        <f>O347+'Cálculo Fev2022'!P347</f>
        <v>-144158.14383333334</v>
      </c>
      <c r="Q347" s="83"/>
      <c r="R347" s="80"/>
      <c r="S347" s="79"/>
      <c r="T347" s="55">
        <f t="shared" si="44"/>
        <v>93981.552333333326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15</v>
      </c>
      <c r="M348" s="24">
        <f t="shared" si="43"/>
        <v>180</v>
      </c>
      <c r="N348" s="26">
        <v>0</v>
      </c>
      <c r="O348" s="61">
        <v>0</v>
      </c>
      <c r="P348" s="60">
        <f>O348+'Cálculo Fev2022'!P348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15</v>
      </c>
      <c r="M349" s="24">
        <f t="shared" si="43"/>
        <v>180</v>
      </c>
      <c r="N349" s="26">
        <v>0</v>
      </c>
      <c r="O349" s="61">
        <v>0</v>
      </c>
      <c r="P349" s="60">
        <f>O349+'Cálculo Fev2022'!P349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15</v>
      </c>
      <c r="M350" s="24">
        <f t="shared" si="43"/>
        <v>180</v>
      </c>
      <c r="N350" s="26">
        <v>0</v>
      </c>
      <c r="O350" s="61">
        <v>0</v>
      </c>
      <c r="P350" s="60">
        <f>O350+'Cálculo Fev2022'!P350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15</v>
      </c>
      <c r="M351" s="24">
        <f t="shared" si="43"/>
        <v>180</v>
      </c>
      <c r="N351" s="26">
        <v>0</v>
      </c>
      <c r="O351" s="61">
        <v>0</v>
      </c>
      <c r="P351" s="60">
        <f>O351+'Cálculo Fev2022'!P351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15</v>
      </c>
      <c r="M352" s="24">
        <f t="shared" si="43"/>
        <v>180</v>
      </c>
      <c r="N352" s="26">
        <v>0</v>
      </c>
      <c r="O352" s="61">
        <v>0</v>
      </c>
      <c r="P352" s="60">
        <f>O352+'Cálculo Fev2022'!P352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15</v>
      </c>
      <c r="M353" s="24">
        <f t="shared" si="43"/>
        <v>180</v>
      </c>
      <c r="N353" s="26">
        <v>0</v>
      </c>
      <c r="O353" s="61">
        <v>0</v>
      </c>
      <c r="P353" s="60">
        <f>O353+'Cálculo Fev2022'!P353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15</v>
      </c>
      <c r="M354" s="24">
        <f t="shared" si="43"/>
        <v>180</v>
      </c>
      <c r="N354" s="26">
        <v>0</v>
      </c>
      <c r="O354" s="61">
        <v>0</v>
      </c>
      <c r="P354" s="60">
        <f>O354+'Cálculo Fev2022'!P354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15</v>
      </c>
      <c r="M355" s="24">
        <f t="shared" si="43"/>
        <v>180</v>
      </c>
      <c r="N355" s="26">
        <v>0</v>
      </c>
      <c r="O355" s="61">
        <v>0</v>
      </c>
      <c r="P355" s="60">
        <f>O355+'Cálculo Fev2022'!P355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15</v>
      </c>
      <c r="M356" s="24">
        <f t="shared" si="43"/>
        <v>180</v>
      </c>
      <c r="N356" s="26">
        <v>0</v>
      </c>
      <c r="O356" s="61">
        <v>0</v>
      </c>
      <c r="P356" s="60">
        <f>O356+'Cálculo Fev2022'!P356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15</v>
      </c>
      <c r="M357" s="24">
        <f t="shared" si="43"/>
        <v>180</v>
      </c>
      <c r="N357" s="26">
        <v>0</v>
      </c>
      <c r="O357" s="61">
        <v>0</v>
      </c>
      <c r="P357" s="60">
        <f>O357+'Cálculo Fev2022'!P357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15</v>
      </c>
      <c r="M358" s="24">
        <f t="shared" si="43"/>
        <v>180</v>
      </c>
      <c r="N358" s="26">
        <v>0</v>
      </c>
      <c r="O358" s="61">
        <v>0</v>
      </c>
      <c r="P358" s="60">
        <f>O358+'Cálculo Fev2022'!P358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15</v>
      </c>
      <c r="M359" s="24">
        <f t="shared" si="43"/>
        <v>180</v>
      </c>
      <c r="N359" s="26">
        <v>0</v>
      </c>
      <c r="O359" s="61">
        <v>0</v>
      </c>
      <c r="P359" s="60">
        <f>O359+'Cálculo Fev2022'!P359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15</v>
      </c>
      <c r="M360" s="24">
        <f t="shared" si="43"/>
        <v>180</v>
      </c>
      <c r="N360" s="26">
        <v>0</v>
      </c>
      <c r="O360" s="61">
        <v>0</v>
      </c>
      <c r="P360" s="60">
        <f>O360+'Cálculo Fev2022'!P360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179</v>
      </c>
      <c r="N361" s="26">
        <v>0</v>
      </c>
      <c r="O361" s="61">
        <v>0</v>
      </c>
      <c r="P361" s="60">
        <f>O361+'Cálculo Fev2022'!P361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179</v>
      </c>
      <c r="N362" s="26">
        <v>0</v>
      </c>
      <c r="O362" s="61">
        <v>0</v>
      </c>
      <c r="P362" s="60">
        <f>O362+'Cálculo Fev2022'!P362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177</v>
      </c>
      <c r="N363" s="26">
        <v>0</v>
      </c>
      <c r="O363" s="61">
        <v>0</v>
      </c>
      <c r="P363" s="60">
        <f>O363+'Cálculo Fev2022'!P363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177</v>
      </c>
      <c r="N364" s="26">
        <v>0</v>
      </c>
      <c r="O364" s="61">
        <v>0</v>
      </c>
      <c r="P364" s="60">
        <f>O364+'Cálculo Fev2022'!P364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177</v>
      </c>
      <c r="N365" s="26">
        <v>0</v>
      </c>
      <c r="O365" s="61">
        <v>0</v>
      </c>
      <c r="P365" s="60">
        <f>O365+'Cálculo Fev2022'!P365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176</v>
      </c>
      <c r="N366" s="26">
        <v>0</v>
      </c>
      <c r="O366" s="61">
        <v>0</v>
      </c>
      <c r="P366" s="60">
        <f>O366+'Cálculo Fev2022'!P366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176</v>
      </c>
      <c r="N367" s="26">
        <v>0</v>
      </c>
      <c r="O367" s="61">
        <v>0</v>
      </c>
      <c r="P367" s="60">
        <f>O367+'Cálculo Fev2022'!P367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176</v>
      </c>
      <c r="N368" s="26">
        <v>0</v>
      </c>
      <c r="O368" s="61">
        <v>0</v>
      </c>
      <c r="P368" s="60">
        <f>O368+'Cálculo Fev2022'!P368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175</v>
      </c>
      <c r="N369" s="26">
        <v>0</v>
      </c>
      <c r="O369" s="61">
        <v>0</v>
      </c>
      <c r="P369" s="60">
        <f>O369+'Cálculo Fev2022'!P369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172</v>
      </c>
      <c r="N370" s="26">
        <v>0</v>
      </c>
      <c r="O370" s="61">
        <v>0</v>
      </c>
      <c r="P370" s="60">
        <f>O370+'Cálculo Fev2022'!P370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172</v>
      </c>
      <c r="N371" s="26">
        <v>0</v>
      </c>
      <c r="O371" s="61">
        <v>0</v>
      </c>
      <c r="P371" s="60">
        <f>O371+'Cálculo Fev2022'!P371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172</v>
      </c>
      <c r="N372" s="26">
        <v>0</v>
      </c>
      <c r="O372" s="61">
        <v>0</v>
      </c>
      <c r="P372" s="60">
        <f>O372+'Cálculo Fev2022'!P372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172</v>
      </c>
      <c r="N373" s="26">
        <v>0</v>
      </c>
      <c r="O373" s="61">
        <v>0</v>
      </c>
      <c r="P373" s="60">
        <f>O373+'Cálculo Fev2022'!P373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172</v>
      </c>
      <c r="N374" s="26">
        <v>0</v>
      </c>
      <c r="O374" s="61">
        <v>0</v>
      </c>
      <c r="P374" s="60">
        <f>O374+'Cálculo Fev2022'!P374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172</v>
      </c>
      <c r="N375" s="26">
        <v>0</v>
      </c>
      <c r="O375" s="61">
        <v>0</v>
      </c>
      <c r="P375" s="60">
        <f>O375+'Cálculo Fev2022'!P375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172</v>
      </c>
      <c r="N376" s="26">
        <v>0</v>
      </c>
      <c r="O376" s="61">
        <v>0</v>
      </c>
      <c r="P376" s="60">
        <f>O376+'Cálculo Fev2022'!P376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172</v>
      </c>
      <c r="N377" s="26">
        <v>0</v>
      </c>
      <c r="O377" s="61">
        <v>0</v>
      </c>
      <c r="P377" s="60">
        <f>O377+'Cálculo Fev2022'!P377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170</v>
      </c>
      <c r="N378" s="26">
        <v>0</v>
      </c>
      <c r="O378" s="61">
        <v>0</v>
      </c>
      <c r="P378" s="60">
        <f>O378+'Cálculo Fev2022'!P378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169</v>
      </c>
      <c r="N379" s="26">
        <v>0</v>
      </c>
      <c r="O379" s="61">
        <v>0</v>
      </c>
      <c r="P379" s="60">
        <f>O379+'Cálculo Fev2022'!P379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14</v>
      </c>
      <c r="M380" s="24">
        <f t="shared" si="43"/>
        <v>168</v>
      </c>
      <c r="N380" s="26">
        <v>0</v>
      </c>
      <c r="O380" s="61">
        <v>0</v>
      </c>
      <c r="P380" s="60">
        <f>O380+'Cálculo Fev2022'!P380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14</v>
      </c>
      <c r="M381" s="24">
        <f t="shared" si="43"/>
        <v>168</v>
      </c>
      <c r="N381" s="26">
        <v>0</v>
      </c>
      <c r="O381" s="61">
        <v>0</v>
      </c>
      <c r="P381" s="60">
        <f>O381+'Cálculo Fev2022'!P381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14</v>
      </c>
      <c r="M382" s="24">
        <f t="shared" si="43"/>
        <v>168</v>
      </c>
      <c r="N382" s="26">
        <v>0</v>
      </c>
      <c r="O382" s="61">
        <v>0</v>
      </c>
      <c r="P382" s="60">
        <f>O382+'Cálculo Fev2022'!P382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14</v>
      </c>
      <c r="M383" s="24">
        <f t="shared" si="43"/>
        <v>168</v>
      </c>
      <c r="N383" s="26">
        <v>0</v>
      </c>
      <c r="O383" s="61">
        <v>0</v>
      </c>
      <c r="P383" s="60">
        <f>O383+'Cálculo Fev2022'!P383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165</v>
      </c>
      <c r="N384" s="26">
        <v>0</v>
      </c>
      <c r="O384" s="61">
        <v>0</v>
      </c>
      <c r="P384" s="60">
        <f>O384+'Cálculo Fev2022'!P384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165</v>
      </c>
      <c r="N385" s="26">
        <v>0</v>
      </c>
      <c r="O385" s="61">
        <v>0</v>
      </c>
      <c r="P385" s="60">
        <f>O385+'Cálculo Fev2022'!P385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164</v>
      </c>
      <c r="N386" s="26">
        <v>0</v>
      </c>
      <c r="O386" s="61">
        <v>0</v>
      </c>
      <c r="P386" s="60">
        <f>O386+'Cálculo Fev2022'!P386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164</v>
      </c>
      <c r="N387" s="26">
        <v>0</v>
      </c>
      <c r="O387" s="61">
        <v>0</v>
      </c>
      <c r="P387" s="60">
        <f>O387+'Cálculo Fev2022'!P387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164</v>
      </c>
      <c r="N388" s="26">
        <v>0</v>
      </c>
      <c r="O388" s="61">
        <v>0</v>
      </c>
      <c r="P388" s="60">
        <f>O388+'Cálculo Fev2022'!P388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163</v>
      </c>
      <c r="N389" s="26">
        <v>0</v>
      </c>
      <c r="O389" s="61">
        <v>0</v>
      </c>
      <c r="P389" s="60">
        <f>O389+'Cálculo Fev2022'!P389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163</v>
      </c>
      <c r="N390" s="26">
        <v>0</v>
      </c>
      <c r="O390" s="61">
        <v>0</v>
      </c>
      <c r="P390" s="60">
        <f>O390+'Cálculo Fev2022'!P390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163</v>
      </c>
      <c r="N391" s="26">
        <v>0</v>
      </c>
      <c r="O391" s="61">
        <v>0</v>
      </c>
      <c r="P391" s="60">
        <f>O391+'Cálculo Fev2022'!P391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163</v>
      </c>
      <c r="N392" s="26">
        <v>0</v>
      </c>
      <c r="O392" s="61">
        <v>0</v>
      </c>
      <c r="P392" s="60">
        <f>O392+'Cálculo Fev2022'!P392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163</v>
      </c>
      <c r="N393" s="26">
        <v>0</v>
      </c>
      <c r="O393" s="61">
        <v>0</v>
      </c>
      <c r="P393" s="60">
        <f>O393+'Cálculo Fev2022'!P393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163</v>
      </c>
      <c r="N394" s="26">
        <v>0</v>
      </c>
      <c r="O394" s="61">
        <v>0</v>
      </c>
      <c r="P394" s="60">
        <f>O394+'Cálculo Fev2022'!P394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161</v>
      </c>
      <c r="N395" s="26">
        <v>0</v>
      </c>
      <c r="O395" s="61">
        <f>(SLN(I395,N395,K395))*-1</f>
        <v>-441.09056666666669</v>
      </c>
      <c r="P395" s="60">
        <f>O395+'Cálculo Fev2022'!P395</f>
        <v>-71015.581233333331</v>
      </c>
      <c r="Q395" s="83"/>
      <c r="R395" s="80"/>
      <c r="S395" s="79"/>
      <c r="T395" s="55">
        <f t="shared" ref="T395:T458" si="51">I395+N395+O395+P395</f>
        <v>60870.498200000002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161</v>
      </c>
      <c r="N396" s="26">
        <v>0</v>
      </c>
      <c r="O396" s="61">
        <v>0</v>
      </c>
      <c r="P396" s="60">
        <f>O396+'Cálculo Fev2022'!P396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160</v>
      </c>
      <c r="N397" s="26">
        <v>0</v>
      </c>
      <c r="O397" s="61">
        <v>0</v>
      </c>
      <c r="P397" s="60">
        <f>O397+'Cálculo Fev2022'!P397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160</v>
      </c>
      <c r="N398" s="26">
        <v>0</v>
      </c>
      <c r="O398" s="61">
        <v>0</v>
      </c>
      <c r="P398" s="60">
        <f>O398+'Cálculo Fev2022'!P398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159</v>
      </c>
      <c r="N399" s="26">
        <v>0</v>
      </c>
      <c r="O399" s="61">
        <v>0</v>
      </c>
      <c r="P399" s="60">
        <f>O399+'Cálculo Fev2022'!P399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158</v>
      </c>
      <c r="N400" s="26">
        <v>0</v>
      </c>
      <c r="O400" s="61">
        <v>0</v>
      </c>
      <c r="P400" s="60">
        <f>O400+'Cálculo Fev2022'!P400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157</v>
      </c>
      <c r="N401" s="26">
        <v>0</v>
      </c>
      <c r="O401" s="61">
        <v>0</v>
      </c>
      <c r="P401" s="60">
        <f>O401+'Cálculo Fev2022'!P401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157</v>
      </c>
      <c r="N402" s="26">
        <v>0</v>
      </c>
      <c r="O402" s="61">
        <v>0</v>
      </c>
      <c r="P402" s="60">
        <f>O402+'Cálculo Fev2022'!P402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157</v>
      </c>
      <c r="N403" s="26">
        <v>0</v>
      </c>
      <c r="O403" s="61">
        <v>0</v>
      </c>
      <c r="P403" s="60">
        <f>O403+'Cálculo Fev2022'!P403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13</v>
      </c>
      <c r="M404" s="24">
        <f t="shared" si="50"/>
        <v>156</v>
      </c>
      <c r="N404" s="26">
        <v>0</v>
      </c>
      <c r="O404" s="61">
        <v>0</v>
      </c>
      <c r="P404" s="60">
        <f>O404+'Cálculo Fev2022'!P404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13</v>
      </c>
      <c r="M405" s="24">
        <f t="shared" si="50"/>
        <v>156</v>
      </c>
      <c r="N405" s="26">
        <v>0</v>
      </c>
      <c r="O405" s="61">
        <v>0</v>
      </c>
      <c r="P405" s="60">
        <f>O405+'Cálculo Fev2022'!P405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13</v>
      </c>
      <c r="M406" s="24">
        <f t="shared" si="50"/>
        <v>156</v>
      </c>
      <c r="N406" s="26">
        <v>0</v>
      </c>
      <c r="O406" s="61">
        <v>0</v>
      </c>
      <c r="P406" s="60">
        <f>O406+'Cálculo Fev2022'!P406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155</v>
      </c>
      <c r="N407" s="26">
        <v>0</v>
      </c>
      <c r="O407" s="61">
        <v>0</v>
      </c>
      <c r="P407" s="60">
        <f>O407+'Cálculo Fev2022'!P407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155</v>
      </c>
      <c r="N408" s="26">
        <v>0</v>
      </c>
      <c r="O408" s="61">
        <v>0</v>
      </c>
      <c r="P408" s="60">
        <f>O408+'Cálculo Fev2022'!P408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155</v>
      </c>
      <c r="N409" s="26">
        <v>0</v>
      </c>
      <c r="O409" s="61">
        <v>0</v>
      </c>
      <c r="P409" s="60">
        <f>O409+'Cálculo Fev2022'!P409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155</v>
      </c>
      <c r="N410" s="26">
        <v>0</v>
      </c>
      <c r="O410" s="61">
        <v>0</v>
      </c>
      <c r="P410" s="60">
        <f>O410+'Cálculo Fev2022'!P410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155</v>
      </c>
      <c r="N411" s="26">
        <v>0</v>
      </c>
      <c r="O411" s="61">
        <v>0</v>
      </c>
      <c r="P411" s="60">
        <f>O411+'Cálculo Fev2022'!P411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154</v>
      </c>
      <c r="N412" s="26">
        <v>0</v>
      </c>
      <c r="O412" s="61">
        <v>0</v>
      </c>
      <c r="P412" s="60">
        <f>O412+'Cálculo Fev2022'!P412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153</v>
      </c>
      <c r="N413" s="26">
        <v>0</v>
      </c>
      <c r="O413" s="61">
        <v>0</v>
      </c>
      <c r="P413" s="60">
        <f>O413+'Cálculo Fev2022'!P413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153</v>
      </c>
      <c r="N414" s="26">
        <v>0</v>
      </c>
      <c r="O414" s="61">
        <v>0</v>
      </c>
      <c r="P414" s="60">
        <f>O414+'Cálculo Fev2022'!P414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153</v>
      </c>
      <c r="N415" s="26">
        <v>0</v>
      </c>
      <c r="O415" s="61">
        <v>0</v>
      </c>
      <c r="P415" s="60">
        <f>O415+'Cálculo Fev2022'!P415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153</v>
      </c>
      <c r="N416" s="26">
        <v>0</v>
      </c>
      <c r="O416" s="61">
        <v>0</v>
      </c>
      <c r="P416" s="60">
        <f>O416+'Cálculo Fev2022'!P416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153</v>
      </c>
      <c r="N417" s="26">
        <v>0</v>
      </c>
      <c r="O417" s="61">
        <v>0</v>
      </c>
      <c r="P417" s="60">
        <f>O417+'Cálculo Fev2022'!P417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153</v>
      </c>
      <c r="N418" s="26">
        <v>0</v>
      </c>
      <c r="O418" s="61">
        <v>0</v>
      </c>
      <c r="P418" s="60">
        <f>O418+'Cálculo Fev2022'!P418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151</v>
      </c>
      <c r="N419" s="26">
        <v>0</v>
      </c>
      <c r="O419" s="61">
        <v>0</v>
      </c>
      <c r="P419" s="60">
        <f>O419+'Cálculo Fev2022'!P419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151</v>
      </c>
      <c r="N420" s="26">
        <v>0</v>
      </c>
      <c r="O420" s="61">
        <v>0</v>
      </c>
      <c r="P420" s="60">
        <f>O420+'Cálculo Fev2022'!P420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149</v>
      </c>
      <c r="N421" s="26">
        <v>0</v>
      </c>
      <c r="O421" s="61">
        <v>0</v>
      </c>
      <c r="P421" s="60">
        <f>O421+'Cálculo Fev2022'!P421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149</v>
      </c>
      <c r="N422" s="26">
        <v>0</v>
      </c>
      <c r="O422" s="61">
        <v>0</v>
      </c>
      <c r="P422" s="60">
        <f>O422+'Cálculo Fev2022'!P422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149</v>
      </c>
      <c r="N423" s="26">
        <v>0</v>
      </c>
      <c r="O423" s="61">
        <v>0</v>
      </c>
      <c r="P423" s="60">
        <f>O423+'Cálculo Fev2022'!P423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149</v>
      </c>
      <c r="N424" s="26">
        <v>0</v>
      </c>
      <c r="O424" s="61">
        <v>0</v>
      </c>
      <c r="P424" s="60">
        <f>O424+'Cálculo Fev2022'!P424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148</v>
      </c>
      <c r="N425" s="26">
        <v>0</v>
      </c>
      <c r="O425" s="61">
        <f>(SLN(I425,N425,K425))*-1</f>
        <v>-157.32300000000001</v>
      </c>
      <c r="P425" s="60">
        <f>O425+'Cálculo Fev2022'!P425</f>
        <v>-23283.804</v>
      </c>
      <c r="Q425" s="83"/>
      <c r="R425" s="80"/>
      <c r="S425" s="79"/>
      <c r="T425" s="55">
        <f t="shared" si="51"/>
        <v>23755.773000000005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148</v>
      </c>
      <c r="N426" s="26">
        <v>0</v>
      </c>
      <c r="O426" s="61">
        <v>0</v>
      </c>
      <c r="P426" s="60">
        <f>O426+'Cálculo Fev2022'!P426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147</v>
      </c>
      <c r="N427" s="26">
        <v>0</v>
      </c>
      <c r="O427" s="61">
        <f>(SLN(I427,N427,K427))*-1</f>
        <v>-1914.9764666666665</v>
      </c>
      <c r="P427" s="60">
        <f>O427+'Cálculo Fev2022'!P427</f>
        <v>-281501.54060000001</v>
      </c>
      <c r="Q427" s="83"/>
      <c r="R427" s="80"/>
      <c r="S427" s="79"/>
      <c r="T427" s="55">
        <f t="shared" si="51"/>
        <v>291076.42293333326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146</v>
      </c>
      <c r="N428" s="26">
        <v>0</v>
      </c>
      <c r="O428" s="61">
        <v>0</v>
      </c>
      <c r="P428" s="60">
        <f>O428+'Cálculo Fev2022'!P428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146</v>
      </c>
      <c r="N429" s="26">
        <v>0</v>
      </c>
      <c r="O429" s="61">
        <v>0</v>
      </c>
      <c r="P429" s="60">
        <f>O429+'Cálculo Fev2022'!P429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146</v>
      </c>
      <c r="N430" s="26">
        <v>0</v>
      </c>
      <c r="O430" s="61">
        <v>0</v>
      </c>
      <c r="P430" s="60">
        <f>O430+'Cálculo Fev2022'!P430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146</v>
      </c>
      <c r="N431" s="26">
        <v>0</v>
      </c>
      <c r="O431" s="61">
        <v>0</v>
      </c>
      <c r="P431" s="60">
        <f>O431+'Cálculo Fev2022'!P431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146</v>
      </c>
      <c r="N432" s="26">
        <v>0</v>
      </c>
      <c r="O432" s="61">
        <v>0</v>
      </c>
      <c r="P432" s="60">
        <f>O432+'Cálculo Fev2022'!P432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146</v>
      </c>
      <c r="N433" s="26">
        <v>0</v>
      </c>
      <c r="O433" s="61">
        <v>0</v>
      </c>
      <c r="P433" s="60">
        <f>O433+'Cálculo Fev2022'!P433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145</v>
      </c>
      <c r="N434" s="26">
        <v>0</v>
      </c>
      <c r="O434" s="61">
        <v>0</v>
      </c>
      <c r="P434" s="60">
        <f>O434+'Cálculo Fev2022'!P434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145</v>
      </c>
      <c r="N435" s="26">
        <v>0</v>
      </c>
      <c r="O435" s="61">
        <v>0</v>
      </c>
      <c r="P435" s="60">
        <f>O435+'Cálculo Fev2022'!P435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12</v>
      </c>
      <c r="M436" s="24">
        <f t="shared" si="50"/>
        <v>144</v>
      </c>
      <c r="N436" s="26">
        <v>0</v>
      </c>
      <c r="O436" s="61">
        <v>0</v>
      </c>
      <c r="P436" s="60">
        <f>O436+'Cálculo Fev2022'!P436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12</v>
      </c>
      <c r="M437" s="24">
        <f t="shared" si="50"/>
        <v>144</v>
      </c>
      <c r="N437" s="26">
        <v>0</v>
      </c>
      <c r="O437" s="61">
        <v>0</v>
      </c>
      <c r="P437" s="60">
        <f>O437+'Cálculo Fev2022'!P437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12</v>
      </c>
      <c r="M438" s="24">
        <f t="shared" si="50"/>
        <v>144</v>
      </c>
      <c r="N438" s="26">
        <v>0</v>
      </c>
      <c r="O438" s="61">
        <v>0</v>
      </c>
      <c r="P438" s="60">
        <f>O438+'Cálculo Fev2022'!P438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12</v>
      </c>
      <c r="M439" s="24">
        <f t="shared" si="50"/>
        <v>144</v>
      </c>
      <c r="N439" s="26">
        <v>0</v>
      </c>
      <c r="O439" s="61">
        <v>0</v>
      </c>
      <c r="P439" s="60">
        <f>O439+'Cálculo Fev2022'!P439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143</v>
      </c>
      <c r="N440" s="26">
        <v>0</v>
      </c>
      <c r="O440" s="61">
        <v>0</v>
      </c>
      <c r="P440" s="60">
        <f>O440+'Cálculo Fev2022'!P440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142</v>
      </c>
      <c r="N441" s="26">
        <v>0</v>
      </c>
      <c r="O441" s="61">
        <v>0</v>
      </c>
      <c r="P441" s="60">
        <f>O441+'Cálculo Fev2022'!P441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142</v>
      </c>
      <c r="N442" s="26">
        <v>0</v>
      </c>
      <c r="O442" s="61">
        <v>0</v>
      </c>
      <c r="P442" s="60">
        <f>O442+'Cálculo Fev2022'!P442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142</v>
      </c>
      <c r="N443" s="26">
        <v>0</v>
      </c>
      <c r="O443" s="61">
        <v>0</v>
      </c>
      <c r="P443" s="60">
        <f>O443+'Cálculo Fev2022'!P443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142</v>
      </c>
      <c r="N444" s="26">
        <v>0</v>
      </c>
      <c r="O444" s="61">
        <v>0</v>
      </c>
      <c r="P444" s="60">
        <f>O444+'Cálculo Fev2022'!P444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142</v>
      </c>
      <c r="N445" s="26">
        <v>0</v>
      </c>
      <c r="O445" s="61">
        <v>0</v>
      </c>
      <c r="P445" s="60">
        <f>O445+'Cálculo Fev2022'!P445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142</v>
      </c>
      <c r="N446" s="26">
        <v>0</v>
      </c>
      <c r="O446" s="61">
        <v>0</v>
      </c>
      <c r="P446" s="60">
        <f>O446+'Cálculo Fev2022'!P446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142</v>
      </c>
      <c r="N447" s="26">
        <v>0</v>
      </c>
      <c r="O447" s="61">
        <v>0</v>
      </c>
      <c r="P447" s="60">
        <f>O447+'Cálculo Fev2022'!P447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142</v>
      </c>
      <c r="N448" s="26">
        <v>0</v>
      </c>
      <c r="O448" s="61">
        <v>0</v>
      </c>
      <c r="P448" s="60">
        <f>O448+'Cálculo Fev2022'!P448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141</v>
      </c>
      <c r="N449" s="26">
        <v>0</v>
      </c>
      <c r="O449" s="61">
        <v>0</v>
      </c>
      <c r="P449" s="60">
        <f>O449+'Cálculo Fev2022'!P449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141</v>
      </c>
      <c r="N450" s="26">
        <v>0</v>
      </c>
      <c r="O450" s="61">
        <v>0</v>
      </c>
      <c r="P450" s="60">
        <f>O450+'Cálculo Fev2022'!P450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141</v>
      </c>
      <c r="N451" s="26">
        <v>0</v>
      </c>
      <c r="O451" s="61">
        <v>0</v>
      </c>
      <c r="P451" s="60">
        <f>O451+'Cálculo Fev2022'!P451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141</v>
      </c>
      <c r="N452" s="26">
        <v>0</v>
      </c>
      <c r="O452" s="61">
        <v>0</v>
      </c>
      <c r="P452" s="60">
        <f>O452+'Cálculo Fev2022'!P452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141</v>
      </c>
      <c r="N453" s="26">
        <v>0</v>
      </c>
      <c r="O453" s="61">
        <v>0</v>
      </c>
      <c r="P453" s="60">
        <f>O453+'Cálculo Fev2022'!P453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140</v>
      </c>
      <c r="N454" s="26">
        <v>0</v>
      </c>
      <c r="O454" s="61">
        <v>0</v>
      </c>
      <c r="P454" s="60">
        <f>O454+'Cálculo Fev2022'!P454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139</v>
      </c>
      <c r="N455" s="26">
        <v>0</v>
      </c>
      <c r="O455" s="61">
        <v>0</v>
      </c>
      <c r="P455" s="60">
        <f>O455+'Cálculo Fev2022'!P455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139</v>
      </c>
      <c r="N456" s="26">
        <v>0</v>
      </c>
      <c r="O456" s="61">
        <v>0</v>
      </c>
      <c r="P456" s="60">
        <f>O456+'Cálculo Fev2022'!P456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139</v>
      </c>
      <c r="N457" s="26">
        <v>0</v>
      </c>
      <c r="O457" s="61">
        <v>0</v>
      </c>
      <c r="P457" s="60">
        <f>O457+'Cálculo Fev2022'!P457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139</v>
      </c>
      <c r="N458" s="26">
        <v>0</v>
      </c>
      <c r="O458" s="61">
        <v>0</v>
      </c>
      <c r="P458" s="60">
        <f>O458+'Cálculo Fev2022'!P458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139</v>
      </c>
      <c r="N459" s="26">
        <v>0</v>
      </c>
      <c r="O459" s="61">
        <v>0</v>
      </c>
      <c r="P459" s="60">
        <f>O459+'Cálculo Fev2022'!P459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139</v>
      </c>
      <c r="N460" s="26">
        <v>0</v>
      </c>
      <c r="O460" s="61">
        <v>0</v>
      </c>
      <c r="P460" s="60">
        <f>O460+'Cálculo Fev2022'!P460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138</v>
      </c>
      <c r="N461" s="26">
        <v>0</v>
      </c>
      <c r="O461" s="61">
        <v>0</v>
      </c>
      <c r="P461" s="60">
        <f>O461+'Cálculo Fev2022'!P461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138</v>
      </c>
      <c r="N462" s="26">
        <v>0</v>
      </c>
      <c r="O462" s="61">
        <v>0</v>
      </c>
      <c r="P462" s="60">
        <f>O462+'Cálculo Fev2022'!P462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138</v>
      </c>
      <c r="N463" s="26">
        <v>0</v>
      </c>
      <c r="O463" s="61">
        <v>0</v>
      </c>
      <c r="P463" s="60">
        <f>O463+'Cálculo Fev2022'!P463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138</v>
      </c>
      <c r="N464" s="26">
        <v>0</v>
      </c>
      <c r="O464" s="61">
        <v>0</v>
      </c>
      <c r="P464" s="60">
        <f>O464+'Cálculo Fev2022'!P464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138</v>
      </c>
      <c r="N465" s="26">
        <v>0</v>
      </c>
      <c r="O465" s="61">
        <v>0</v>
      </c>
      <c r="P465" s="60">
        <f>O465+'Cálculo Fev2022'!P465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138</v>
      </c>
      <c r="N466" s="26">
        <v>0</v>
      </c>
      <c r="O466" s="61">
        <v>0</v>
      </c>
      <c r="P466" s="60">
        <f>O466+'Cálculo Fev2022'!P466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138</v>
      </c>
      <c r="N467" s="26">
        <v>0</v>
      </c>
      <c r="O467" s="61">
        <v>0</v>
      </c>
      <c r="P467" s="60">
        <f>O467+'Cálculo Fev2022'!P467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136</v>
      </c>
      <c r="N468" s="26">
        <v>0</v>
      </c>
      <c r="O468" s="61">
        <v>0</v>
      </c>
      <c r="P468" s="60">
        <f>O468+'Cálculo Fev2022'!P468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136</v>
      </c>
      <c r="N469" s="26">
        <v>0</v>
      </c>
      <c r="O469" s="61">
        <v>0</v>
      </c>
      <c r="P469" s="60">
        <f>O469+'Cálculo Fev2022'!P469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136</v>
      </c>
      <c r="N470" s="26">
        <v>0</v>
      </c>
      <c r="O470" s="61">
        <v>0</v>
      </c>
      <c r="P470" s="60">
        <f>O470+'Cálculo Fev2022'!P470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136</v>
      </c>
      <c r="N471" s="26">
        <v>0</v>
      </c>
      <c r="O471" s="61">
        <v>0</v>
      </c>
      <c r="P471" s="60">
        <f>O471+'Cálculo Fev2022'!P471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136</v>
      </c>
      <c r="N472" s="26">
        <v>0</v>
      </c>
      <c r="O472" s="61">
        <v>0</v>
      </c>
      <c r="P472" s="60">
        <f>O472+'Cálculo Fev2022'!P472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136</v>
      </c>
      <c r="N473" s="26">
        <v>0</v>
      </c>
      <c r="O473" s="61">
        <v>0</v>
      </c>
      <c r="P473" s="60">
        <f>O473+'Cálculo Fev2022'!P473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136</v>
      </c>
      <c r="N474" s="26">
        <v>0</v>
      </c>
      <c r="O474" s="61">
        <v>0</v>
      </c>
      <c r="P474" s="60">
        <f>O474+'Cálculo Fev2022'!P474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136</v>
      </c>
      <c r="N475" s="26">
        <v>0</v>
      </c>
      <c r="O475" s="61">
        <v>0</v>
      </c>
      <c r="P475" s="60">
        <f>O475+'Cálculo Fev2022'!P475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136</v>
      </c>
      <c r="N476" s="26">
        <v>0</v>
      </c>
      <c r="O476" s="61">
        <v>0</v>
      </c>
      <c r="P476" s="60">
        <f>O476+'Cálculo Fev2022'!P476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136</v>
      </c>
      <c r="N477" s="26">
        <v>0</v>
      </c>
      <c r="O477" s="61">
        <v>0</v>
      </c>
      <c r="P477" s="60">
        <f>O477+'Cálculo Fev2022'!P477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136</v>
      </c>
      <c r="N478" s="26">
        <v>0</v>
      </c>
      <c r="O478" s="61">
        <v>0</v>
      </c>
      <c r="P478" s="60">
        <f>O478+'Cálculo Fev2022'!P478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136</v>
      </c>
      <c r="N479" s="26">
        <v>0</v>
      </c>
      <c r="O479" s="61">
        <v>0</v>
      </c>
      <c r="P479" s="60">
        <f>O479+'Cálculo Fev2022'!P479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136</v>
      </c>
      <c r="N480" s="26">
        <v>0</v>
      </c>
      <c r="O480" s="61">
        <v>0</v>
      </c>
      <c r="P480" s="60">
        <f>O480+'Cálculo Fev2022'!P480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136</v>
      </c>
      <c r="N481" s="26">
        <v>0</v>
      </c>
      <c r="O481" s="61">
        <v>0</v>
      </c>
      <c r="P481" s="60">
        <f>O481+'Cálculo Fev2022'!P481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136</v>
      </c>
      <c r="N482" s="26">
        <v>0</v>
      </c>
      <c r="O482" s="61">
        <v>0</v>
      </c>
      <c r="P482" s="60">
        <f>O482+'Cálculo Fev2022'!P482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136</v>
      </c>
      <c r="N483" s="26">
        <v>0</v>
      </c>
      <c r="O483" s="61">
        <v>0</v>
      </c>
      <c r="P483" s="60">
        <f>O483+'Cálculo Fev2022'!P483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136</v>
      </c>
      <c r="N484" s="26">
        <v>0</v>
      </c>
      <c r="O484" s="61">
        <v>0</v>
      </c>
      <c r="P484" s="60">
        <f>O484+'Cálculo Fev2022'!P484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135</v>
      </c>
      <c r="N485" s="26">
        <v>0</v>
      </c>
      <c r="O485" s="61">
        <v>0</v>
      </c>
      <c r="P485" s="60">
        <f>O485+'Cálculo Fev2022'!P485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135</v>
      </c>
      <c r="N486" s="26">
        <v>0</v>
      </c>
      <c r="O486" s="61">
        <v>0</v>
      </c>
      <c r="P486" s="60">
        <f>O486+'Cálculo Fev2022'!P486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135</v>
      </c>
      <c r="N487" s="26">
        <v>0</v>
      </c>
      <c r="O487" s="61">
        <v>0</v>
      </c>
      <c r="P487" s="60">
        <f>O487+'Cálculo Fev2022'!P487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135</v>
      </c>
      <c r="N488" s="26">
        <v>0</v>
      </c>
      <c r="O488" s="61">
        <v>0</v>
      </c>
      <c r="P488" s="60">
        <f>O488+'Cálculo Fev2022'!P488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135</v>
      </c>
      <c r="N489" s="26">
        <v>0</v>
      </c>
      <c r="O489" s="61">
        <v>0</v>
      </c>
      <c r="P489" s="60">
        <f>O489+'Cálculo Fev2022'!P489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135</v>
      </c>
      <c r="N490" s="26">
        <v>0</v>
      </c>
      <c r="O490" s="61">
        <v>0</v>
      </c>
      <c r="P490" s="60">
        <f>O490+'Cálculo Fev2022'!P490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135</v>
      </c>
      <c r="N491" s="26">
        <v>0</v>
      </c>
      <c r="O491" s="61">
        <v>0</v>
      </c>
      <c r="P491" s="60">
        <f>O491+'Cálculo Fev2022'!P491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135</v>
      </c>
      <c r="N492" s="26">
        <v>0</v>
      </c>
      <c r="O492" s="61">
        <v>0</v>
      </c>
      <c r="P492" s="60">
        <f>O492+'Cálculo Fev2022'!P492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135</v>
      </c>
      <c r="N493" s="26">
        <v>0</v>
      </c>
      <c r="O493" s="61">
        <v>0</v>
      </c>
      <c r="P493" s="60">
        <f>O493+'Cálculo Fev2022'!P493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135</v>
      </c>
      <c r="N494" s="26">
        <v>0</v>
      </c>
      <c r="O494" s="61">
        <v>0</v>
      </c>
      <c r="P494" s="60">
        <f>O494+'Cálculo Fev2022'!P494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135</v>
      </c>
      <c r="N495" s="26">
        <v>0</v>
      </c>
      <c r="O495" s="61">
        <v>0</v>
      </c>
      <c r="P495" s="60">
        <f>O495+'Cálculo Fev2022'!P495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135</v>
      </c>
      <c r="N496" s="26">
        <v>0</v>
      </c>
      <c r="O496" s="61">
        <v>0</v>
      </c>
      <c r="P496" s="60">
        <f>O496+'Cálculo Fev2022'!P496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135</v>
      </c>
      <c r="N497" s="26">
        <v>0</v>
      </c>
      <c r="O497" s="61">
        <v>0</v>
      </c>
      <c r="P497" s="60">
        <f>O497+'Cálculo Fev2022'!P497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135</v>
      </c>
      <c r="N498" s="26">
        <v>0</v>
      </c>
      <c r="O498" s="61">
        <v>0</v>
      </c>
      <c r="P498" s="60">
        <f>O498+'Cálculo Fev2022'!P498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135</v>
      </c>
      <c r="N499" s="26">
        <v>0</v>
      </c>
      <c r="O499" s="61">
        <v>0</v>
      </c>
      <c r="P499" s="60">
        <f>O499+'Cálculo Fev2022'!P499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134</v>
      </c>
      <c r="N500" s="26">
        <v>0</v>
      </c>
      <c r="O500" s="61">
        <v>0</v>
      </c>
      <c r="P500" s="60">
        <f>O500+'Cálculo Fev2022'!P500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134</v>
      </c>
      <c r="N501" s="26">
        <v>0</v>
      </c>
      <c r="O501" s="61">
        <v>0</v>
      </c>
      <c r="P501" s="60">
        <f>O501+'Cálculo Fev2022'!P501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133</v>
      </c>
      <c r="N502" s="26">
        <v>0</v>
      </c>
      <c r="O502" s="61">
        <v>0</v>
      </c>
      <c r="P502" s="60">
        <f>O502+'Cálculo Fev2022'!P502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133</v>
      </c>
      <c r="N503" s="26">
        <v>0</v>
      </c>
      <c r="O503" s="61">
        <v>0</v>
      </c>
      <c r="P503" s="60">
        <f>O503+'Cálculo Fev2022'!P503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131</v>
      </c>
      <c r="N504" s="26">
        <v>0</v>
      </c>
      <c r="O504" s="61">
        <v>0</v>
      </c>
      <c r="P504" s="60">
        <f>O504+'Cálculo Fev2022'!P504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131</v>
      </c>
      <c r="N505" s="26">
        <v>0</v>
      </c>
      <c r="O505" s="61">
        <v>0</v>
      </c>
      <c r="P505" s="60">
        <f>O505+'Cálculo Fev2022'!P505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131</v>
      </c>
      <c r="N506" s="26">
        <v>0</v>
      </c>
      <c r="O506" s="61">
        <v>0</v>
      </c>
      <c r="P506" s="60">
        <f>O506+'Cálculo Fev2022'!P506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131</v>
      </c>
      <c r="N507" s="26">
        <v>0</v>
      </c>
      <c r="O507" s="61">
        <v>0</v>
      </c>
      <c r="P507" s="60">
        <f>O507+'Cálculo Fev2022'!P507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131</v>
      </c>
      <c r="N508" s="26">
        <v>0</v>
      </c>
      <c r="O508" s="61">
        <v>0</v>
      </c>
      <c r="P508" s="60">
        <f>O508+'Cálculo Fev2022'!P508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131</v>
      </c>
      <c r="N509" s="26">
        <v>0</v>
      </c>
      <c r="O509" s="61">
        <v>0</v>
      </c>
      <c r="P509" s="60">
        <f>O509+'Cálculo Fev2022'!P509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131</v>
      </c>
      <c r="N510" s="26">
        <v>0</v>
      </c>
      <c r="O510" s="61">
        <v>0</v>
      </c>
      <c r="P510" s="60">
        <f>O510+'Cálculo Fev2022'!P510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131</v>
      </c>
      <c r="N511" s="26">
        <v>0</v>
      </c>
      <c r="O511" s="61">
        <v>0</v>
      </c>
      <c r="P511" s="60">
        <f>O511+'Cálculo Fev2022'!P511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131</v>
      </c>
      <c r="N512" s="26">
        <v>0</v>
      </c>
      <c r="O512" s="61">
        <v>0</v>
      </c>
      <c r="P512" s="60">
        <f>O512+'Cálculo Fev2022'!P512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131</v>
      </c>
      <c r="N513" s="26">
        <v>0</v>
      </c>
      <c r="O513" s="61">
        <v>0</v>
      </c>
      <c r="P513" s="60">
        <f>O513+'Cálculo Fev2022'!P513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131</v>
      </c>
      <c r="N514" s="26">
        <v>0</v>
      </c>
      <c r="O514" s="61">
        <v>0</v>
      </c>
      <c r="P514" s="60">
        <f>O514+'Cálculo Fev2022'!P514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131</v>
      </c>
      <c r="N515" s="26">
        <v>0</v>
      </c>
      <c r="O515" s="61">
        <v>0</v>
      </c>
      <c r="P515" s="60">
        <f>O515+'Cálculo Fev2022'!P515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131</v>
      </c>
      <c r="N516" s="26">
        <v>0</v>
      </c>
      <c r="O516" s="61">
        <v>0</v>
      </c>
      <c r="P516" s="60">
        <f>O516+'Cálculo Fev2022'!P516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131</v>
      </c>
      <c r="N517" s="26">
        <v>0</v>
      </c>
      <c r="O517" s="61">
        <v>0</v>
      </c>
      <c r="P517" s="60">
        <f>O517+'Cálculo Fev2022'!P517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131</v>
      </c>
      <c r="N518" s="26">
        <v>0</v>
      </c>
      <c r="O518" s="61">
        <v>0</v>
      </c>
      <c r="P518" s="60">
        <f>O518+'Cálculo Fev2022'!P518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131</v>
      </c>
      <c r="N519" s="26">
        <v>0</v>
      </c>
      <c r="O519" s="61">
        <v>0</v>
      </c>
      <c r="P519" s="60">
        <f>O519+'Cálculo Fev2022'!P519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131</v>
      </c>
      <c r="N520" s="26">
        <v>0</v>
      </c>
      <c r="O520" s="61">
        <v>0</v>
      </c>
      <c r="P520" s="60">
        <f>O520+'Cálculo Fev2022'!P520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131</v>
      </c>
      <c r="N521" s="26">
        <v>0</v>
      </c>
      <c r="O521" s="61">
        <v>0</v>
      </c>
      <c r="P521" s="60">
        <f>O521+'Cálculo Fev2022'!P521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131</v>
      </c>
      <c r="N522" s="26">
        <v>0</v>
      </c>
      <c r="O522" s="61">
        <v>0</v>
      </c>
      <c r="P522" s="60">
        <f>O522+'Cálculo Fev2022'!P522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131</v>
      </c>
      <c r="N523" s="26">
        <v>0</v>
      </c>
      <c r="O523" s="61">
        <v>0</v>
      </c>
      <c r="P523" s="60">
        <f>O523+'Cálculo Fev2022'!P523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131</v>
      </c>
      <c r="N524" s="26">
        <v>0</v>
      </c>
      <c r="O524" s="61">
        <v>0</v>
      </c>
      <c r="P524" s="60">
        <f>O524+'Cálculo Fev2022'!P524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131</v>
      </c>
      <c r="N525" s="26">
        <v>0</v>
      </c>
      <c r="O525" s="61">
        <v>0</v>
      </c>
      <c r="P525" s="60">
        <f>O525+'Cálculo Fev2022'!P525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130</v>
      </c>
      <c r="N526" s="26">
        <v>0</v>
      </c>
      <c r="O526" s="61">
        <v>0</v>
      </c>
      <c r="P526" s="60">
        <f>O526+'Cálculo Fev2022'!P526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130</v>
      </c>
      <c r="N527" s="26">
        <v>0</v>
      </c>
      <c r="O527" s="61">
        <v>0</v>
      </c>
      <c r="P527" s="60">
        <f>O527+'Cálculo Fev2022'!P527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130</v>
      </c>
      <c r="N528" s="26">
        <v>0</v>
      </c>
      <c r="O528" s="61">
        <v>0</v>
      </c>
      <c r="P528" s="60">
        <f>O528+'Cálculo Fev2022'!P528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129</v>
      </c>
      <c r="N529" s="26">
        <v>0</v>
      </c>
      <c r="O529" s="61">
        <v>0</v>
      </c>
      <c r="P529" s="60">
        <f>O529+'Cálculo Fev2022'!P529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129</v>
      </c>
      <c r="N530" s="26">
        <v>0</v>
      </c>
      <c r="O530" s="61">
        <f>(SLN(I530,N530,K530))*-1</f>
        <v>-1265.9234333333334</v>
      </c>
      <c r="P530" s="60">
        <f>O530+'Cálculo Fev2022'!P530</f>
        <v>-163304.12290000002</v>
      </c>
      <c r="Q530" s="83"/>
      <c r="R530" s="80"/>
      <c r="S530" s="79"/>
      <c r="T530" s="55">
        <f t="shared" si="65"/>
        <v>215206.98366666667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126</v>
      </c>
      <c r="N531" s="26">
        <v>0</v>
      </c>
      <c r="O531" s="61">
        <v>0</v>
      </c>
      <c r="P531" s="60">
        <f>O531+'Cálculo Fev2022'!P531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125</v>
      </c>
      <c r="N532" s="26">
        <v>0</v>
      </c>
      <c r="O532" s="61">
        <v>0</v>
      </c>
      <c r="P532" s="60">
        <f>O532+'Cálculo Fev2022'!P532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124</v>
      </c>
      <c r="N533" s="26">
        <v>0</v>
      </c>
      <c r="O533" s="61">
        <v>0</v>
      </c>
      <c r="P533" s="60">
        <f>O533+'Cálculo Fev2022'!P533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124</v>
      </c>
      <c r="N534" s="26">
        <v>0</v>
      </c>
      <c r="O534" s="61">
        <v>0</v>
      </c>
      <c r="P534" s="60">
        <f>O534+'Cálculo Fev2022'!P534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124</v>
      </c>
      <c r="N535" s="26">
        <v>0</v>
      </c>
      <c r="O535" s="61">
        <v>0</v>
      </c>
      <c r="P535" s="60">
        <f>O535+'Cálculo Fev2022'!P535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123</v>
      </c>
      <c r="N536" s="26">
        <v>0</v>
      </c>
      <c r="O536" s="61">
        <v>0</v>
      </c>
      <c r="P536" s="60">
        <f>O536+'Cálculo Fev2022'!P536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10</v>
      </c>
      <c r="M537" s="24">
        <f t="shared" si="64"/>
        <v>120</v>
      </c>
      <c r="N537" s="26">
        <v>0</v>
      </c>
      <c r="O537" s="61">
        <v>0</v>
      </c>
      <c r="P537" s="60">
        <f>O537+'Cálculo Fev2022'!P537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118</v>
      </c>
      <c r="N538" s="26">
        <v>0</v>
      </c>
      <c r="O538" s="61">
        <v>0</v>
      </c>
      <c r="P538" s="60">
        <f>O538+'Cálculo Fev2022'!P538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116</v>
      </c>
      <c r="N539" s="26">
        <v>0</v>
      </c>
      <c r="O539" s="61">
        <f t="shared" ref="O539:O581" si="66">(SLN(I539,N539,K539))*-1</f>
        <v>-9.8333333333333339</v>
      </c>
      <c r="P539" s="60">
        <f>O539+'Cálculo Fev2022'!P539</f>
        <v>-1140.6666666666665</v>
      </c>
      <c r="Q539" s="83"/>
      <c r="R539" s="80"/>
      <c r="S539" s="79"/>
      <c r="T539" s="55">
        <f t="shared" si="65"/>
        <v>29.500000000000227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116</v>
      </c>
      <c r="N540" s="26">
        <v>0</v>
      </c>
      <c r="O540" s="61">
        <f t="shared" si="66"/>
        <v>-26.587666666666667</v>
      </c>
      <c r="P540" s="60">
        <f>O540+'Cálculo Fev2022'!P540</f>
        <v>-3084.1693333333337</v>
      </c>
      <c r="Q540" s="83"/>
      <c r="R540" s="80"/>
      <c r="S540" s="79"/>
      <c r="T540" s="55">
        <f t="shared" si="65"/>
        <v>79.762999999999465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116</v>
      </c>
      <c r="N541" s="26">
        <v>0</v>
      </c>
      <c r="O541" s="61">
        <f t="shared" si="66"/>
        <v>-16.916666666666668</v>
      </c>
      <c r="P541" s="60">
        <f>O541+'Cálculo Fev2022'!P541</f>
        <v>-1962.3333333333337</v>
      </c>
      <c r="Q541" s="83"/>
      <c r="R541" s="80"/>
      <c r="S541" s="79"/>
      <c r="T541" s="55">
        <f t="shared" si="65"/>
        <v>50.749999999999545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116</v>
      </c>
      <c r="N542" s="26">
        <v>0</v>
      </c>
      <c r="O542" s="61">
        <f t="shared" si="66"/>
        <v>-1.4424999999999999</v>
      </c>
      <c r="P542" s="60">
        <f>O542+'Cálculo Fev2022'!P542</f>
        <v>-167.32999999999998</v>
      </c>
      <c r="Q542" s="83"/>
      <c r="R542" s="80"/>
      <c r="S542" s="79"/>
      <c r="T542" s="55">
        <f t="shared" si="65"/>
        <v>4.3275000000000148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115</v>
      </c>
      <c r="N543" s="26">
        <v>0</v>
      </c>
      <c r="O543" s="61">
        <f t="shared" si="66"/>
        <v>-3.3250000000000002</v>
      </c>
      <c r="P543" s="60">
        <f>O543+'Cálculo Fev2022'!P543</f>
        <v>-382.375</v>
      </c>
      <c r="Q543" s="83"/>
      <c r="R543" s="80"/>
      <c r="S543" s="79"/>
      <c r="T543" s="55">
        <f t="shared" si="65"/>
        <v>13.300000000000011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115</v>
      </c>
      <c r="N544" s="26">
        <v>0</v>
      </c>
      <c r="O544" s="61">
        <f t="shared" si="66"/>
        <v>-3.5</v>
      </c>
      <c r="P544" s="60">
        <f>O544+'Cálculo Fev2022'!P544</f>
        <v>-402.5</v>
      </c>
      <c r="Q544" s="83"/>
      <c r="R544" s="80"/>
      <c r="S544" s="79"/>
      <c r="T544" s="55">
        <f t="shared" si="65"/>
        <v>14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115</v>
      </c>
      <c r="N545" s="26">
        <v>0</v>
      </c>
      <c r="O545" s="61">
        <f t="shared" si="66"/>
        <v>-7.208333333333333</v>
      </c>
      <c r="P545" s="60">
        <f>O545+'Cálculo Fev2022'!P545</f>
        <v>-828.95833333333337</v>
      </c>
      <c r="Q545" s="83"/>
      <c r="R545" s="80"/>
      <c r="S545" s="79"/>
      <c r="T545" s="55">
        <f t="shared" si="65"/>
        <v>28.833333333333258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113</v>
      </c>
      <c r="N546" s="26">
        <v>0</v>
      </c>
      <c r="O546" s="61">
        <f t="shared" si="66"/>
        <v>-5.8250000000000002</v>
      </c>
      <c r="P546" s="60">
        <f>O546+'Cálculo Fev2022'!P546</f>
        <v>-658.22500000000014</v>
      </c>
      <c r="Q546" s="83"/>
      <c r="R546" s="80"/>
      <c r="S546" s="79"/>
      <c r="T546" s="55">
        <f t="shared" si="65"/>
        <v>34.949999999999818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113</v>
      </c>
      <c r="N547" s="26">
        <v>0</v>
      </c>
      <c r="O547" s="61">
        <f t="shared" si="66"/>
        <v>-6.4666666666666668</v>
      </c>
      <c r="P547" s="60">
        <f>O547+'Cálculo Fev2022'!P547</f>
        <v>-730.73333333333346</v>
      </c>
      <c r="Q547" s="83"/>
      <c r="R547" s="80"/>
      <c r="S547" s="79"/>
      <c r="T547" s="55">
        <f t="shared" si="65"/>
        <v>38.799999999999841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113</v>
      </c>
      <c r="N548" s="26">
        <v>0</v>
      </c>
      <c r="O548" s="61">
        <f t="shared" si="66"/>
        <v>-16.658333333333335</v>
      </c>
      <c r="P548" s="60">
        <f>O548+'Cálculo Fev2022'!P548</f>
        <v>-1882.3916666666669</v>
      </c>
      <c r="Q548" s="83"/>
      <c r="R548" s="80"/>
      <c r="S548" s="79"/>
      <c r="T548" s="55">
        <f t="shared" si="65"/>
        <v>99.949999999999818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111</v>
      </c>
      <c r="N549" s="26">
        <v>0</v>
      </c>
      <c r="O549" s="61">
        <f t="shared" si="66"/>
        <v>-6.833333333333333</v>
      </c>
      <c r="P549" s="60">
        <f>O549+'Cálculo Fev2022'!P549</f>
        <v>-758.5</v>
      </c>
      <c r="Q549" s="83"/>
      <c r="R549" s="80"/>
      <c r="S549" s="79"/>
      <c r="T549" s="55">
        <f t="shared" si="65"/>
        <v>54.666666666666629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109</v>
      </c>
      <c r="N550" s="26">
        <v>0</v>
      </c>
      <c r="O550" s="61">
        <f t="shared" si="66"/>
        <v>-38.333333333333336</v>
      </c>
      <c r="P550" s="60">
        <f>O550+'Cálculo Fev2022'!P550</f>
        <v>-4178.333333333333</v>
      </c>
      <c r="Q550" s="83"/>
      <c r="R550" s="80"/>
      <c r="S550" s="79"/>
      <c r="T550" s="55">
        <f t="shared" si="65"/>
        <v>383.33333333333394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109</v>
      </c>
      <c r="N551" s="26">
        <v>0</v>
      </c>
      <c r="O551" s="61">
        <f t="shared" si="66"/>
        <v>-34</v>
      </c>
      <c r="P551" s="60">
        <f>O551+'Cálculo Fev2022'!P551</f>
        <v>-3706</v>
      </c>
      <c r="Q551" s="83"/>
      <c r="R551" s="80"/>
      <c r="S551" s="79"/>
      <c r="T551" s="55">
        <f t="shared" si="65"/>
        <v>340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109</v>
      </c>
      <c r="N552" s="26">
        <v>0</v>
      </c>
      <c r="O552" s="61">
        <f t="shared" si="66"/>
        <v>-7.833333333333333</v>
      </c>
      <c r="P552" s="60">
        <f>O552+'Cálculo Fev2022'!P552</f>
        <v>-853.83333333333337</v>
      </c>
      <c r="Q552" s="83"/>
      <c r="R552" s="80"/>
      <c r="S552" s="79"/>
      <c r="T552" s="55">
        <f t="shared" si="65"/>
        <v>78.333333333333258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109</v>
      </c>
      <c r="N553" s="26">
        <v>0</v>
      </c>
      <c r="O553" s="61">
        <f t="shared" si="66"/>
        <v>-14.983333333333333</v>
      </c>
      <c r="P553" s="60">
        <f>O553+'Cálculo Fev2022'!P553</f>
        <v>-1633.1833333333332</v>
      </c>
      <c r="Q553" s="83"/>
      <c r="R553" s="80"/>
      <c r="S553" s="79"/>
      <c r="T553" s="55">
        <f t="shared" si="65"/>
        <v>149.83333333333348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109</v>
      </c>
      <c r="N554" s="26">
        <v>0</v>
      </c>
      <c r="O554" s="61">
        <f t="shared" si="66"/>
        <v>-49.166666666666664</v>
      </c>
      <c r="P554" s="60">
        <f>O554+'Cálculo Fev2022'!P554</f>
        <v>-5359.166666666667</v>
      </c>
      <c r="Q554" s="83"/>
      <c r="R554" s="80"/>
      <c r="S554" s="79"/>
      <c r="T554" s="55">
        <f t="shared" si="65"/>
        <v>491.66666666666606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109</v>
      </c>
      <c r="N555" s="26">
        <v>0</v>
      </c>
      <c r="O555" s="61">
        <f t="shared" si="66"/>
        <v>-33.083333333333336</v>
      </c>
      <c r="P555" s="60">
        <f>O555+'Cálculo Fev2022'!P555</f>
        <v>-3606.0833333333339</v>
      </c>
      <c r="Q555" s="83"/>
      <c r="R555" s="80"/>
      <c r="S555" s="79"/>
      <c r="T555" s="55">
        <f t="shared" si="65"/>
        <v>330.83333333333258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109</v>
      </c>
      <c r="N556" s="26">
        <v>0</v>
      </c>
      <c r="O556" s="61">
        <f t="shared" si="66"/>
        <v>-5.416666666666667</v>
      </c>
      <c r="P556" s="60">
        <f>O556+'Cálculo Fev2022'!P556</f>
        <v>-590.41666666666663</v>
      </c>
      <c r="Q556" s="83"/>
      <c r="R556" s="80"/>
      <c r="S556" s="79"/>
      <c r="T556" s="55">
        <f t="shared" si="65"/>
        <v>54.166666666666742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109</v>
      </c>
      <c r="N557" s="26">
        <v>0</v>
      </c>
      <c r="O557" s="61">
        <f t="shared" si="66"/>
        <v>-5.666666666666667</v>
      </c>
      <c r="P557" s="60">
        <f>O557+'Cálculo Fev2022'!P557</f>
        <v>-617.66666666666663</v>
      </c>
      <c r="Q557" s="83"/>
      <c r="R557" s="80"/>
      <c r="S557" s="79"/>
      <c r="T557" s="55">
        <f t="shared" si="65"/>
        <v>56.666666666666742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109</v>
      </c>
      <c r="N558" s="26">
        <v>0</v>
      </c>
      <c r="O558" s="61">
        <f t="shared" si="66"/>
        <v>-2040.5</v>
      </c>
      <c r="P558" s="60">
        <f>O558+'Cálculo Fev2022'!P558</f>
        <v>-222414.5</v>
      </c>
      <c r="Q558" s="83"/>
      <c r="R558" s="80"/>
      <c r="S558" s="79"/>
      <c r="T558" s="55">
        <f t="shared" si="65"/>
        <v>20405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109</v>
      </c>
      <c r="N559" s="26">
        <v>0</v>
      </c>
      <c r="O559" s="61">
        <f t="shared" si="66"/>
        <v>-23.333333333333332</v>
      </c>
      <c r="P559" s="60">
        <f>O559+'Cálculo Fev2022'!P559</f>
        <v>-2543.3333333333335</v>
      </c>
      <c r="Q559" s="83"/>
      <c r="R559" s="80"/>
      <c r="S559" s="79"/>
      <c r="T559" s="55">
        <f t="shared" si="65"/>
        <v>233.33333333333303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109</v>
      </c>
      <c r="N560" s="26">
        <v>0</v>
      </c>
      <c r="O560" s="61">
        <f t="shared" si="66"/>
        <v>-92.166666666666671</v>
      </c>
      <c r="P560" s="60">
        <f>O560+'Cálculo Fev2022'!P560</f>
        <v>-10046.166666666666</v>
      </c>
      <c r="Q560" s="83"/>
      <c r="R560" s="80"/>
      <c r="S560" s="79"/>
      <c r="T560" s="55">
        <f t="shared" si="65"/>
        <v>921.66666666666788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109</v>
      </c>
      <c r="N561" s="26">
        <v>0</v>
      </c>
      <c r="O561" s="61">
        <f t="shared" si="66"/>
        <v>-19.916666666666668</v>
      </c>
      <c r="P561" s="60">
        <f>O561+'Cálculo Fev2022'!P561</f>
        <v>-2170.9166666666665</v>
      </c>
      <c r="Q561" s="83"/>
      <c r="R561" s="80"/>
      <c r="S561" s="79"/>
      <c r="T561" s="55">
        <f t="shared" si="65"/>
        <v>199.16666666666697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109</v>
      </c>
      <c r="N562" s="26">
        <v>0</v>
      </c>
      <c r="O562" s="61">
        <f t="shared" si="66"/>
        <v>-31.666666666666668</v>
      </c>
      <c r="P562" s="60">
        <f>O562+'Cálculo Fev2022'!P562</f>
        <v>-3451.6666666666665</v>
      </c>
      <c r="Q562" s="83"/>
      <c r="R562" s="80"/>
      <c r="S562" s="79"/>
      <c r="T562" s="55">
        <f t="shared" si="65"/>
        <v>316.66666666666697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109</v>
      </c>
      <c r="N563" s="26">
        <v>0</v>
      </c>
      <c r="O563" s="61">
        <f t="shared" si="66"/>
        <v>-8.25</v>
      </c>
      <c r="P563" s="60">
        <f>O563+'Cálculo Fev2022'!P563</f>
        <v>-899.25</v>
      </c>
      <c r="Q563" s="83"/>
      <c r="R563" s="80"/>
      <c r="S563" s="79"/>
      <c r="T563" s="55">
        <f t="shared" si="65"/>
        <v>82.5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109</v>
      </c>
      <c r="N564" s="26">
        <v>0</v>
      </c>
      <c r="O564" s="61">
        <f t="shared" si="66"/>
        <v>-23</v>
      </c>
      <c r="P564" s="60">
        <f>O564+'Cálculo Fev2022'!P564</f>
        <v>-2507</v>
      </c>
      <c r="Q564" s="83"/>
      <c r="R564" s="80"/>
      <c r="S564" s="79"/>
      <c r="T564" s="55">
        <f t="shared" si="65"/>
        <v>230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109</v>
      </c>
      <c r="N565" s="26">
        <v>0</v>
      </c>
      <c r="O565" s="61">
        <f t="shared" si="66"/>
        <v>-32</v>
      </c>
      <c r="P565" s="60">
        <f>O565+'Cálculo Fev2022'!P565</f>
        <v>-3488</v>
      </c>
      <c r="Q565" s="83"/>
      <c r="R565" s="80"/>
      <c r="S565" s="79"/>
      <c r="T565" s="55">
        <f t="shared" si="65"/>
        <v>320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109</v>
      </c>
      <c r="N566" s="26">
        <v>0</v>
      </c>
      <c r="O566" s="61">
        <f t="shared" si="66"/>
        <v>-6.916666666666667</v>
      </c>
      <c r="P566" s="60">
        <f>O566+'Cálculo Fev2022'!P566</f>
        <v>-753.91666666666663</v>
      </c>
      <c r="Q566" s="83"/>
      <c r="R566" s="80"/>
      <c r="S566" s="79"/>
      <c r="T566" s="55">
        <f t="shared" si="65"/>
        <v>69.166666666666742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109</v>
      </c>
      <c r="N567" s="26">
        <v>0</v>
      </c>
      <c r="O567" s="61">
        <f t="shared" si="66"/>
        <v>-31.833333333333332</v>
      </c>
      <c r="P567" s="60">
        <f>O567+'Cálculo Fev2022'!P567</f>
        <v>-3469.8333333333335</v>
      </c>
      <c r="Q567" s="83"/>
      <c r="R567" s="80"/>
      <c r="S567" s="79"/>
      <c r="T567" s="55">
        <f t="shared" si="65"/>
        <v>318.33333333333303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109</v>
      </c>
      <c r="N568" s="26">
        <v>0</v>
      </c>
      <c r="O568" s="61">
        <f t="shared" si="66"/>
        <v>-21.5</v>
      </c>
      <c r="P568" s="60">
        <f>O568+'Cálculo Fev2022'!P568</f>
        <v>-2343.5</v>
      </c>
      <c r="Q568" s="83"/>
      <c r="R568" s="80"/>
      <c r="S568" s="79"/>
      <c r="T568" s="55">
        <f t="shared" si="65"/>
        <v>215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9</v>
      </c>
      <c r="M569" s="24">
        <f t="shared" si="64"/>
        <v>108</v>
      </c>
      <c r="N569" s="26">
        <v>0</v>
      </c>
      <c r="O569" s="61">
        <f t="shared" si="66"/>
        <v>-40</v>
      </c>
      <c r="P569" s="60">
        <f>O569+'Cálculo Fev2022'!P569</f>
        <v>-4320</v>
      </c>
      <c r="Q569" s="83"/>
      <c r="R569" s="80"/>
      <c r="S569" s="79"/>
      <c r="T569" s="55">
        <f t="shared" si="65"/>
        <v>440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9</v>
      </c>
      <c r="M570" s="24">
        <f t="shared" si="64"/>
        <v>108</v>
      </c>
      <c r="N570" s="26">
        <v>0</v>
      </c>
      <c r="O570" s="61">
        <f t="shared" si="66"/>
        <v>-20.75</v>
      </c>
      <c r="P570" s="60">
        <f>O570+'Cálculo Fev2022'!P570</f>
        <v>-2241</v>
      </c>
      <c r="Q570" s="83"/>
      <c r="R570" s="80"/>
      <c r="S570" s="79"/>
      <c r="T570" s="55">
        <f t="shared" si="65"/>
        <v>228.25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9</v>
      </c>
      <c r="M571" s="24">
        <f t="shared" si="64"/>
        <v>108</v>
      </c>
      <c r="N571" s="26">
        <v>0</v>
      </c>
      <c r="O571" s="61">
        <f t="shared" si="66"/>
        <v>-39</v>
      </c>
      <c r="P571" s="60">
        <f>O571+'Cálculo Fev2022'!P571</f>
        <v>-4212</v>
      </c>
      <c r="Q571" s="83"/>
      <c r="R571" s="80"/>
      <c r="S571" s="79"/>
      <c r="T571" s="55">
        <f t="shared" si="65"/>
        <v>429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9</v>
      </c>
      <c r="M572" s="24">
        <f t="shared" si="64"/>
        <v>108</v>
      </c>
      <c r="N572" s="26">
        <v>0</v>
      </c>
      <c r="O572" s="61">
        <f t="shared" si="66"/>
        <v>-52.666666666666664</v>
      </c>
      <c r="P572" s="60">
        <f>O572+'Cálculo Fev2022'!P572</f>
        <v>-5688</v>
      </c>
      <c r="Q572" s="83"/>
      <c r="R572" s="80"/>
      <c r="S572" s="79"/>
      <c r="T572" s="55">
        <f t="shared" si="65"/>
        <v>579.33333333333303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9</v>
      </c>
      <c r="M573" s="24">
        <f t="shared" si="64"/>
        <v>108</v>
      </c>
      <c r="N573" s="26">
        <v>0</v>
      </c>
      <c r="O573" s="61">
        <f t="shared" si="66"/>
        <v>-17.583333333333332</v>
      </c>
      <c r="P573" s="60">
        <f>O573+'Cálculo Fev2022'!P573</f>
        <v>-1898.9999999999998</v>
      </c>
      <c r="Q573" s="83"/>
      <c r="R573" s="80"/>
      <c r="S573" s="79"/>
      <c r="T573" s="55">
        <f t="shared" si="65"/>
        <v>193.41666666666674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9</v>
      </c>
      <c r="M574" s="24">
        <f t="shared" si="64"/>
        <v>108</v>
      </c>
      <c r="N574" s="26">
        <v>0</v>
      </c>
      <c r="O574" s="61">
        <f t="shared" si="66"/>
        <v>-7.583333333333333</v>
      </c>
      <c r="P574" s="60">
        <f>O574+'Cálculo Fev2022'!P574</f>
        <v>-819</v>
      </c>
      <c r="Q574" s="83"/>
      <c r="R574" s="80"/>
      <c r="S574" s="79"/>
      <c r="T574" s="55">
        <f t="shared" si="65"/>
        <v>83.416666666666629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9</v>
      </c>
      <c r="M575" s="24">
        <f t="shared" si="64"/>
        <v>108</v>
      </c>
      <c r="N575" s="26">
        <v>0</v>
      </c>
      <c r="O575" s="61">
        <f t="shared" si="66"/>
        <v>-11.5</v>
      </c>
      <c r="P575" s="60">
        <f>O575+'Cálculo Fev2022'!P575</f>
        <v>-1242</v>
      </c>
      <c r="Q575" s="83"/>
      <c r="R575" s="80"/>
      <c r="S575" s="79"/>
      <c r="T575" s="55">
        <f t="shared" si="65"/>
        <v>126.5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9</v>
      </c>
      <c r="M576" s="24">
        <f t="shared" si="64"/>
        <v>108</v>
      </c>
      <c r="N576" s="26">
        <v>0</v>
      </c>
      <c r="O576" s="61">
        <f t="shared" si="66"/>
        <v>-37.333333333333336</v>
      </c>
      <c r="P576" s="60">
        <f>O576+'Cálculo Fev2022'!P576</f>
        <v>-4032.0000000000005</v>
      </c>
      <c r="Q576" s="83"/>
      <c r="R576" s="80"/>
      <c r="S576" s="79"/>
      <c r="T576" s="55">
        <f t="shared" si="65"/>
        <v>410.66666666666652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9</v>
      </c>
      <c r="M577" s="24">
        <f t="shared" si="64"/>
        <v>108</v>
      </c>
      <c r="N577" s="26">
        <v>0</v>
      </c>
      <c r="O577" s="61">
        <f t="shared" si="66"/>
        <v>-61.333333333333336</v>
      </c>
      <c r="P577" s="60">
        <f>O577+'Cálculo Fev2022'!P577</f>
        <v>-6624</v>
      </c>
      <c r="Q577" s="83"/>
      <c r="R577" s="80"/>
      <c r="S577" s="79"/>
      <c r="T577" s="55">
        <f t="shared" si="65"/>
        <v>674.66666666666697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9</v>
      </c>
      <c r="M578" s="24">
        <f t="shared" si="64"/>
        <v>108</v>
      </c>
      <c r="N578" s="26">
        <v>0</v>
      </c>
      <c r="O578" s="61">
        <f t="shared" si="66"/>
        <v>-33.083333333333336</v>
      </c>
      <c r="P578" s="60">
        <f>O578+'Cálculo Fev2022'!P578</f>
        <v>-3573.0000000000005</v>
      </c>
      <c r="Q578" s="83"/>
      <c r="R578" s="80"/>
      <c r="S578" s="79"/>
      <c r="T578" s="55">
        <f t="shared" si="65"/>
        <v>363.91666666666606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9</v>
      </c>
      <c r="M579" s="24">
        <f t="shared" si="64"/>
        <v>108</v>
      </c>
      <c r="N579" s="26">
        <v>0</v>
      </c>
      <c r="O579" s="61">
        <f t="shared" si="66"/>
        <v>-49.166666666666664</v>
      </c>
      <c r="P579" s="60">
        <f>O579+'Cálculo Fev2022'!P579</f>
        <v>-5310</v>
      </c>
      <c r="Q579" s="83"/>
      <c r="R579" s="80"/>
      <c r="S579" s="79"/>
      <c r="T579" s="55">
        <f t="shared" si="65"/>
        <v>540.83333333333303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9</v>
      </c>
      <c r="M580" s="24">
        <f t="shared" si="64"/>
        <v>108</v>
      </c>
      <c r="N580" s="26">
        <v>0</v>
      </c>
      <c r="O580" s="61">
        <f t="shared" si="66"/>
        <v>-5.416666666666667</v>
      </c>
      <c r="P580" s="60">
        <f>O580+'Cálculo Fev2022'!P580</f>
        <v>-585</v>
      </c>
      <c r="Q580" s="83"/>
      <c r="R580" s="80"/>
      <c r="S580" s="79"/>
      <c r="T580" s="55">
        <f t="shared" si="65"/>
        <v>59.583333333333371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9</v>
      </c>
      <c r="M581" s="24">
        <f t="shared" si="64"/>
        <v>108</v>
      </c>
      <c r="N581" s="26">
        <v>0</v>
      </c>
      <c r="O581" s="61">
        <f t="shared" si="66"/>
        <v>-26.666666666666668</v>
      </c>
      <c r="P581" s="60">
        <f>O581+'Cálculo Fev2022'!P581</f>
        <v>-2880</v>
      </c>
      <c r="Q581" s="83"/>
      <c r="R581" s="80"/>
      <c r="S581" s="79"/>
      <c r="T581" s="55">
        <f t="shared" si="65"/>
        <v>293.33333333333348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106</v>
      </c>
      <c r="N582" s="26">
        <v>0</v>
      </c>
      <c r="O582" s="61">
        <v>0</v>
      </c>
      <c r="P582" s="60">
        <f>O582+'Cálculo Fev2022'!P582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105</v>
      </c>
      <c r="N583" s="26">
        <v>0</v>
      </c>
      <c r="O583" s="61">
        <f>(SLN(I583,N583,K583))*-1</f>
        <v>-13.733333333333333</v>
      </c>
      <c r="P583" s="60">
        <f>O583+'Cálculo Fev2022'!P583</f>
        <v>-1442</v>
      </c>
      <c r="Q583" s="83"/>
      <c r="R583" s="80"/>
      <c r="S583" s="79"/>
      <c r="T583" s="55">
        <f t="shared" si="65"/>
        <v>192.26666666666665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105</v>
      </c>
      <c r="N584" s="26">
        <v>0</v>
      </c>
      <c r="O584" s="61">
        <f>(SLN(I584,N584,K584))*-1</f>
        <v>-10</v>
      </c>
      <c r="P584" s="60">
        <f>O584+'Cálculo Fev2022'!P584</f>
        <v>-1050</v>
      </c>
      <c r="Q584" s="83"/>
      <c r="R584" s="80"/>
      <c r="S584" s="79"/>
      <c r="T584" s="55">
        <f t="shared" si="65"/>
        <v>140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103</v>
      </c>
      <c r="N585" s="26">
        <v>0</v>
      </c>
      <c r="O585" s="61">
        <v>0</v>
      </c>
      <c r="P585" s="60">
        <f>O585+'Cálculo Fev2022'!P585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102</v>
      </c>
      <c r="N586" s="26">
        <v>0</v>
      </c>
      <c r="O586" s="61">
        <f>(SLN(I586,N586,K586))*-1</f>
        <v>-13.683333333333334</v>
      </c>
      <c r="P586" s="60">
        <f>O586+'Cálculo Fev2022'!P586</f>
        <v>-1395.7</v>
      </c>
      <c r="Q586" s="83"/>
      <c r="R586" s="80"/>
      <c r="S586" s="79"/>
      <c r="T586" s="55">
        <f t="shared" si="65"/>
        <v>232.61666666666656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102</v>
      </c>
      <c r="N587" s="26">
        <v>0</v>
      </c>
      <c r="O587" s="61">
        <v>0</v>
      </c>
      <c r="P587" s="60">
        <f>O587+'Cálculo Fev2022'!P587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101</v>
      </c>
      <c r="N588" s="26">
        <v>0</v>
      </c>
      <c r="O588" s="61">
        <f>(SLN(I588,N588,K588))*-1</f>
        <v>-0.45</v>
      </c>
      <c r="P588" s="60">
        <f>O588+'Cálculo Fev2022'!P588</f>
        <v>-45.45000000000001</v>
      </c>
      <c r="Q588" s="83"/>
      <c r="R588" s="80"/>
      <c r="S588" s="79"/>
      <c r="T588" s="55">
        <f t="shared" si="73"/>
        <v>8.0999999999999872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101</v>
      </c>
      <c r="N589" s="26">
        <v>0</v>
      </c>
      <c r="O589" s="61">
        <v>0</v>
      </c>
      <c r="P589" s="60">
        <f>O589+'Cálculo Fev2022'!P589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101</v>
      </c>
      <c r="N590" s="26">
        <v>0</v>
      </c>
      <c r="O590" s="61">
        <v>0</v>
      </c>
      <c r="P590" s="60">
        <f>O590+'Cálculo Fev2022'!P590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100</v>
      </c>
      <c r="N591" s="26">
        <v>0</v>
      </c>
      <c r="O591" s="61">
        <v>0</v>
      </c>
      <c r="P591" s="60">
        <f>O591+'Cálculo Fev2022'!P591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100</v>
      </c>
      <c r="N592" s="26">
        <v>0</v>
      </c>
      <c r="O592" s="61">
        <f>(SLN(I592,N592,K592))*-1</f>
        <v>-3.4</v>
      </c>
      <c r="P592" s="60">
        <f>O592+'Cálculo Fev2022'!P592</f>
        <v>-339.99999999999994</v>
      </c>
      <c r="Q592" s="83"/>
      <c r="R592" s="80"/>
      <c r="S592" s="79"/>
      <c r="T592" s="55">
        <f t="shared" si="73"/>
        <v>64.60000000000008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99</v>
      </c>
      <c r="N593" s="26">
        <v>0</v>
      </c>
      <c r="O593" s="61">
        <f>(SLN(I593,N593,K593))*-1</f>
        <v>-4.05</v>
      </c>
      <c r="P593" s="60">
        <f>O593+'Cálculo Fev2022'!P593</f>
        <v>-400.95</v>
      </c>
      <c r="Q593" s="83"/>
      <c r="R593" s="80"/>
      <c r="S593" s="79"/>
      <c r="T593" s="55">
        <f t="shared" si="73"/>
        <v>81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98</v>
      </c>
      <c r="N594" s="26">
        <v>0</v>
      </c>
      <c r="O594" s="61">
        <f>(SLN(I594,N594,K594))*-1</f>
        <v>-13.824999999999999</v>
      </c>
      <c r="P594" s="60">
        <f>O594+'Cálculo Fev2022'!P594</f>
        <v>-1354.85</v>
      </c>
      <c r="Q594" s="83"/>
      <c r="R594" s="80"/>
      <c r="S594" s="79"/>
      <c r="T594" s="55">
        <f t="shared" si="73"/>
        <v>290.32500000000005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93</v>
      </c>
      <c r="N595" s="26">
        <v>0</v>
      </c>
      <c r="O595" s="61">
        <v>0</v>
      </c>
      <c r="P595" s="60">
        <f>O595+'Cálculo Fev2022'!P595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93</v>
      </c>
      <c r="N596" s="26">
        <v>0</v>
      </c>
      <c r="O596" s="61">
        <v>0</v>
      </c>
      <c r="P596" s="60">
        <f>O596+'Cálculo Fev2022'!P596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93</v>
      </c>
      <c r="N597" s="26">
        <v>0</v>
      </c>
      <c r="O597" s="61">
        <v>0</v>
      </c>
      <c r="P597" s="60">
        <f>O597+'Cálculo Fev2022'!P597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93</v>
      </c>
      <c r="N598" s="26">
        <v>0</v>
      </c>
      <c r="O598" s="61">
        <v>0</v>
      </c>
      <c r="P598" s="60">
        <f>O598+'Cálculo Fev2022'!P598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90</v>
      </c>
      <c r="N599" s="26">
        <v>0</v>
      </c>
      <c r="O599" s="61">
        <f>(SLN(I599,N599,K599))*-1</f>
        <v>-14.066666666666666</v>
      </c>
      <c r="P599" s="60">
        <f>O599+'Cálculo Fev2022'!P599</f>
        <v>-1265.9999999999998</v>
      </c>
      <c r="Q599" s="83"/>
      <c r="R599" s="80"/>
      <c r="S599" s="79"/>
      <c r="T599" s="55">
        <f t="shared" si="73"/>
        <v>407.93333333333362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89</v>
      </c>
      <c r="N600" s="26">
        <v>0</v>
      </c>
      <c r="O600" s="61">
        <v>0</v>
      </c>
      <c r="P600" s="60">
        <f>O600+'Cálculo Fev2022'!P600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81</v>
      </c>
      <c r="N601" s="26">
        <v>0</v>
      </c>
      <c r="O601" s="61">
        <f>(SLN(I601,N601,K601))*-1</f>
        <v>-22.5</v>
      </c>
      <c r="P601" s="60">
        <f>O601+'Cálculo Fev2022'!P601</f>
        <v>-1822.5</v>
      </c>
      <c r="Q601" s="83"/>
      <c r="R601" s="80"/>
      <c r="S601" s="79"/>
      <c r="T601" s="55">
        <f t="shared" si="73"/>
        <v>855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80</v>
      </c>
      <c r="N602" s="26">
        <v>0</v>
      </c>
      <c r="O602" s="61">
        <v>0</v>
      </c>
      <c r="P602" s="60">
        <f>O602+'Cálculo Fev2022'!P602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62</v>
      </c>
      <c r="N603" s="26">
        <v>0</v>
      </c>
      <c r="O603" s="61">
        <f t="shared" ref="O603:O644" si="74">(SLN(I603,N603,K603))*-1</f>
        <v>-35.25083333333334</v>
      </c>
      <c r="P603" s="60">
        <f>O603+'Cálculo Fev2022'!P603</f>
        <v>-2185.5516666666672</v>
      </c>
      <c r="Q603" s="83"/>
      <c r="R603" s="80"/>
      <c r="S603" s="79"/>
      <c r="T603" s="55">
        <f t="shared" si="73"/>
        <v>2009.2974999999997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58</v>
      </c>
      <c r="N604" s="26">
        <v>0</v>
      </c>
      <c r="O604" s="61">
        <f t="shared" si="74"/>
        <v>-70.94616666666667</v>
      </c>
      <c r="P604" s="60">
        <f>O604+'Cálculo Fev2022'!P604</f>
        <v>-4114.8776666666672</v>
      </c>
      <c r="Q604" s="83"/>
      <c r="R604" s="80"/>
      <c r="S604" s="79"/>
      <c r="T604" s="55">
        <f t="shared" si="73"/>
        <v>70.946166666666613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55</v>
      </c>
      <c r="N605" s="26">
        <v>0</v>
      </c>
      <c r="O605" s="61">
        <f t="shared" si="74"/>
        <v>-4.0999999999999996</v>
      </c>
      <c r="P605" s="60">
        <f>O605+'Cálculo Fev2022'!P605</f>
        <v>-225.49999999999997</v>
      </c>
      <c r="Q605" s="83"/>
      <c r="R605" s="80"/>
      <c r="S605" s="79"/>
      <c r="T605" s="55">
        <f t="shared" si="73"/>
        <v>262.39999999999998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53</v>
      </c>
      <c r="N606" s="26">
        <v>0</v>
      </c>
      <c r="O606" s="61">
        <f t="shared" si="74"/>
        <v>-1378.85</v>
      </c>
      <c r="P606" s="60">
        <f>O606+'Cálculo Fev2022'!P606</f>
        <v>-73079.05</v>
      </c>
      <c r="Q606" s="83"/>
      <c r="R606" s="80"/>
      <c r="S606" s="79"/>
      <c r="T606" s="55">
        <f t="shared" si="73"/>
        <v>8273.0999999999913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53</v>
      </c>
      <c r="N607" s="26">
        <v>0</v>
      </c>
      <c r="O607" s="61">
        <f t="shared" si="74"/>
        <v>-251.61666666666667</v>
      </c>
      <c r="P607" s="60">
        <f>O607+'Cálculo Fev2022'!P607</f>
        <v>-13335.683333333334</v>
      </c>
      <c r="Q607" s="83"/>
      <c r="R607" s="80"/>
      <c r="S607" s="79"/>
      <c r="T607" s="55">
        <f t="shared" si="73"/>
        <v>1509.6999999999989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53</v>
      </c>
      <c r="N608" s="26">
        <v>0</v>
      </c>
      <c r="O608" s="61">
        <f t="shared" si="74"/>
        <v>-9.7833333333333332</v>
      </c>
      <c r="P608" s="60">
        <f>O608+'Cálculo Fev2022'!P608</f>
        <v>-518.51666666666665</v>
      </c>
      <c r="Q608" s="83"/>
      <c r="R608" s="80"/>
      <c r="S608" s="79"/>
      <c r="T608" s="55">
        <f t="shared" si="73"/>
        <v>58.700000000000045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52</v>
      </c>
      <c r="N609" s="26">
        <v>0</v>
      </c>
      <c r="O609" s="61">
        <f t="shared" si="74"/>
        <v>-91.845666666666659</v>
      </c>
      <c r="P609" s="60">
        <f>O609+'Cálculo Fev2022'!P609</f>
        <v>-4775.974666666667</v>
      </c>
      <c r="Q609" s="83"/>
      <c r="R609" s="80"/>
      <c r="S609" s="79"/>
      <c r="T609" s="55">
        <f t="shared" si="73"/>
        <v>6153.6596666666665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52</v>
      </c>
      <c r="N610" s="26">
        <v>0</v>
      </c>
      <c r="O610" s="61">
        <f t="shared" si="74"/>
        <v>-67.776083333333332</v>
      </c>
      <c r="P610" s="60">
        <f>O610+'Cálculo Fev2022'!P610</f>
        <v>-3524.3563333333332</v>
      </c>
      <c r="Q610" s="83"/>
      <c r="R610" s="80"/>
      <c r="S610" s="79"/>
      <c r="T610" s="55">
        <f t="shared" si="73"/>
        <v>4540.9975833333338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52</v>
      </c>
      <c r="N611" s="26">
        <v>0</v>
      </c>
      <c r="O611" s="61">
        <f t="shared" si="74"/>
        <v>-29.999833333333335</v>
      </c>
      <c r="P611" s="60">
        <f>O611+'Cálculo Fev2022'!P611</f>
        <v>-1559.9913333333334</v>
      </c>
      <c r="Q611" s="83"/>
      <c r="R611" s="80"/>
      <c r="S611" s="79"/>
      <c r="T611" s="55">
        <f t="shared" si="73"/>
        <v>2009.9888333333333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52</v>
      </c>
      <c r="N612" s="26">
        <v>0</v>
      </c>
      <c r="O612" s="61">
        <f t="shared" si="74"/>
        <v>-10.413</v>
      </c>
      <c r="P612" s="60">
        <f>O612+'Cálculo Fev2022'!P612</f>
        <v>-541.476</v>
      </c>
      <c r="Q612" s="83"/>
      <c r="R612" s="80"/>
      <c r="S612" s="79"/>
      <c r="T612" s="55">
        <f t="shared" si="73"/>
        <v>697.67099999999994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52</v>
      </c>
      <c r="N613" s="26">
        <v>0</v>
      </c>
      <c r="O613" s="61">
        <f t="shared" si="74"/>
        <v>-3.0113333333333334</v>
      </c>
      <c r="P613" s="60">
        <f>O613+'Cálculo Fev2022'!P613</f>
        <v>-156.58933333333334</v>
      </c>
      <c r="Q613" s="83"/>
      <c r="R613" s="80"/>
      <c r="S613" s="79"/>
      <c r="T613" s="55">
        <f t="shared" si="73"/>
        <v>21.079333333333324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43</v>
      </c>
      <c r="N614" s="26">
        <v>0</v>
      </c>
      <c r="O614" s="61">
        <f t="shared" si="74"/>
        <v>-85</v>
      </c>
      <c r="P614" s="60">
        <f>O614+'Cálculo Fev2022'!P614</f>
        <v>-3655</v>
      </c>
      <c r="Q614" s="83"/>
      <c r="R614" s="80"/>
      <c r="S614" s="79"/>
      <c r="T614" s="55">
        <f t="shared" si="73"/>
        <v>6460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42</v>
      </c>
      <c r="N615" s="26">
        <v>0</v>
      </c>
      <c r="O615" s="61">
        <f t="shared" si="74"/>
        <v>-28.733333333333334</v>
      </c>
      <c r="P615" s="60">
        <f>O615+'Cálculo Fev2022'!P615</f>
        <v>-1206.8000000000002</v>
      </c>
      <c r="Q615" s="83"/>
      <c r="R615" s="80"/>
      <c r="S615" s="79"/>
      <c r="T615" s="55">
        <f t="shared" si="73"/>
        <v>488.46666666666647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40</v>
      </c>
      <c r="N616" s="26">
        <v>0</v>
      </c>
      <c r="O616" s="61">
        <f t="shared" si="74"/>
        <v>-25.648333333333333</v>
      </c>
      <c r="P616" s="60">
        <f>O616+'Cálculo Fev2022'!P616</f>
        <v>-1025.9333333333334</v>
      </c>
      <c r="Q616" s="83"/>
      <c r="R616" s="80"/>
      <c r="S616" s="79"/>
      <c r="T616" s="55">
        <f t="shared" si="73"/>
        <v>2026.2183333333332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39</v>
      </c>
      <c r="N617" s="26">
        <v>0</v>
      </c>
      <c r="O617" s="61">
        <f t="shared" si="74"/>
        <v>-11.065</v>
      </c>
      <c r="P617" s="60">
        <f>O617+'Cálculo Fev2022'!P617</f>
        <v>-431.53499999999997</v>
      </c>
      <c r="Q617" s="83"/>
      <c r="R617" s="80"/>
      <c r="S617" s="79"/>
      <c r="T617" s="55">
        <f t="shared" si="73"/>
        <v>885.19999999999993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39</v>
      </c>
      <c r="N618" s="26">
        <v>0</v>
      </c>
      <c r="O618" s="61">
        <f t="shared" si="74"/>
        <v>-17.082583333333332</v>
      </c>
      <c r="P618" s="60">
        <f>O618+'Cálculo Fev2022'!P618</f>
        <v>-666.22074999999995</v>
      </c>
      <c r="Q618" s="83"/>
      <c r="R618" s="80"/>
      <c r="S618" s="79"/>
      <c r="T618" s="55">
        <f t="shared" si="73"/>
        <v>1366.6066666666666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39</v>
      </c>
      <c r="N619" s="26">
        <v>0</v>
      </c>
      <c r="O619" s="61">
        <f t="shared" si="74"/>
        <v>-4.0325833333333332</v>
      </c>
      <c r="P619" s="60">
        <f>O619+'Cálculo Fev2022'!P619</f>
        <v>-157.27074999999996</v>
      </c>
      <c r="Q619" s="83"/>
      <c r="R619" s="80"/>
      <c r="S619" s="79"/>
      <c r="T619" s="55">
        <f t="shared" si="73"/>
        <v>322.60666666666674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37</v>
      </c>
      <c r="N620" s="26">
        <v>0</v>
      </c>
      <c r="O620" s="61">
        <f t="shared" si="74"/>
        <v>-9.0833333333333339</v>
      </c>
      <c r="P620" s="60">
        <f>O620+'Cálculo Fev2022'!P620</f>
        <v>-336.08333333333331</v>
      </c>
      <c r="Q620" s="83"/>
      <c r="R620" s="80"/>
      <c r="S620" s="79"/>
      <c r="T620" s="55">
        <f t="shared" si="73"/>
        <v>744.83333333333348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3</v>
      </c>
      <c r="M621" s="24">
        <f t="shared" si="72"/>
        <v>36</v>
      </c>
      <c r="N621" s="26">
        <v>0</v>
      </c>
      <c r="O621" s="61">
        <f t="shared" si="74"/>
        <v>-250</v>
      </c>
      <c r="P621" s="60">
        <f>O621+'Cálculo Fev2022'!P621</f>
        <v>-9000</v>
      </c>
      <c r="Q621" s="83"/>
      <c r="R621" s="80"/>
      <c r="S621" s="79"/>
      <c r="T621" s="55">
        <f t="shared" si="73"/>
        <v>5750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3</v>
      </c>
      <c r="M622" s="24">
        <f t="shared" si="72"/>
        <v>36</v>
      </c>
      <c r="N622" s="26">
        <v>0</v>
      </c>
      <c r="O622" s="61">
        <f t="shared" si="74"/>
        <v>-3.7374999999999998</v>
      </c>
      <c r="P622" s="60">
        <f>O622+'Cálculo Fev2022'!P622</f>
        <v>-134.55000000000001</v>
      </c>
      <c r="Q622" s="83"/>
      <c r="R622" s="80"/>
      <c r="S622" s="79"/>
      <c r="T622" s="55">
        <f t="shared" si="73"/>
        <v>310.21249999999998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3</v>
      </c>
      <c r="M623" s="24">
        <f t="shared" si="72"/>
        <v>36</v>
      </c>
      <c r="N623" s="26">
        <v>0</v>
      </c>
      <c r="O623" s="61">
        <f t="shared" si="74"/>
        <v>-6.8624999999999998</v>
      </c>
      <c r="P623" s="60">
        <f>O623+'Cálculo Fev2022'!P623</f>
        <v>-247.05</v>
      </c>
      <c r="Q623" s="83"/>
      <c r="R623" s="80"/>
      <c r="S623" s="79"/>
      <c r="T623" s="55">
        <f t="shared" si="73"/>
        <v>569.58750000000009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3</v>
      </c>
      <c r="M624" s="24">
        <f t="shared" si="72"/>
        <v>36</v>
      </c>
      <c r="N624" s="26">
        <v>0</v>
      </c>
      <c r="O624" s="61">
        <f t="shared" si="74"/>
        <v>-3.1124999999999998</v>
      </c>
      <c r="P624" s="60">
        <f>O624+'Cálculo Fev2022'!P624</f>
        <v>-112.04999999999998</v>
      </c>
      <c r="Q624" s="83"/>
      <c r="R624" s="80"/>
      <c r="S624" s="79"/>
      <c r="T624" s="55">
        <f t="shared" si="73"/>
        <v>258.33749999999998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3</v>
      </c>
      <c r="M625" s="24">
        <f t="shared" si="72"/>
        <v>36</v>
      </c>
      <c r="N625" s="26">
        <v>0</v>
      </c>
      <c r="O625" s="61">
        <f t="shared" si="74"/>
        <v>-61.944166666666668</v>
      </c>
      <c r="P625" s="60">
        <f>O625+'Cálculo Fev2022'!P625</f>
        <v>-2229.9900000000002</v>
      </c>
      <c r="Q625" s="83"/>
      <c r="R625" s="80"/>
      <c r="S625" s="79"/>
      <c r="T625" s="55">
        <f t="shared" si="73"/>
        <v>5141.3658333333333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35</v>
      </c>
      <c r="N626" s="26">
        <v>0</v>
      </c>
      <c r="O626" s="61">
        <f t="shared" si="74"/>
        <v>-1825.0008333333337</v>
      </c>
      <c r="P626" s="60">
        <f>O626+'Cálculo Fev2022'!P626</f>
        <v>-63875.029166666674</v>
      </c>
      <c r="Q626" s="83"/>
      <c r="R626" s="80"/>
      <c r="S626" s="79"/>
      <c r="T626" s="55">
        <f t="shared" si="73"/>
        <v>43800.020000000004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33</v>
      </c>
      <c r="N627" s="26">
        <v>0</v>
      </c>
      <c r="O627" s="61">
        <f t="shared" si="74"/>
        <v>-43.75</v>
      </c>
      <c r="P627" s="60">
        <f>O627+'Cálculo Fev2022'!P627</f>
        <v>-1443.75</v>
      </c>
      <c r="Q627" s="83"/>
      <c r="R627" s="80"/>
      <c r="S627" s="79"/>
      <c r="T627" s="55">
        <f t="shared" si="73"/>
        <v>3762.5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33</v>
      </c>
      <c r="N628" s="26">
        <v>0</v>
      </c>
      <c r="O628" s="61">
        <f t="shared" si="74"/>
        <v>-5.5</v>
      </c>
      <c r="P628" s="60">
        <f>O628+'Cálculo Fev2022'!P628</f>
        <v>-181.5</v>
      </c>
      <c r="Q628" s="83"/>
      <c r="R628" s="80"/>
      <c r="S628" s="79"/>
      <c r="T628" s="55">
        <f t="shared" si="73"/>
        <v>473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33</v>
      </c>
      <c r="N629" s="26">
        <v>0</v>
      </c>
      <c r="O629" s="61">
        <f t="shared" si="74"/>
        <v>-138.66666666666666</v>
      </c>
      <c r="P629" s="60">
        <f>O629+'Cálculo Fev2022'!P629</f>
        <v>-4576</v>
      </c>
      <c r="Q629" s="83"/>
      <c r="R629" s="80"/>
      <c r="S629" s="79"/>
      <c r="T629" s="55">
        <f t="shared" si="73"/>
        <v>3605.333333333333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32</v>
      </c>
      <c r="N630" s="26">
        <v>0</v>
      </c>
      <c r="O630" s="61">
        <f t="shared" si="74"/>
        <v>-22.5</v>
      </c>
      <c r="P630" s="60">
        <f>O630+'Cálculo Fev2022'!P630</f>
        <v>-720</v>
      </c>
      <c r="Q630" s="83"/>
      <c r="R630" s="80"/>
      <c r="S630" s="79"/>
      <c r="T630" s="55">
        <f t="shared" si="73"/>
        <v>607.5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32</v>
      </c>
      <c r="N631" s="26">
        <v>0</v>
      </c>
      <c r="O631" s="61">
        <f t="shared" si="74"/>
        <v>-17.320833333333333</v>
      </c>
      <c r="P631" s="60">
        <f>O631+'Cálculo Fev2022'!P631</f>
        <v>-554.26666666666665</v>
      </c>
      <c r="Q631" s="83"/>
      <c r="R631" s="80"/>
      <c r="S631" s="79"/>
      <c r="T631" s="55">
        <f t="shared" si="73"/>
        <v>1506.9125000000001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32</v>
      </c>
      <c r="N632" s="26">
        <v>0</v>
      </c>
      <c r="O632" s="61">
        <f t="shared" si="74"/>
        <v>-49.416000000000004</v>
      </c>
      <c r="P632" s="60">
        <f>O632+'Cálculo Fev2022'!P632</f>
        <v>-1581.3119999999999</v>
      </c>
      <c r="Q632" s="83"/>
      <c r="R632" s="80"/>
      <c r="S632" s="79"/>
      <c r="T632" s="55">
        <f t="shared" si="73"/>
        <v>1334.232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32</v>
      </c>
      <c r="N633" s="26">
        <v>0</v>
      </c>
      <c r="O633" s="61">
        <f t="shared" si="74"/>
        <v>-16.651333333333334</v>
      </c>
      <c r="P633" s="60">
        <f>O633+'Cálculo Fev2022'!P633</f>
        <v>-532.84266666666667</v>
      </c>
      <c r="Q633" s="83"/>
      <c r="R633" s="80"/>
      <c r="S633" s="79"/>
      <c r="T633" s="55">
        <f t="shared" si="73"/>
        <v>449.58600000000001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32</v>
      </c>
      <c r="N634" s="26">
        <v>0</v>
      </c>
      <c r="O634" s="61">
        <f t="shared" si="74"/>
        <v>-45.429333333333339</v>
      </c>
      <c r="P634" s="60">
        <f>O634+'Cálculo Fev2022'!P634</f>
        <v>-1453.7386666666666</v>
      </c>
      <c r="Q634" s="83"/>
      <c r="R634" s="80"/>
      <c r="S634" s="79"/>
      <c r="T634" s="55">
        <f t="shared" si="73"/>
        <v>1226.5920000000001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32</v>
      </c>
      <c r="N635" s="26">
        <v>0</v>
      </c>
      <c r="O635" s="61">
        <f t="shared" si="74"/>
        <v>-38.65</v>
      </c>
      <c r="P635" s="60">
        <f>O635+'Cálculo Fev2022'!P635</f>
        <v>-1236.8000000000002</v>
      </c>
      <c r="Q635" s="83"/>
      <c r="R635" s="80"/>
      <c r="S635" s="79"/>
      <c r="T635" s="55">
        <f t="shared" si="73"/>
        <v>1043.5499999999997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32</v>
      </c>
      <c r="N636" s="26">
        <v>0</v>
      </c>
      <c r="O636" s="61">
        <f t="shared" si="74"/>
        <v>-19.012999999999998</v>
      </c>
      <c r="P636" s="60">
        <f>O636+'Cálculo Fev2022'!P636</f>
        <v>-608.41600000000005</v>
      </c>
      <c r="Q636" s="83"/>
      <c r="R636" s="80"/>
      <c r="S636" s="79"/>
      <c r="T636" s="55">
        <f t="shared" si="73"/>
        <v>513.351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32</v>
      </c>
      <c r="N637" s="26">
        <v>0</v>
      </c>
      <c r="O637" s="61">
        <f t="shared" si="74"/>
        <v>-2.1963333333333335</v>
      </c>
      <c r="P637" s="60">
        <f>O637+'Cálculo Fev2022'!P637</f>
        <v>-70.282666666666657</v>
      </c>
      <c r="Q637" s="83"/>
      <c r="R637" s="80"/>
      <c r="S637" s="79"/>
      <c r="T637" s="55">
        <f t="shared" si="73"/>
        <v>191.08100000000002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32</v>
      </c>
      <c r="N638" s="26">
        <v>0</v>
      </c>
      <c r="O638" s="61">
        <f t="shared" si="74"/>
        <v>-29.644999999999996</v>
      </c>
      <c r="P638" s="60">
        <f>O638+'Cálculo Fev2022'!P638</f>
        <v>-948.63999999999987</v>
      </c>
      <c r="Q638" s="83"/>
      <c r="R638" s="80"/>
      <c r="S638" s="79"/>
      <c r="T638" s="55">
        <f t="shared" si="73"/>
        <v>800.41499999999996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32</v>
      </c>
      <c r="N639" s="26">
        <v>0</v>
      </c>
      <c r="O639" s="61">
        <f t="shared" si="74"/>
        <v>-146.41666666666666</v>
      </c>
      <c r="P639" s="60">
        <f>O639+'Cálculo Fev2022'!P639</f>
        <v>-4685.3333333333339</v>
      </c>
      <c r="Q639" s="83"/>
      <c r="R639" s="80"/>
      <c r="S639" s="79"/>
      <c r="T639" s="55">
        <f t="shared" si="73"/>
        <v>12738.249999999998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32</v>
      </c>
      <c r="N640" s="26">
        <v>0</v>
      </c>
      <c r="O640" s="61">
        <f t="shared" si="74"/>
        <v>-194.66666666666666</v>
      </c>
      <c r="P640" s="60">
        <f>O640+'Cálculo Fev2022'!P640</f>
        <v>-6229.3333333333339</v>
      </c>
      <c r="Q640" s="83"/>
      <c r="R640" s="80"/>
      <c r="S640" s="79"/>
      <c r="T640" s="55">
        <f t="shared" si="73"/>
        <v>5256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31</v>
      </c>
      <c r="N641" s="26">
        <v>0</v>
      </c>
      <c r="O641" s="61">
        <f t="shared" si="74"/>
        <v>-207.3</v>
      </c>
      <c r="P641" s="60">
        <f>O641+'Cálculo Fev2022'!P641</f>
        <v>-6426.3000000000011</v>
      </c>
      <c r="Q641" s="83"/>
      <c r="R641" s="80"/>
      <c r="S641" s="79"/>
      <c r="T641" s="55">
        <f t="shared" si="73"/>
        <v>5804.4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31</v>
      </c>
      <c r="N642" s="26">
        <v>0</v>
      </c>
      <c r="O642" s="61">
        <f t="shared" si="74"/>
        <v>-250</v>
      </c>
      <c r="P642" s="60">
        <f>O642+'Cálculo Fev2022'!P642</f>
        <v>-7750</v>
      </c>
      <c r="Q642" s="83"/>
      <c r="R642" s="80"/>
      <c r="S642" s="79"/>
      <c r="T642" s="55">
        <f t="shared" si="73"/>
        <v>7000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31</v>
      </c>
      <c r="N643" s="26">
        <v>0</v>
      </c>
      <c r="O643" s="61">
        <f t="shared" si="74"/>
        <v>-5.666666666666667</v>
      </c>
      <c r="P643" s="60">
        <f>O643+'Cálculo Fev2022'!P643</f>
        <v>-175.66666666666666</v>
      </c>
      <c r="Q643" s="83"/>
      <c r="R643" s="80"/>
      <c r="S643" s="79"/>
      <c r="T643" s="55">
        <f t="shared" si="73"/>
        <v>158.66666666666666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31</v>
      </c>
      <c r="N644" s="26">
        <v>0</v>
      </c>
      <c r="O644" s="61">
        <f t="shared" si="74"/>
        <v>-9.7666666666666675</v>
      </c>
      <c r="P644" s="60">
        <f>O644+'Cálculo Fev2022'!P644</f>
        <v>-302.76666666666665</v>
      </c>
      <c r="Q644" s="83"/>
      <c r="R644" s="80"/>
      <c r="S644" s="79"/>
      <c r="T644" s="55">
        <f t="shared" si="73"/>
        <v>859.4666666666667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30</v>
      </c>
      <c r="N645" s="26">
        <v>0</v>
      </c>
      <c r="O645" s="61">
        <v>0</v>
      </c>
      <c r="P645" s="60">
        <f>O645+'Cálculo Fev2022'!P645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29</v>
      </c>
      <c r="N646" s="26">
        <v>0</v>
      </c>
      <c r="O646" s="61">
        <f t="shared" ref="O646:O673" si="80">(SLN(I646,N646,K646))*-1</f>
        <v>-194.154</v>
      </c>
      <c r="P646" s="60">
        <f>O646+'Cálculo Fev2022'!P646</f>
        <v>-5630.4660000000003</v>
      </c>
      <c r="Q646" s="83"/>
      <c r="R646" s="80"/>
      <c r="S646" s="79"/>
      <c r="T646" s="55">
        <f t="shared" si="73"/>
        <v>5824.619999999999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29</v>
      </c>
      <c r="N647" s="26">
        <v>0</v>
      </c>
      <c r="O647" s="61">
        <f t="shared" si="80"/>
        <v>-13.333333333333334</v>
      </c>
      <c r="P647" s="60">
        <f>O647+'Cálculo Fev2022'!P647</f>
        <v>-386.66666666666663</v>
      </c>
      <c r="Q647" s="83"/>
      <c r="R647" s="80"/>
      <c r="S647" s="79"/>
      <c r="T647" s="55">
        <f t="shared" si="73"/>
        <v>1200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29</v>
      </c>
      <c r="N648" s="26">
        <v>0</v>
      </c>
      <c r="O648" s="61">
        <f t="shared" si="80"/>
        <v>-67.849999999999994</v>
      </c>
      <c r="P648" s="60">
        <f>O648+'Cálculo Fev2022'!P648</f>
        <v>-1967.6499999999996</v>
      </c>
      <c r="Q648" s="83"/>
      <c r="R648" s="80"/>
      <c r="S648" s="79"/>
      <c r="T648" s="55">
        <f t="shared" si="73"/>
        <v>6106.5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27</v>
      </c>
      <c r="N649" s="26">
        <v>0</v>
      </c>
      <c r="O649" s="61">
        <f t="shared" si="80"/>
        <v>-13.4445</v>
      </c>
      <c r="P649" s="60">
        <f>O649+'Cálculo Fev2022'!P649</f>
        <v>-363.00150000000002</v>
      </c>
      <c r="Q649" s="83"/>
      <c r="R649" s="80"/>
      <c r="S649" s="79"/>
      <c r="T649" s="55">
        <f t="shared" si="73"/>
        <v>1236.8939999999998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27</v>
      </c>
      <c r="N650" s="26">
        <v>0</v>
      </c>
      <c r="O650" s="61">
        <f t="shared" si="80"/>
        <v>-98.084999999999994</v>
      </c>
      <c r="P650" s="60">
        <f>O650+'Cálculo Fev2022'!P650</f>
        <v>-2648.2950000000001</v>
      </c>
      <c r="Q650" s="83"/>
      <c r="R650" s="80"/>
      <c r="S650" s="79"/>
      <c r="T650" s="55">
        <f t="shared" si="73"/>
        <v>9023.82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27</v>
      </c>
      <c r="N651" s="26">
        <v>0</v>
      </c>
      <c r="O651" s="61">
        <f t="shared" si="80"/>
        <v>-19.796666666666667</v>
      </c>
      <c r="P651" s="60">
        <f>O651+'Cálculo Fev2022'!P651</f>
        <v>-534.51</v>
      </c>
      <c r="Q651" s="83"/>
      <c r="R651" s="80"/>
      <c r="S651" s="79"/>
      <c r="T651" s="55">
        <f t="shared" ref="T651:T714" si="82">I651+N651+O651+P651</f>
        <v>1821.2933333333333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27</v>
      </c>
      <c r="N652" s="26">
        <v>0</v>
      </c>
      <c r="O652" s="61">
        <f t="shared" si="80"/>
        <v>-14.5</v>
      </c>
      <c r="P652" s="60">
        <f>O652+'Cálculo Fev2022'!P652</f>
        <v>-391.5</v>
      </c>
      <c r="Q652" s="83"/>
      <c r="R652" s="80"/>
      <c r="S652" s="79"/>
      <c r="T652" s="55">
        <f t="shared" si="82"/>
        <v>1334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27</v>
      </c>
      <c r="N653" s="26">
        <v>0</v>
      </c>
      <c r="O653" s="61">
        <f t="shared" si="80"/>
        <v>-15</v>
      </c>
      <c r="P653" s="60">
        <f>O653+'Cálculo Fev2022'!P653</f>
        <v>-405</v>
      </c>
      <c r="Q653" s="83"/>
      <c r="R653" s="80"/>
      <c r="S653" s="79"/>
      <c r="T653" s="55">
        <f t="shared" si="82"/>
        <v>1380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27</v>
      </c>
      <c r="N654" s="26">
        <v>0</v>
      </c>
      <c r="O654" s="61">
        <f t="shared" si="80"/>
        <v>-41.333333333333336</v>
      </c>
      <c r="P654" s="60">
        <f>O654+'Cálculo Fev2022'!P654</f>
        <v>-1116</v>
      </c>
      <c r="Q654" s="83"/>
      <c r="R654" s="80"/>
      <c r="S654" s="79"/>
      <c r="T654" s="55">
        <f t="shared" si="82"/>
        <v>3802.666666666667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27</v>
      </c>
      <c r="N655" s="26">
        <v>0</v>
      </c>
      <c r="O655" s="61">
        <f t="shared" si="80"/>
        <v>-21</v>
      </c>
      <c r="P655" s="60">
        <f>O655+'Cálculo Fev2022'!P655</f>
        <v>-567</v>
      </c>
      <c r="Q655" s="83"/>
      <c r="R655" s="80"/>
      <c r="S655" s="79"/>
      <c r="T655" s="55">
        <f t="shared" si="82"/>
        <v>1932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27</v>
      </c>
      <c r="N656" s="26">
        <v>0</v>
      </c>
      <c r="O656" s="61">
        <f t="shared" si="80"/>
        <v>-2.8333333333333335</v>
      </c>
      <c r="P656" s="60">
        <f>O656+'Cálculo Fev2022'!P656</f>
        <v>-76.5</v>
      </c>
      <c r="Q656" s="83"/>
      <c r="R656" s="80"/>
      <c r="S656" s="79"/>
      <c r="T656" s="55">
        <f t="shared" si="82"/>
        <v>770.66666666666663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25</v>
      </c>
      <c r="N657" s="26">
        <v>0</v>
      </c>
      <c r="O657" s="61">
        <f t="shared" si="80"/>
        <v>-37.497666666666667</v>
      </c>
      <c r="P657" s="60">
        <f>O657+'Cálculo Fev2022'!P657</f>
        <v>-937.44166666666661</v>
      </c>
      <c r="Q657" s="83"/>
      <c r="R657" s="80"/>
      <c r="S657" s="79"/>
      <c r="T657" s="55">
        <f t="shared" si="82"/>
        <v>1274.9206666666669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22</v>
      </c>
      <c r="N658" s="26">
        <v>0</v>
      </c>
      <c r="O658" s="61">
        <f t="shared" si="80"/>
        <v>-56.66</v>
      </c>
      <c r="P658" s="60">
        <f>O658+'Cálculo Fev2022'!P658</f>
        <v>-1246.52</v>
      </c>
      <c r="Q658" s="83"/>
      <c r="R658" s="80"/>
      <c r="S658" s="79"/>
      <c r="T658" s="55">
        <f t="shared" si="82"/>
        <v>5496.02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21</v>
      </c>
      <c r="N659" s="26">
        <v>0</v>
      </c>
      <c r="O659" s="61">
        <f t="shared" si="80"/>
        <v>-5.416666666666667</v>
      </c>
      <c r="P659" s="60">
        <f>O659+'Cálculo Fev2022'!P659</f>
        <v>-113.75000000000001</v>
      </c>
      <c r="Q659" s="83"/>
      <c r="R659" s="80"/>
      <c r="S659" s="79"/>
      <c r="T659" s="55">
        <f t="shared" si="82"/>
        <v>530.83333333333337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20</v>
      </c>
      <c r="N660" s="26">
        <v>0</v>
      </c>
      <c r="O660" s="61">
        <f t="shared" si="80"/>
        <v>-157.42224999999999</v>
      </c>
      <c r="P660" s="60">
        <f>O660+'Cálculo Fev2022'!P660</f>
        <v>-3148.4450000000002</v>
      </c>
      <c r="Q660" s="83"/>
      <c r="R660" s="80"/>
      <c r="S660" s="79"/>
      <c r="T660" s="55">
        <f t="shared" si="82"/>
        <v>15584.802749999999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20</v>
      </c>
      <c r="N661" s="26">
        <v>0</v>
      </c>
      <c r="O661" s="61">
        <f t="shared" si="80"/>
        <v>-10.383333333333333</v>
      </c>
      <c r="P661" s="60">
        <f>O661+'Cálculo Fev2022'!P661</f>
        <v>-207.66666666666663</v>
      </c>
      <c r="Q661" s="83"/>
      <c r="R661" s="80"/>
      <c r="S661" s="79"/>
      <c r="T661" s="55">
        <f t="shared" si="82"/>
        <v>404.95000000000005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20</v>
      </c>
      <c r="N662" s="26">
        <v>0</v>
      </c>
      <c r="O662" s="61">
        <f t="shared" si="80"/>
        <v>-23.083333333333332</v>
      </c>
      <c r="P662" s="60">
        <f>O662+'Cálculo Fev2022'!P662</f>
        <v>-461.66666666666663</v>
      </c>
      <c r="Q662" s="83"/>
      <c r="R662" s="80"/>
      <c r="S662" s="79"/>
      <c r="T662" s="55">
        <f t="shared" si="82"/>
        <v>2285.25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20</v>
      </c>
      <c r="N663" s="26">
        <v>0</v>
      </c>
      <c r="O663" s="61">
        <f t="shared" si="80"/>
        <v>-13.875</v>
      </c>
      <c r="P663" s="60">
        <f>O663+'Cálculo Fev2022'!P663</f>
        <v>-277.5</v>
      </c>
      <c r="Q663" s="83"/>
      <c r="R663" s="80"/>
      <c r="S663" s="79"/>
      <c r="T663" s="55">
        <f t="shared" si="82"/>
        <v>1373.625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19</v>
      </c>
      <c r="N664" s="26">
        <v>0</v>
      </c>
      <c r="O664" s="61">
        <f t="shared" si="80"/>
        <v>-6.65</v>
      </c>
      <c r="P664" s="60">
        <f>O664+'Cálculo Fev2022'!P664</f>
        <v>-126.35000000000002</v>
      </c>
      <c r="Q664" s="83"/>
      <c r="R664" s="80"/>
      <c r="S664" s="79"/>
      <c r="T664" s="55">
        <f t="shared" si="82"/>
        <v>665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19</v>
      </c>
      <c r="N665" s="26">
        <v>0</v>
      </c>
      <c r="O665" s="61">
        <f t="shared" si="80"/>
        <v>-3.46</v>
      </c>
      <c r="P665" s="60">
        <f>O665+'Cálculo Fev2022'!P665</f>
        <v>-65.739999999999995</v>
      </c>
      <c r="Q665" s="83"/>
      <c r="R665" s="80"/>
      <c r="S665" s="79"/>
      <c r="T665" s="55">
        <f t="shared" si="82"/>
        <v>968.8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19</v>
      </c>
      <c r="N666" s="26">
        <v>0</v>
      </c>
      <c r="O666" s="61">
        <f t="shared" si="80"/>
        <v>-30.833333333333332</v>
      </c>
      <c r="P666" s="60">
        <f>O666+'Cálculo Fev2022'!P666</f>
        <v>-585.83333333333337</v>
      </c>
      <c r="Q666" s="83"/>
      <c r="R666" s="80"/>
      <c r="S666" s="79"/>
      <c r="T666" s="55">
        <f t="shared" si="82"/>
        <v>3083.333333333333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18</v>
      </c>
      <c r="N667" s="26">
        <v>0</v>
      </c>
      <c r="O667" s="61">
        <f t="shared" si="80"/>
        <v>-541.5333333333333</v>
      </c>
      <c r="P667" s="60">
        <f>O667+'Cálculo Fev2022'!P667</f>
        <v>-9747.5999999999985</v>
      </c>
      <c r="Q667" s="83"/>
      <c r="R667" s="80"/>
      <c r="S667" s="79"/>
      <c r="T667" s="55">
        <f t="shared" si="82"/>
        <v>22202.866666666669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18</v>
      </c>
      <c r="N668" s="26">
        <v>0</v>
      </c>
      <c r="O668" s="61">
        <f t="shared" si="80"/>
        <v>-37.333333333333336</v>
      </c>
      <c r="P668" s="60">
        <f>O668+'Cálculo Fev2022'!P668</f>
        <v>-672.00000000000011</v>
      </c>
      <c r="Q668" s="83"/>
      <c r="R668" s="80"/>
      <c r="S668" s="79"/>
      <c r="T668" s="55">
        <f t="shared" si="82"/>
        <v>1530.6666666666665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18</v>
      </c>
      <c r="N669" s="26">
        <v>0</v>
      </c>
      <c r="O669" s="61">
        <f t="shared" si="80"/>
        <v>-94.012833333333347</v>
      </c>
      <c r="P669" s="60">
        <f>O669+'Cálculo Fev2022'!P669</f>
        <v>-1692.2310000000004</v>
      </c>
      <c r="Q669" s="83"/>
      <c r="R669" s="80"/>
      <c r="S669" s="79"/>
      <c r="T669" s="55">
        <f t="shared" si="82"/>
        <v>3854.5261666666665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17</v>
      </c>
      <c r="N670" s="26">
        <v>0</v>
      </c>
      <c r="O670" s="61">
        <f t="shared" si="80"/>
        <v>-2.6999166666666667</v>
      </c>
      <c r="P670" s="60">
        <f>O670+'Cálculo Fev2022'!P670</f>
        <v>-45.898583333333335</v>
      </c>
      <c r="Q670" s="83"/>
      <c r="R670" s="80"/>
      <c r="S670" s="79"/>
      <c r="T670" s="55">
        <f t="shared" si="82"/>
        <v>275.39149999999995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17</v>
      </c>
      <c r="N671" s="26">
        <v>0</v>
      </c>
      <c r="O671" s="61">
        <f t="shared" si="80"/>
        <v>-10.158333333333333</v>
      </c>
      <c r="P671" s="60">
        <f>O671+'Cálculo Fev2022'!P671</f>
        <v>-172.69166666666666</v>
      </c>
      <c r="Q671" s="83"/>
      <c r="R671" s="80"/>
      <c r="S671" s="79"/>
      <c r="T671" s="55">
        <f t="shared" si="82"/>
        <v>1036.1500000000001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15</v>
      </c>
      <c r="N672" s="26">
        <v>0</v>
      </c>
      <c r="O672" s="61">
        <f t="shared" si="80"/>
        <v>-7.9466666666666672</v>
      </c>
      <c r="P672" s="60">
        <f>O672+'Cálculo Fev2022'!P672</f>
        <v>-119.20000000000002</v>
      </c>
      <c r="Q672" s="83"/>
      <c r="R672" s="80"/>
      <c r="S672" s="79"/>
      <c r="T672" s="55">
        <f t="shared" si="82"/>
        <v>826.45333333333326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15</v>
      </c>
      <c r="N673" s="26">
        <v>0</v>
      </c>
      <c r="O673" s="61">
        <f t="shared" si="80"/>
        <v>-23.333333333333332</v>
      </c>
      <c r="P673" s="60">
        <f>O673+'Cálculo Fev2022'!P673</f>
        <v>-349.99999999999994</v>
      </c>
      <c r="Q673" s="83"/>
      <c r="R673" s="80"/>
      <c r="S673" s="79"/>
      <c r="T673" s="55">
        <f t="shared" si="82"/>
        <v>2426.6666666666665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15</v>
      </c>
      <c r="N674" s="26">
        <v>0</v>
      </c>
      <c r="O674" s="61">
        <v>0</v>
      </c>
      <c r="P674" s="60">
        <f>O674+'Cálculo Fev2022'!P674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15</v>
      </c>
      <c r="N675" s="26">
        <v>0</v>
      </c>
      <c r="O675" s="61">
        <f t="shared" ref="O675:O738" si="84">(SLN(I675,N675,K675))*-1</f>
        <v>-12</v>
      </c>
      <c r="P675" s="60">
        <f>O675+'Cálculo Fev2022'!P675</f>
        <v>-180</v>
      </c>
      <c r="Q675" s="83"/>
      <c r="R675" s="80"/>
      <c r="S675" s="79"/>
      <c r="T675" s="55">
        <f t="shared" si="82"/>
        <v>1248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14</v>
      </c>
      <c r="N676" s="26">
        <v>0</v>
      </c>
      <c r="O676" s="61">
        <f t="shared" si="84"/>
        <v>-1.3054999999999999</v>
      </c>
      <c r="P676" s="60">
        <f>O676+'Cálculo Fev2022'!P676</f>
        <v>-18.276999999999997</v>
      </c>
      <c r="Q676" s="83"/>
      <c r="R676" s="80"/>
      <c r="S676" s="79"/>
      <c r="T676" s="55">
        <f t="shared" si="82"/>
        <v>137.07750000000001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14</v>
      </c>
      <c r="N677" s="26">
        <v>0</v>
      </c>
      <c r="O677" s="61">
        <f t="shared" si="84"/>
        <v>-6.0514000000000001</v>
      </c>
      <c r="P677" s="60">
        <f>O677+'Cálculo Fev2022'!P677</f>
        <v>-84.7196</v>
      </c>
      <c r="Q677" s="83"/>
      <c r="R677" s="80"/>
      <c r="S677" s="79"/>
      <c r="T677" s="55">
        <f t="shared" si="82"/>
        <v>1724.6490000000001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13</v>
      </c>
      <c r="N678" s="26">
        <v>0</v>
      </c>
      <c r="O678" s="61">
        <f t="shared" si="84"/>
        <v>-8.3960000000000008</v>
      </c>
      <c r="P678" s="60">
        <f>O678+'Cálculo Fev2022'!P678</f>
        <v>-109.14800000000001</v>
      </c>
      <c r="Q678" s="83"/>
      <c r="R678" s="80"/>
      <c r="S678" s="79"/>
      <c r="T678" s="55">
        <f t="shared" si="82"/>
        <v>2401.2559999999999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13</v>
      </c>
      <c r="N679" s="26">
        <v>0</v>
      </c>
      <c r="O679" s="61">
        <f t="shared" si="84"/>
        <v>-7.6583333333333332</v>
      </c>
      <c r="P679" s="60">
        <f>O679+'Cálculo Fev2022'!P679</f>
        <v>-99.558333333333323</v>
      </c>
      <c r="Q679" s="83"/>
      <c r="R679" s="80"/>
      <c r="S679" s="79"/>
      <c r="T679" s="55">
        <f t="shared" si="82"/>
        <v>811.78333333333342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1</v>
      </c>
      <c r="M680" s="24">
        <f t="shared" si="81"/>
        <v>12</v>
      </c>
      <c r="N680" s="26">
        <v>0</v>
      </c>
      <c r="O680" s="61">
        <f t="shared" si="84"/>
        <v>-40.833333333333336</v>
      </c>
      <c r="P680" s="60">
        <f>O680+'Cálculo Fev2022'!P680</f>
        <v>-490</v>
      </c>
      <c r="Q680" s="83"/>
      <c r="R680" s="80"/>
      <c r="S680" s="79"/>
      <c r="T680" s="55">
        <f t="shared" si="82"/>
        <v>4369.166666666667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11</v>
      </c>
      <c r="N681" s="26">
        <v>0</v>
      </c>
      <c r="O681" s="61">
        <f t="shared" si="84"/>
        <v>-46.182166666666667</v>
      </c>
      <c r="P681" s="60">
        <f>O681+'Cálculo Fev2022'!P681</f>
        <v>-508.00383333333332</v>
      </c>
      <c r="Q681" s="83"/>
      <c r="R681" s="80"/>
      <c r="S681" s="79"/>
      <c r="T681" s="55">
        <f t="shared" si="82"/>
        <v>2216.7440000000001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11</v>
      </c>
      <c r="N682" s="26">
        <v>0</v>
      </c>
      <c r="O682" s="61">
        <f t="shared" si="84"/>
        <v>-60.9</v>
      </c>
      <c r="P682" s="60">
        <f>O682+'Cálculo Fev2022'!P682</f>
        <v>-669.9</v>
      </c>
      <c r="Q682" s="83"/>
      <c r="R682" s="80"/>
      <c r="S682" s="79"/>
      <c r="T682" s="55">
        <f t="shared" si="82"/>
        <v>6577.2000000000007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11</v>
      </c>
      <c r="N683" s="26">
        <v>0</v>
      </c>
      <c r="O683" s="61">
        <f t="shared" si="84"/>
        <v>-54</v>
      </c>
      <c r="P683" s="60">
        <f>O683+'Cálculo Fev2022'!P683</f>
        <v>-594</v>
      </c>
      <c r="Q683" s="83"/>
      <c r="R683" s="80"/>
      <c r="S683" s="79"/>
      <c r="T683" s="55">
        <f t="shared" si="82"/>
        <v>5832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10</v>
      </c>
      <c r="N684" s="26">
        <v>0</v>
      </c>
      <c r="O684" s="61">
        <f t="shared" si="84"/>
        <v>-1547.0851666666667</v>
      </c>
      <c r="P684" s="60">
        <f>O684+'Cálculo Fev2022'!P684</f>
        <v>-15470.851666666669</v>
      </c>
      <c r="Q684" s="83"/>
      <c r="R684" s="80"/>
      <c r="S684" s="79"/>
      <c r="T684" s="55">
        <f t="shared" si="82"/>
        <v>75807.17316666666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10</v>
      </c>
      <c r="N685" s="26">
        <v>0</v>
      </c>
      <c r="O685" s="61">
        <f t="shared" si="84"/>
        <v>-7</v>
      </c>
      <c r="P685" s="60">
        <f>O685+'Cálculo Fev2022'!P685</f>
        <v>-70</v>
      </c>
      <c r="Q685" s="83"/>
      <c r="R685" s="80"/>
      <c r="S685" s="79"/>
      <c r="T685" s="55">
        <f t="shared" si="82"/>
        <v>343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10</v>
      </c>
      <c r="N686" s="26">
        <v>0</v>
      </c>
      <c r="O686" s="61">
        <f t="shared" si="84"/>
        <v>-355.74983333333336</v>
      </c>
      <c r="P686" s="60">
        <f>O686+'Cálculo Fev2022'!P686</f>
        <v>-3557.4983333333334</v>
      </c>
      <c r="Q686" s="83"/>
      <c r="R686" s="80"/>
      <c r="S686" s="79"/>
      <c r="T686" s="55">
        <f t="shared" si="82"/>
        <v>17431.741833333333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10</v>
      </c>
      <c r="N687" s="26">
        <v>0</v>
      </c>
      <c r="O687" s="61">
        <f t="shared" si="84"/>
        <v>-3.4063333333333334</v>
      </c>
      <c r="P687" s="60">
        <f>O687+'Cálculo Fev2022'!P687</f>
        <v>-34.063333333333333</v>
      </c>
      <c r="Q687" s="83"/>
      <c r="R687" s="80"/>
      <c r="S687" s="79"/>
      <c r="T687" s="55">
        <f t="shared" si="82"/>
        <v>984.43033333333324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10</v>
      </c>
      <c r="N688" s="26">
        <v>0</v>
      </c>
      <c r="O688" s="61">
        <f t="shared" si="84"/>
        <v>-66.583249999999992</v>
      </c>
      <c r="P688" s="60">
        <f>O688+'Cálculo Fev2022'!P688</f>
        <v>-665.83249999999998</v>
      </c>
      <c r="Q688" s="83"/>
      <c r="R688" s="80"/>
      <c r="S688" s="79"/>
      <c r="T688" s="55">
        <f t="shared" si="82"/>
        <v>7257.5742499999997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10</v>
      </c>
      <c r="N689" s="26">
        <v>0</v>
      </c>
      <c r="O689" s="61">
        <f t="shared" si="84"/>
        <v>-241.11033333333333</v>
      </c>
      <c r="P689" s="60">
        <f>O689+'Cálculo Fev2022'!P689</f>
        <v>-2411.1033333333335</v>
      </c>
      <c r="Q689" s="83"/>
      <c r="R689" s="80"/>
      <c r="S689" s="79"/>
      <c r="T689" s="55">
        <f t="shared" si="82"/>
        <v>26281.026333333331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10</v>
      </c>
      <c r="N690" s="26">
        <v>0</v>
      </c>
      <c r="O690" s="61">
        <f t="shared" si="84"/>
        <v>-91.67</v>
      </c>
      <c r="P690" s="60">
        <f>O690+'Cálculo Fev2022'!P690</f>
        <v>-916.69999999999993</v>
      </c>
      <c r="Q690" s="83"/>
      <c r="R690" s="80"/>
      <c r="S690" s="79"/>
      <c r="T690" s="55">
        <f t="shared" si="82"/>
        <v>9992.0299999999988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10</v>
      </c>
      <c r="N691" s="26">
        <v>0</v>
      </c>
      <c r="O691" s="61">
        <f t="shared" si="84"/>
        <v>-21.3</v>
      </c>
      <c r="P691" s="60">
        <f>O691+'Cálculo Fev2022'!P691</f>
        <v>-213.00000000000003</v>
      </c>
      <c r="Q691" s="83"/>
      <c r="R691" s="80"/>
      <c r="S691" s="79"/>
      <c r="T691" s="55">
        <f t="shared" si="82"/>
        <v>6155.7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10</v>
      </c>
      <c r="N692" s="26">
        <v>0</v>
      </c>
      <c r="O692" s="61">
        <f t="shared" si="84"/>
        <v>-6</v>
      </c>
      <c r="P692" s="60">
        <f>O692+'Cálculo Fev2022'!P692</f>
        <v>-60</v>
      </c>
      <c r="Q692" s="83"/>
      <c r="R692" s="80"/>
      <c r="S692" s="79"/>
      <c r="T692" s="55">
        <f t="shared" si="82"/>
        <v>1734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10</v>
      </c>
      <c r="N693" s="26">
        <v>0</v>
      </c>
      <c r="O693" s="61">
        <f t="shared" si="84"/>
        <v>-1.1666666666666667</v>
      </c>
      <c r="P693" s="60">
        <f>O693+'Cálculo Fev2022'!P693</f>
        <v>-11.666666666666666</v>
      </c>
      <c r="Q693" s="83"/>
      <c r="R693" s="80"/>
      <c r="S693" s="79"/>
      <c r="T693" s="55">
        <f t="shared" si="82"/>
        <v>337.16666666666663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10</v>
      </c>
      <c r="N694" s="26">
        <v>0</v>
      </c>
      <c r="O694" s="61">
        <f t="shared" si="84"/>
        <v>-3.6666666666666665</v>
      </c>
      <c r="P694" s="60">
        <f>O694+'Cálculo Fev2022'!P694</f>
        <v>-36.666666666666664</v>
      </c>
      <c r="Q694" s="83"/>
      <c r="R694" s="80"/>
      <c r="S694" s="79"/>
      <c r="T694" s="55">
        <f t="shared" si="82"/>
        <v>1059.6666666666665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9</v>
      </c>
      <c r="N695" s="26">
        <v>0</v>
      </c>
      <c r="O695" s="61">
        <f t="shared" si="84"/>
        <v>-135.80000000000001</v>
      </c>
      <c r="P695" s="60">
        <f>O695+'Cálculo Fev2022'!P695</f>
        <v>-1222.2</v>
      </c>
      <c r="Q695" s="83"/>
      <c r="R695" s="80"/>
      <c r="S695" s="79"/>
      <c r="T695" s="55">
        <f t="shared" si="82"/>
        <v>14938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9</v>
      </c>
      <c r="N696" s="26">
        <v>0</v>
      </c>
      <c r="O696" s="61">
        <f t="shared" si="84"/>
        <v>-49</v>
      </c>
      <c r="P696" s="60">
        <f>O696+'Cálculo Fev2022'!P696</f>
        <v>-441</v>
      </c>
      <c r="Q696" s="83"/>
      <c r="R696" s="80"/>
      <c r="S696" s="79"/>
      <c r="T696" s="55">
        <f t="shared" si="82"/>
        <v>5390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8</v>
      </c>
      <c r="N697" s="26">
        <v>0</v>
      </c>
      <c r="O697" s="61">
        <f t="shared" si="84"/>
        <v>-11.25</v>
      </c>
      <c r="P697" s="60">
        <f>O697+'Cálculo Fev2022'!P697</f>
        <v>-90</v>
      </c>
      <c r="Q697" s="83"/>
      <c r="R697" s="80"/>
      <c r="S697" s="79"/>
      <c r="T697" s="55">
        <f t="shared" si="82"/>
        <v>1248.75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8</v>
      </c>
      <c r="N698" s="26">
        <v>0</v>
      </c>
      <c r="O698" s="61">
        <f t="shared" si="84"/>
        <v>-1099.5</v>
      </c>
      <c r="P698" s="60">
        <f>O698+'Cálculo Fev2022'!P698</f>
        <v>-8796</v>
      </c>
      <c r="Q698" s="83"/>
      <c r="R698" s="80"/>
      <c r="S698" s="79"/>
      <c r="T698" s="55">
        <f t="shared" si="82"/>
        <v>56074.5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8</v>
      </c>
      <c r="N699" s="26">
        <v>0</v>
      </c>
      <c r="O699" s="61">
        <f t="shared" si="84"/>
        <v>-31.691666666666666</v>
      </c>
      <c r="P699" s="60">
        <f>O699+'Cálculo Fev2022'!P699</f>
        <v>-253.53333333333333</v>
      </c>
      <c r="Q699" s="83"/>
      <c r="R699" s="80"/>
      <c r="S699" s="79"/>
      <c r="T699" s="55">
        <f t="shared" si="82"/>
        <v>1616.2750000000001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8</v>
      </c>
      <c r="N700" s="26">
        <v>0</v>
      </c>
      <c r="O700" s="61">
        <f t="shared" si="84"/>
        <v>-11.333333333333334</v>
      </c>
      <c r="P700" s="60">
        <f>O700+'Cálculo Fev2022'!P700</f>
        <v>-90.666666666666657</v>
      </c>
      <c r="Q700" s="83"/>
      <c r="R700" s="80"/>
      <c r="S700" s="79"/>
      <c r="T700" s="55">
        <f t="shared" si="82"/>
        <v>1258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8</v>
      </c>
      <c r="N701" s="26">
        <v>0</v>
      </c>
      <c r="O701" s="61">
        <f t="shared" si="84"/>
        <v>-9.6666666666666661</v>
      </c>
      <c r="P701" s="60">
        <f>O701+'Cálculo Fev2022'!P701</f>
        <v>-77.333333333333343</v>
      </c>
      <c r="Q701" s="83"/>
      <c r="R701" s="80"/>
      <c r="S701" s="79"/>
      <c r="T701" s="55">
        <f t="shared" si="82"/>
        <v>1073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8</v>
      </c>
      <c r="N702" s="26">
        <v>0</v>
      </c>
      <c r="O702" s="61">
        <f t="shared" si="84"/>
        <v>-21.633333333333333</v>
      </c>
      <c r="P702" s="60">
        <f>O702+'Cálculo Fev2022'!P702</f>
        <v>-173.06666666666666</v>
      </c>
      <c r="Q702" s="83"/>
      <c r="R702" s="80"/>
      <c r="S702" s="79"/>
      <c r="T702" s="55">
        <f t="shared" si="82"/>
        <v>1103.3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8</v>
      </c>
      <c r="N703" s="26">
        <v>0</v>
      </c>
      <c r="O703" s="61">
        <f t="shared" si="84"/>
        <v>-42.791666666666664</v>
      </c>
      <c r="P703" s="60">
        <f>O703+'Cálculo Fev2022'!P703</f>
        <v>-342.33333333333337</v>
      </c>
      <c r="Q703" s="83"/>
      <c r="R703" s="80"/>
      <c r="S703" s="79"/>
      <c r="T703" s="55">
        <f t="shared" si="82"/>
        <v>4749.875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7</v>
      </c>
      <c r="N704" s="26">
        <v>0</v>
      </c>
      <c r="O704" s="61">
        <f t="shared" si="84"/>
        <v>-49.104166666666664</v>
      </c>
      <c r="P704" s="60">
        <f>O704+'Cálculo Fev2022'!P704</f>
        <v>-343.72916666666669</v>
      </c>
      <c r="Q704" s="83"/>
      <c r="R704" s="80"/>
      <c r="S704" s="79"/>
      <c r="T704" s="55">
        <f t="shared" si="82"/>
        <v>5499.6666666666661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7</v>
      </c>
      <c r="N705" s="26">
        <v>0</v>
      </c>
      <c r="O705" s="61">
        <f t="shared" si="84"/>
        <v>-828.49166666666667</v>
      </c>
      <c r="P705" s="60">
        <f>O705+'Cálculo Fev2022'!P705</f>
        <v>-5799.4416666666666</v>
      </c>
      <c r="Q705" s="83"/>
      <c r="R705" s="80"/>
      <c r="S705" s="79"/>
      <c r="T705" s="55">
        <f t="shared" si="82"/>
        <v>43081.566666666666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6</v>
      </c>
      <c r="N706" s="26">
        <v>0</v>
      </c>
      <c r="O706" s="61">
        <f t="shared" si="84"/>
        <v>-128.72749999999999</v>
      </c>
      <c r="P706" s="60">
        <f>O706+'Cálculo Fev2022'!P706</f>
        <v>-772.3649999999999</v>
      </c>
      <c r="Q706" s="83"/>
      <c r="R706" s="80"/>
      <c r="S706" s="79"/>
      <c r="T706" s="55">
        <f t="shared" si="82"/>
        <v>37717.157500000001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6</v>
      </c>
      <c r="N707" s="26">
        <v>0</v>
      </c>
      <c r="O707" s="61">
        <f t="shared" si="84"/>
        <v>-3.75</v>
      </c>
      <c r="P707" s="60">
        <f>O707+'Cálculo Fev2022'!P707</f>
        <v>-22.5</v>
      </c>
      <c r="Q707" s="83"/>
      <c r="R707" s="80"/>
      <c r="S707" s="79"/>
      <c r="T707" s="55">
        <f t="shared" si="82"/>
        <v>423.75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52" si="85">G708*H708</f>
        <v>17839.939999999999</v>
      </c>
      <c r="J708" s="45">
        <v>25</v>
      </c>
      <c r="K708" s="46">
        <f t="shared" ref="K708:K752" si="86">J708*12</f>
        <v>300</v>
      </c>
      <c r="L708" s="42">
        <f t="shared" ref="L708:L752" si="87">DATEDIF(F708,$F$2,"Y")</f>
        <v>0</v>
      </c>
      <c r="M708" s="24">
        <f t="shared" si="81"/>
        <v>6</v>
      </c>
      <c r="N708" s="26">
        <v>0</v>
      </c>
      <c r="O708" s="61">
        <f t="shared" si="84"/>
        <v>-59.466466666666662</v>
      </c>
      <c r="P708" s="60">
        <f>O708+'Cálculo Fev2022'!P708</f>
        <v>-356.79879999999991</v>
      </c>
      <c r="Q708" s="83"/>
      <c r="R708" s="80"/>
      <c r="S708" s="79"/>
      <c r="T708" s="55">
        <f t="shared" si="82"/>
        <v>17423.674733333333</v>
      </c>
      <c r="U708" s="59" t="str">
        <f t="shared" ref="U708:U740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5</v>
      </c>
      <c r="N709" s="26">
        <v>0</v>
      </c>
      <c r="O709" s="61">
        <f t="shared" si="84"/>
        <v>-247.5</v>
      </c>
      <c r="P709" s="60">
        <f>O709+'Cálculo Fev2022'!P709</f>
        <v>-1237.5</v>
      </c>
      <c r="Q709" s="83"/>
      <c r="R709" s="80"/>
      <c r="S709" s="79"/>
      <c r="T709" s="55">
        <f t="shared" si="82"/>
        <v>28215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5</v>
      </c>
      <c r="N710" s="26">
        <v>0</v>
      </c>
      <c r="O710" s="61">
        <f t="shared" si="84"/>
        <v>-108.79726666666667</v>
      </c>
      <c r="P710" s="60">
        <f>O710+'Cálculo Fev2022'!P710</f>
        <v>-543.98633333333339</v>
      </c>
      <c r="Q710" s="83"/>
      <c r="R710" s="80"/>
      <c r="S710" s="79"/>
      <c r="T710" s="55">
        <f t="shared" si="82"/>
        <v>31986.396399999998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5</v>
      </c>
      <c r="N711" s="26">
        <v>0</v>
      </c>
      <c r="O711" s="61">
        <f t="shared" si="84"/>
        <v>-7.3250000000000002</v>
      </c>
      <c r="P711" s="60">
        <f>O711+'Cálculo Fev2022'!P711</f>
        <v>-36.625</v>
      </c>
      <c r="Q711" s="83"/>
      <c r="R711" s="80"/>
      <c r="S711" s="79"/>
      <c r="T711" s="55">
        <f t="shared" si="82"/>
        <v>835.05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5</v>
      </c>
      <c r="N712" s="26">
        <v>0</v>
      </c>
      <c r="O712" s="61">
        <f t="shared" si="84"/>
        <v>-116.66666666666667</v>
      </c>
      <c r="P712" s="60">
        <f>O712+'Cálculo Fev2022'!P712</f>
        <v>-583.33333333333337</v>
      </c>
      <c r="Q712" s="83"/>
      <c r="R712" s="80"/>
      <c r="S712" s="79"/>
      <c r="T712" s="55">
        <f t="shared" si="82"/>
        <v>13300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5</v>
      </c>
      <c r="N713" s="26">
        <v>0</v>
      </c>
      <c r="O713" s="61">
        <f t="shared" si="84"/>
        <v>-33.166333333333334</v>
      </c>
      <c r="P713" s="60">
        <f>O713+'Cálculo Fev2022'!P713</f>
        <v>-165.83166666666668</v>
      </c>
      <c r="Q713" s="83"/>
      <c r="R713" s="80"/>
      <c r="S713" s="79"/>
      <c r="T713" s="55">
        <f t="shared" si="82"/>
        <v>1790.982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5</v>
      </c>
      <c r="N714" s="26">
        <v>0</v>
      </c>
      <c r="O714" s="61">
        <f t="shared" si="84"/>
        <v>-161.54060000000001</v>
      </c>
      <c r="P714" s="60">
        <f>O714+'Cálculo Fev2022'!P714</f>
        <v>-807.70300000000009</v>
      </c>
      <c r="Q714" s="83"/>
      <c r="R714" s="80"/>
      <c r="S714" s="79"/>
      <c r="T714" s="55">
        <f t="shared" si="82"/>
        <v>47492.936399999999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52" si="89">DATEDIF(F715,$F$2,"M")</f>
        <v>5</v>
      </c>
      <c r="N715" s="26">
        <v>0</v>
      </c>
      <c r="O715" s="61">
        <f t="shared" si="84"/>
        <v>-14</v>
      </c>
      <c r="P715" s="60">
        <f>O715+'Cálculo Fev2022'!P715</f>
        <v>-70</v>
      </c>
      <c r="Q715" s="83"/>
      <c r="R715" s="80"/>
      <c r="S715" s="79"/>
      <c r="T715" s="55">
        <f t="shared" ref="T715:T740" si="90">I715+N715+O715+P715</f>
        <v>1596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5</v>
      </c>
      <c r="N716" s="26">
        <v>0</v>
      </c>
      <c r="O716" s="61">
        <f t="shared" si="84"/>
        <v>-8.625</v>
      </c>
      <c r="P716" s="60">
        <f>O716+'Cálculo Fev2022'!P716</f>
        <v>-43.125</v>
      </c>
      <c r="Q716" s="83"/>
      <c r="R716" s="80"/>
      <c r="S716" s="79"/>
      <c r="T716" s="55">
        <f t="shared" si="90"/>
        <v>2535.75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5</v>
      </c>
      <c r="N717" s="26">
        <v>0</v>
      </c>
      <c r="O717" s="61">
        <f t="shared" si="84"/>
        <v>-4.166666666666667</v>
      </c>
      <c r="P717" s="60">
        <f>O717+'Cálculo Fev2022'!P717</f>
        <v>-20.833333333333336</v>
      </c>
      <c r="Q717" s="83"/>
      <c r="R717" s="80"/>
      <c r="S717" s="79"/>
      <c r="T717" s="55">
        <f t="shared" si="90"/>
        <v>1225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5</v>
      </c>
      <c r="N718" s="26">
        <v>0</v>
      </c>
      <c r="O718" s="61">
        <f t="shared" si="84"/>
        <v>-22.491666666666667</v>
      </c>
      <c r="P718" s="60">
        <f>O718+'Cálculo Fev2022'!P718</f>
        <v>-112.45833333333334</v>
      </c>
      <c r="Q718" s="83"/>
      <c r="R718" s="80"/>
      <c r="S718" s="79"/>
      <c r="T718" s="55">
        <f t="shared" si="90"/>
        <v>2564.0499999999997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4</v>
      </c>
      <c r="N719" s="26">
        <v>0</v>
      </c>
      <c r="O719" s="61">
        <f t="shared" si="84"/>
        <v>-137.8073</v>
      </c>
      <c r="P719" s="60">
        <f>O719+'Cálculo Fev2022'!P719</f>
        <v>-551.22919999999999</v>
      </c>
      <c r="Q719" s="83"/>
      <c r="R719" s="80"/>
      <c r="S719" s="79"/>
      <c r="T719" s="55">
        <f t="shared" si="90"/>
        <v>40653.1535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4</v>
      </c>
      <c r="N720" s="26">
        <v>0</v>
      </c>
      <c r="O720" s="61">
        <f t="shared" si="84"/>
        <v>-41.666666666666664</v>
      </c>
      <c r="P720" s="60">
        <f>O720+'Cálculo Fev2022'!P720</f>
        <v>-166.66666666666666</v>
      </c>
      <c r="Q720" s="83"/>
      <c r="R720" s="80"/>
      <c r="S720" s="79"/>
      <c r="T720" s="55">
        <f t="shared" si="90"/>
        <v>4791.6666666666661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3</v>
      </c>
      <c r="N721" s="26">
        <v>0</v>
      </c>
      <c r="O721" s="61">
        <f t="shared" si="84"/>
        <v>-68.007899999999992</v>
      </c>
      <c r="P721" s="60">
        <f>O721+'Cálculo Fev2022'!P721</f>
        <v>-204.02369999999996</v>
      </c>
      <c r="Q721" s="83"/>
      <c r="R721" s="80"/>
      <c r="S721" s="79"/>
      <c r="T721" s="55">
        <f t="shared" si="90"/>
        <v>20130.338399999997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3</v>
      </c>
      <c r="N722" s="26">
        <v>0</v>
      </c>
      <c r="O722" s="61">
        <f t="shared" si="84"/>
        <v>-27.85</v>
      </c>
      <c r="P722" s="60">
        <f>O722+'Cálculo Fev2022'!P722</f>
        <v>-83.550000000000011</v>
      </c>
      <c r="Q722" s="83"/>
      <c r="R722" s="80"/>
      <c r="S722" s="79"/>
      <c r="T722" s="55">
        <f t="shared" si="90"/>
        <v>3230.6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3</v>
      </c>
      <c r="N723" s="26">
        <v>0</v>
      </c>
      <c r="O723" s="61">
        <f t="shared" si="84"/>
        <v>-3</v>
      </c>
      <c r="P723" s="60">
        <f>O723+'Cálculo Fev2022'!P723</f>
        <v>-9</v>
      </c>
      <c r="Q723" s="83"/>
      <c r="R723" s="80"/>
      <c r="S723" s="79"/>
      <c r="T723" s="55">
        <f t="shared" si="90"/>
        <v>888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3</v>
      </c>
      <c r="N724" s="26">
        <v>0</v>
      </c>
      <c r="O724" s="61">
        <f t="shared" si="84"/>
        <v>-41.376100000000001</v>
      </c>
      <c r="P724" s="60">
        <f>O724+'Cálculo Fev2022'!P724</f>
        <v>-124.1283</v>
      </c>
      <c r="Q724" s="83"/>
      <c r="R724" s="80"/>
      <c r="S724" s="79"/>
      <c r="T724" s="55">
        <f t="shared" si="90"/>
        <v>12247.3256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3</v>
      </c>
      <c r="N725" s="26">
        <v>0</v>
      </c>
      <c r="O725" s="61">
        <f t="shared" si="84"/>
        <v>-52.516666666666666</v>
      </c>
      <c r="P725" s="60">
        <f>O725+'Cálculo Fev2022'!P725</f>
        <v>-157.55000000000001</v>
      </c>
      <c r="Q725" s="83"/>
      <c r="R725" s="80"/>
      <c r="S725" s="79"/>
      <c r="T725" s="55">
        <f t="shared" si="90"/>
        <v>6091.9333333333334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2</v>
      </c>
      <c r="N726" s="26">
        <v>0</v>
      </c>
      <c r="O726" s="61">
        <f t="shared" si="84"/>
        <v>-7.458333333333333</v>
      </c>
      <c r="P726" s="60">
        <f>O726+'Cálculo Fev2022'!P726</f>
        <v>-14.916666666666666</v>
      </c>
      <c r="Q726" s="83"/>
      <c r="R726" s="80"/>
      <c r="S726" s="79"/>
      <c r="T726" s="55">
        <f t="shared" si="90"/>
        <v>872.625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2</v>
      </c>
      <c r="N727" s="26">
        <v>0</v>
      </c>
      <c r="O727" s="61">
        <f t="shared" si="84"/>
        <v>-82.5</v>
      </c>
      <c r="P727" s="60">
        <f>O727+'Cálculo Fev2022'!P727</f>
        <v>-165</v>
      </c>
      <c r="Q727" s="83"/>
      <c r="R727" s="80"/>
      <c r="S727" s="79"/>
      <c r="T727" s="55">
        <f t="shared" si="90"/>
        <v>9652.5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2</v>
      </c>
      <c r="N728" s="26">
        <v>0</v>
      </c>
      <c r="O728" s="61">
        <f t="shared" si="84"/>
        <v>-99.833333333333329</v>
      </c>
      <c r="P728" s="60">
        <f>O728+'Cálculo Fev2022'!P728</f>
        <v>-199.66666666666666</v>
      </c>
      <c r="Q728" s="83"/>
      <c r="R728" s="80"/>
      <c r="S728" s="79"/>
      <c r="T728" s="55">
        <f t="shared" si="90"/>
        <v>29650.5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2</v>
      </c>
      <c r="N729" s="26">
        <v>0</v>
      </c>
      <c r="O729" s="61">
        <f t="shared" si="84"/>
        <v>-5.91</v>
      </c>
      <c r="P729" s="60">
        <f>O729+'Cálculo Fev2022'!P729</f>
        <v>-11.82</v>
      </c>
      <c r="Q729" s="83"/>
      <c r="R729" s="80"/>
      <c r="S729" s="79"/>
      <c r="T729" s="55">
        <f>I729+N729+O729+P729</f>
        <v>691.47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2</v>
      </c>
      <c r="N730" s="26">
        <v>0</v>
      </c>
      <c r="O730" s="61">
        <f t="shared" si="84"/>
        <v>-3.6666666666666665</v>
      </c>
      <c r="P730" s="60">
        <f>O730+'Cálculo Fev2022'!P730</f>
        <v>-7.333333333333333</v>
      </c>
      <c r="Q730" s="83"/>
      <c r="R730" s="80"/>
      <c r="S730" s="79"/>
      <c r="T730" s="55">
        <f t="shared" si="90"/>
        <v>429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2</v>
      </c>
      <c r="N731" s="26">
        <v>0</v>
      </c>
      <c r="O731" s="61">
        <f t="shared" si="84"/>
        <v>-156.52841666666666</v>
      </c>
      <c r="P731" s="60">
        <f>O731+'Cálculo Fev2022'!P731</f>
        <v>-313.05683333333332</v>
      </c>
      <c r="Q731" s="83"/>
      <c r="R731" s="80"/>
      <c r="S731" s="79"/>
      <c r="T731" s="55">
        <f t="shared" si="90"/>
        <v>18313.82475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1</v>
      </c>
      <c r="N732" s="26">
        <v>0</v>
      </c>
      <c r="O732" s="61">
        <f t="shared" si="84"/>
        <v>-10.783333333333333</v>
      </c>
      <c r="P732" s="60">
        <f>O732+'Cálculo Fev2022'!P732</f>
        <v>-10.783333333333333</v>
      </c>
      <c r="Q732" s="85"/>
      <c r="R732" s="86"/>
      <c r="S732" s="87"/>
      <c r="T732" s="55">
        <f t="shared" si="90"/>
        <v>1272.4333333333334</v>
      </c>
      <c r="U732" s="59" t="str">
        <f t="shared" si="88"/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1</v>
      </c>
      <c r="N733" s="26">
        <v>0</v>
      </c>
      <c r="O733" s="61">
        <f t="shared" si="84"/>
        <v>-44.443466666666673</v>
      </c>
      <c r="P733" s="60">
        <f>O733+'Cálculo Fev2022'!P733</f>
        <v>-44.443466666666673</v>
      </c>
      <c r="Q733" s="85"/>
      <c r="R733" s="86"/>
      <c r="S733" s="87"/>
      <c r="T733" s="55">
        <f t="shared" si="90"/>
        <v>13244.153066666666</v>
      </c>
      <c r="U733" s="59" t="str">
        <f t="shared" si="88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1</v>
      </c>
      <c r="N734" s="26">
        <v>0</v>
      </c>
      <c r="O734" s="61">
        <f t="shared" si="84"/>
        <v>-58.597499999999997</v>
      </c>
      <c r="P734" s="60">
        <f>O734+'Cálculo Fev2022'!P734</f>
        <v>-58.597499999999997</v>
      </c>
      <c r="Q734" s="85"/>
      <c r="R734" s="86"/>
      <c r="S734" s="87"/>
      <c r="T734" s="55">
        <f t="shared" si="90"/>
        <v>6914.5050000000001</v>
      </c>
      <c r="U734" s="59" t="str">
        <f t="shared" si="88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1</v>
      </c>
      <c r="N735" s="26">
        <v>0</v>
      </c>
      <c r="O735" s="61">
        <f t="shared" si="84"/>
        <v>-231.81166666666667</v>
      </c>
      <c r="P735" s="60">
        <f>O735+'Cálculo Fev2022'!P735</f>
        <v>-231.81166666666667</v>
      </c>
      <c r="Q735" s="85"/>
      <c r="R735" s="86"/>
      <c r="S735" s="87"/>
      <c r="T735" s="55">
        <f t="shared" si="90"/>
        <v>13445.076666666668</v>
      </c>
      <c r="U735" s="59" t="str">
        <f t="shared" si="88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1</v>
      </c>
      <c r="N736" s="26">
        <v>0</v>
      </c>
      <c r="O736" s="61">
        <f t="shared" si="84"/>
        <v>-350</v>
      </c>
      <c r="P736" s="60">
        <f>O736+'Cálculo Fev2022'!P736</f>
        <v>-350</v>
      </c>
      <c r="Q736" s="85"/>
      <c r="R736" s="86"/>
      <c r="S736" s="87"/>
      <c r="T736" s="55">
        <f t="shared" si="90"/>
        <v>20300</v>
      </c>
      <c r="U736" s="59" t="str">
        <f t="shared" si="88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1</v>
      </c>
      <c r="N737" s="26">
        <v>0</v>
      </c>
      <c r="O737" s="61">
        <f t="shared" si="84"/>
        <v>-176.98416666666665</v>
      </c>
      <c r="P737" s="60">
        <f>O737+'Cálculo Fev2022'!P737</f>
        <v>-176.98416666666665</v>
      </c>
      <c r="Q737" s="85"/>
      <c r="R737" s="86"/>
      <c r="S737" s="87"/>
      <c r="T737" s="55">
        <f t="shared" si="90"/>
        <v>10265.081666666665</v>
      </c>
      <c r="U737" s="59" t="str">
        <f t="shared" si="88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1</v>
      </c>
      <c r="N738" s="26">
        <v>0</v>
      </c>
      <c r="O738" s="61">
        <f t="shared" si="84"/>
        <v>-3</v>
      </c>
      <c r="P738" s="60">
        <f>O738+'Cálculo Fev2022'!P738</f>
        <v>-3</v>
      </c>
      <c r="Q738" s="85"/>
      <c r="R738" s="86"/>
      <c r="S738" s="87"/>
      <c r="T738" s="55">
        <f t="shared" si="90"/>
        <v>894</v>
      </c>
      <c r="U738" s="59" t="str">
        <f t="shared" si="88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1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1</v>
      </c>
      <c r="N739" s="26">
        <v>0</v>
      </c>
      <c r="O739" s="61">
        <f t="shared" ref="O739:O752" si="92">(SLN(I739,N739,K739))*-1</f>
        <v>-166.34459999999999</v>
      </c>
      <c r="P739" s="60">
        <f>O739+'Cálculo Fev2022'!P739</f>
        <v>-166.34459999999999</v>
      </c>
      <c r="Q739" s="85"/>
      <c r="R739" s="86"/>
      <c r="S739" s="87"/>
      <c r="T739" s="55">
        <f t="shared" si="90"/>
        <v>49570.690800000004</v>
      </c>
      <c r="U739" s="59" t="str">
        <f t="shared" si="88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1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1</v>
      </c>
      <c r="N740" s="26">
        <v>0</v>
      </c>
      <c r="O740" s="61">
        <f t="shared" si="92"/>
        <v>-4.166666666666667</v>
      </c>
      <c r="P740" s="60">
        <f>O740+'Cálculo Fev2022'!P740</f>
        <v>-4.166666666666667</v>
      </c>
      <c r="Q740" s="85"/>
      <c r="R740" s="86"/>
      <c r="S740" s="87"/>
      <c r="T740" s="55">
        <f t="shared" si="90"/>
        <v>1241.6666666666665</v>
      </c>
      <c r="U740" s="59" t="str">
        <f t="shared" si="88"/>
        <v>NÃO</v>
      </c>
      <c r="V740" s="15"/>
    </row>
    <row r="741" spans="2:22" x14ac:dyDescent="0.2">
      <c r="B741" s="5" t="s">
        <v>582</v>
      </c>
      <c r="C741" s="5" t="s">
        <v>6</v>
      </c>
      <c r="D741" s="95">
        <f>((12*100)/K741)</f>
        <v>4</v>
      </c>
      <c r="E741" s="5" t="s">
        <v>557</v>
      </c>
      <c r="F741" s="88">
        <v>44630</v>
      </c>
      <c r="G741" s="34">
        <v>1</v>
      </c>
      <c r="H741" s="89">
        <v>14620.05</v>
      </c>
      <c r="I741" s="36">
        <f t="shared" si="85"/>
        <v>14620.05</v>
      </c>
      <c r="J741" s="46">
        <v>25</v>
      </c>
      <c r="K741" s="46">
        <f t="shared" si="86"/>
        <v>300</v>
      </c>
      <c r="L741" s="50">
        <f t="shared" si="87"/>
        <v>0</v>
      </c>
      <c r="M741" s="24">
        <f t="shared" si="89"/>
        <v>0</v>
      </c>
      <c r="N741" s="26">
        <v>0</v>
      </c>
      <c r="O741" s="61">
        <f t="shared" si="92"/>
        <v>-48.733499999999999</v>
      </c>
      <c r="P741" s="60">
        <v>0</v>
      </c>
      <c r="Q741" s="85"/>
      <c r="R741" s="86"/>
      <c r="S741" s="87"/>
      <c r="T741" s="55">
        <f t="shared" ref="T741:T752" si="93">I741+N741+O741+P741</f>
        <v>14571.316499999999</v>
      </c>
      <c r="U741" s="59" t="str">
        <f t="shared" ref="U741:U752" si="94">IF(M741&gt;K741,"SIM","NÃO")</f>
        <v>NÃO</v>
      </c>
      <c r="V741" s="15"/>
    </row>
    <row r="742" spans="2:22" x14ac:dyDescent="0.2">
      <c r="B742" s="5" t="s">
        <v>582</v>
      </c>
      <c r="C742" s="5" t="s">
        <v>6</v>
      </c>
      <c r="D742" s="22">
        <f t="shared" ref="D742:D752" si="95">((12*100)/K742)</f>
        <v>4</v>
      </c>
      <c r="E742" s="5" t="s">
        <v>557</v>
      </c>
      <c r="F742" s="88">
        <v>44630</v>
      </c>
      <c r="G742" s="34">
        <v>1</v>
      </c>
      <c r="H742" s="89">
        <v>35358.519999999997</v>
      </c>
      <c r="I742" s="36">
        <f t="shared" si="85"/>
        <v>35358.519999999997</v>
      </c>
      <c r="J742" s="46">
        <v>25</v>
      </c>
      <c r="K742" s="46">
        <f t="shared" si="86"/>
        <v>300</v>
      </c>
      <c r="L742" s="50">
        <f t="shared" si="87"/>
        <v>0</v>
      </c>
      <c r="M742" s="24">
        <f t="shared" si="89"/>
        <v>0</v>
      </c>
      <c r="N742" s="26">
        <v>0</v>
      </c>
      <c r="O742" s="61">
        <f t="shared" si="92"/>
        <v>-117.86173333333332</v>
      </c>
      <c r="P742" s="60">
        <v>0</v>
      </c>
      <c r="Q742" s="85"/>
      <c r="R742" s="86"/>
      <c r="S742" s="87"/>
      <c r="T742" s="55">
        <f t="shared" si="93"/>
        <v>35240.658266666665</v>
      </c>
      <c r="U742" s="59" t="str">
        <f t="shared" si="94"/>
        <v>NÃO</v>
      </c>
      <c r="V742" s="15"/>
    </row>
    <row r="743" spans="2:22" x14ac:dyDescent="0.2">
      <c r="B743" s="5" t="s">
        <v>581</v>
      </c>
      <c r="C743" s="5" t="s">
        <v>208</v>
      </c>
      <c r="D743" s="22">
        <f t="shared" si="95"/>
        <v>10</v>
      </c>
      <c r="E743" s="5" t="s">
        <v>634</v>
      </c>
      <c r="F743" s="88">
        <v>44641</v>
      </c>
      <c r="G743" s="34">
        <v>1</v>
      </c>
      <c r="H743" s="89">
        <v>6800</v>
      </c>
      <c r="I743" s="36">
        <f t="shared" si="85"/>
        <v>6800</v>
      </c>
      <c r="J743" s="46">
        <v>10</v>
      </c>
      <c r="K743" s="46">
        <f t="shared" si="86"/>
        <v>120</v>
      </c>
      <c r="L743" s="50">
        <f t="shared" si="87"/>
        <v>0</v>
      </c>
      <c r="M743" s="24">
        <f t="shared" si="89"/>
        <v>0</v>
      </c>
      <c r="N743" s="26">
        <v>0</v>
      </c>
      <c r="O743" s="61">
        <f t="shared" si="92"/>
        <v>-56.666666666666664</v>
      </c>
      <c r="P743" s="60">
        <v>0</v>
      </c>
      <c r="Q743" s="85"/>
      <c r="R743" s="86"/>
      <c r="S743" s="87"/>
      <c r="T743" s="55">
        <f t="shared" si="93"/>
        <v>6743.333333333333</v>
      </c>
      <c r="U743" s="59" t="str">
        <f t="shared" si="94"/>
        <v>NÃO</v>
      </c>
      <c r="V743" s="15"/>
    </row>
    <row r="744" spans="2:22" x14ac:dyDescent="0.2">
      <c r="B744" s="5" t="s">
        <v>581</v>
      </c>
      <c r="C744" s="5" t="s">
        <v>208</v>
      </c>
      <c r="D744" s="22">
        <f t="shared" si="95"/>
        <v>10</v>
      </c>
      <c r="E744" s="5" t="s">
        <v>635</v>
      </c>
      <c r="F744" s="88">
        <v>44644</v>
      </c>
      <c r="G744" s="34">
        <v>1</v>
      </c>
      <c r="H744" s="89">
        <v>990</v>
      </c>
      <c r="I744" s="36">
        <f t="shared" si="85"/>
        <v>990</v>
      </c>
      <c r="J744" s="46">
        <v>10</v>
      </c>
      <c r="K744" s="46">
        <f t="shared" si="86"/>
        <v>120</v>
      </c>
      <c r="L744" s="50">
        <f t="shared" si="87"/>
        <v>0</v>
      </c>
      <c r="M744" s="24">
        <f t="shared" si="89"/>
        <v>0</v>
      </c>
      <c r="N744" s="26">
        <v>0</v>
      </c>
      <c r="O744" s="61">
        <f t="shared" si="92"/>
        <v>-8.25</v>
      </c>
      <c r="P744" s="60">
        <v>0</v>
      </c>
      <c r="Q744" s="85"/>
      <c r="R744" s="86"/>
      <c r="S744" s="87"/>
      <c r="T744" s="55">
        <f t="shared" si="93"/>
        <v>981.75</v>
      </c>
      <c r="U744" s="59" t="str">
        <f t="shared" si="94"/>
        <v>NÃO</v>
      </c>
      <c r="V744" s="15"/>
    </row>
    <row r="745" spans="2:22" x14ac:dyDescent="0.2">
      <c r="B745" s="5" t="s">
        <v>581</v>
      </c>
      <c r="C745" s="5" t="s">
        <v>208</v>
      </c>
      <c r="D745" s="22">
        <f t="shared" si="95"/>
        <v>10</v>
      </c>
      <c r="E745" s="5" t="s">
        <v>636</v>
      </c>
      <c r="F745" s="88">
        <v>44651</v>
      </c>
      <c r="G745" s="34">
        <v>1</v>
      </c>
      <c r="H745" s="89">
        <f>1691.15+118.72</f>
        <v>1809.8700000000001</v>
      </c>
      <c r="I745" s="36">
        <f t="shared" si="85"/>
        <v>1809.8700000000001</v>
      </c>
      <c r="J745" s="46">
        <v>10</v>
      </c>
      <c r="K745" s="46">
        <f t="shared" si="86"/>
        <v>120</v>
      </c>
      <c r="L745" s="50">
        <f t="shared" si="87"/>
        <v>0</v>
      </c>
      <c r="M745" s="24">
        <f t="shared" si="89"/>
        <v>0</v>
      </c>
      <c r="N745" s="26">
        <v>0</v>
      </c>
      <c r="O745" s="61">
        <f t="shared" si="92"/>
        <v>-15.08225</v>
      </c>
      <c r="P745" s="60">
        <v>0</v>
      </c>
      <c r="Q745" s="85"/>
      <c r="R745" s="86"/>
      <c r="S745" s="87"/>
      <c r="T745" s="55">
        <f t="shared" si="93"/>
        <v>1794.7877500000002</v>
      </c>
      <c r="U745" s="59" t="str">
        <f t="shared" si="94"/>
        <v>NÃO</v>
      </c>
      <c r="V745" s="15"/>
    </row>
    <row r="746" spans="2:22" x14ac:dyDescent="0.2">
      <c r="B746" s="5" t="s">
        <v>581</v>
      </c>
      <c r="C746" s="5" t="s">
        <v>208</v>
      </c>
      <c r="D746" s="22">
        <f t="shared" si="95"/>
        <v>10</v>
      </c>
      <c r="E746" s="5" t="s">
        <v>637</v>
      </c>
      <c r="F746" s="88">
        <v>44651</v>
      </c>
      <c r="G746" s="34">
        <v>1</v>
      </c>
      <c r="H746" s="89">
        <v>4774.8500000000004</v>
      </c>
      <c r="I746" s="36">
        <f t="shared" si="85"/>
        <v>4774.8500000000004</v>
      </c>
      <c r="J746" s="46">
        <v>10</v>
      </c>
      <c r="K746" s="46">
        <f t="shared" si="86"/>
        <v>120</v>
      </c>
      <c r="L746" s="50">
        <f t="shared" si="87"/>
        <v>0</v>
      </c>
      <c r="M746" s="24">
        <f t="shared" si="89"/>
        <v>0</v>
      </c>
      <c r="N746" s="26">
        <v>0</v>
      </c>
      <c r="O746" s="61">
        <f t="shared" si="92"/>
        <v>-39.790416666666673</v>
      </c>
      <c r="P746" s="60">
        <v>0</v>
      </c>
      <c r="Q746" s="85"/>
      <c r="R746" s="86"/>
      <c r="S746" s="87"/>
      <c r="T746" s="55">
        <f t="shared" si="93"/>
        <v>4735.0595833333336</v>
      </c>
      <c r="U746" s="59" t="str">
        <f t="shared" si="94"/>
        <v>NÃO</v>
      </c>
      <c r="V746" s="15"/>
    </row>
    <row r="747" spans="2:22" x14ac:dyDescent="0.2">
      <c r="B747" s="5" t="s">
        <v>581</v>
      </c>
      <c r="C747" s="5" t="s">
        <v>208</v>
      </c>
      <c r="D747" s="22">
        <f t="shared" si="95"/>
        <v>10</v>
      </c>
      <c r="E747" s="5" t="s">
        <v>638</v>
      </c>
      <c r="F747" s="88">
        <v>44651</v>
      </c>
      <c r="G747" s="34">
        <v>1</v>
      </c>
      <c r="H747" s="89">
        <v>1213.02</v>
      </c>
      <c r="I747" s="36">
        <f t="shared" si="85"/>
        <v>1213.02</v>
      </c>
      <c r="J747" s="46">
        <v>10</v>
      </c>
      <c r="K747" s="46">
        <f t="shared" si="86"/>
        <v>120</v>
      </c>
      <c r="L747" s="50">
        <f t="shared" si="87"/>
        <v>0</v>
      </c>
      <c r="M747" s="24">
        <f t="shared" si="89"/>
        <v>0</v>
      </c>
      <c r="N747" s="26">
        <v>0</v>
      </c>
      <c r="O747" s="61">
        <f t="shared" si="92"/>
        <v>-10.108499999999999</v>
      </c>
      <c r="P747" s="60">
        <v>0</v>
      </c>
      <c r="Q747" s="85"/>
      <c r="R747" s="86"/>
      <c r="S747" s="87"/>
      <c r="T747" s="55">
        <f t="shared" si="93"/>
        <v>1202.9114999999999</v>
      </c>
      <c r="U747" s="59" t="str">
        <f t="shared" si="94"/>
        <v>NÃO</v>
      </c>
      <c r="V747" s="15"/>
    </row>
    <row r="748" spans="2:22" x14ac:dyDescent="0.2">
      <c r="B748" s="5" t="s">
        <v>581</v>
      </c>
      <c r="C748" s="5" t="s">
        <v>208</v>
      </c>
      <c r="D748" s="22">
        <f t="shared" si="95"/>
        <v>10</v>
      </c>
      <c r="E748" s="5" t="s">
        <v>638</v>
      </c>
      <c r="F748" s="88">
        <v>44651</v>
      </c>
      <c r="G748" s="34">
        <v>1</v>
      </c>
      <c r="H748" s="89">
        <v>1213.02</v>
      </c>
      <c r="I748" s="36">
        <f t="shared" si="85"/>
        <v>1213.02</v>
      </c>
      <c r="J748" s="46">
        <v>10</v>
      </c>
      <c r="K748" s="46">
        <f t="shared" si="86"/>
        <v>120</v>
      </c>
      <c r="L748" s="50">
        <f t="shared" si="87"/>
        <v>0</v>
      </c>
      <c r="M748" s="24">
        <f t="shared" si="89"/>
        <v>0</v>
      </c>
      <c r="N748" s="26">
        <v>0</v>
      </c>
      <c r="O748" s="61">
        <f t="shared" si="92"/>
        <v>-10.108499999999999</v>
      </c>
      <c r="P748" s="60">
        <v>0</v>
      </c>
      <c r="Q748" s="85"/>
      <c r="R748" s="86"/>
      <c r="S748" s="87"/>
      <c r="T748" s="55">
        <f t="shared" si="93"/>
        <v>1202.9114999999999</v>
      </c>
      <c r="U748" s="59" t="str">
        <f t="shared" si="94"/>
        <v>NÃO</v>
      </c>
      <c r="V748" s="15"/>
    </row>
    <row r="749" spans="2:22" x14ac:dyDescent="0.2">
      <c r="B749" s="5" t="s">
        <v>581</v>
      </c>
      <c r="C749" s="5" t="s">
        <v>208</v>
      </c>
      <c r="D749" s="22">
        <f t="shared" si="95"/>
        <v>10</v>
      </c>
      <c r="E749" s="5" t="s">
        <v>638</v>
      </c>
      <c r="F749" s="88">
        <v>44651</v>
      </c>
      <c r="G749" s="34">
        <v>1</v>
      </c>
      <c r="H749" s="89">
        <v>1213.02</v>
      </c>
      <c r="I749" s="36">
        <f t="shared" si="85"/>
        <v>1213.02</v>
      </c>
      <c r="J749" s="46">
        <v>10</v>
      </c>
      <c r="K749" s="46">
        <f t="shared" si="86"/>
        <v>120</v>
      </c>
      <c r="L749" s="50">
        <f t="shared" si="87"/>
        <v>0</v>
      </c>
      <c r="M749" s="24">
        <f t="shared" si="89"/>
        <v>0</v>
      </c>
      <c r="N749" s="26">
        <v>0</v>
      </c>
      <c r="O749" s="61">
        <f t="shared" si="92"/>
        <v>-10.108499999999999</v>
      </c>
      <c r="P749" s="60">
        <v>0</v>
      </c>
      <c r="Q749" s="85"/>
      <c r="R749" s="86"/>
      <c r="S749" s="87"/>
      <c r="T749" s="55">
        <f t="shared" si="93"/>
        <v>1202.9114999999999</v>
      </c>
      <c r="U749" s="59" t="str">
        <f t="shared" si="94"/>
        <v>NÃO</v>
      </c>
      <c r="V749" s="15"/>
    </row>
    <row r="750" spans="2:22" x14ac:dyDescent="0.2">
      <c r="B750" s="5" t="s">
        <v>581</v>
      </c>
      <c r="C750" s="5" t="s">
        <v>208</v>
      </c>
      <c r="D750" s="22">
        <f t="shared" si="95"/>
        <v>10</v>
      </c>
      <c r="E750" s="5" t="s">
        <v>636</v>
      </c>
      <c r="F750" s="88">
        <v>44651</v>
      </c>
      <c r="G750" s="34">
        <v>1</v>
      </c>
      <c r="H750" s="89">
        <v>588.98</v>
      </c>
      <c r="I750" s="36">
        <f t="shared" si="85"/>
        <v>588.98</v>
      </c>
      <c r="J750" s="46">
        <v>10</v>
      </c>
      <c r="K750" s="46">
        <f t="shared" si="86"/>
        <v>120</v>
      </c>
      <c r="L750" s="50">
        <f t="shared" si="87"/>
        <v>0</v>
      </c>
      <c r="M750" s="24">
        <f t="shared" si="89"/>
        <v>0</v>
      </c>
      <c r="N750" s="26">
        <v>0</v>
      </c>
      <c r="O750" s="61">
        <f t="shared" si="92"/>
        <v>-4.9081666666666672</v>
      </c>
      <c r="P750" s="60">
        <v>0</v>
      </c>
      <c r="Q750" s="85"/>
      <c r="R750" s="86"/>
      <c r="S750" s="87"/>
      <c r="T750" s="55">
        <f t="shared" si="93"/>
        <v>584.0718333333333</v>
      </c>
      <c r="U750" s="59" t="str">
        <f t="shared" si="94"/>
        <v>NÃO</v>
      </c>
      <c r="V750" s="15"/>
    </row>
    <row r="751" spans="2:22" x14ac:dyDescent="0.2">
      <c r="B751" s="5" t="s">
        <v>581</v>
      </c>
      <c r="C751" s="5" t="s">
        <v>208</v>
      </c>
      <c r="D751" s="22">
        <f t="shared" si="95"/>
        <v>10</v>
      </c>
      <c r="E751" s="5" t="s">
        <v>636</v>
      </c>
      <c r="F751" s="88">
        <v>44651</v>
      </c>
      <c r="G751" s="34">
        <v>1</v>
      </c>
      <c r="H751" s="89">
        <v>588.98</v>
      </c>
      <c r="I751" s="36">
        <f t="shared" si="85"/>
        <v>588.98</v>
      </c>
      <c r="J751" s="46">
        <v>10</v>
      </c>
      <c r="K751" s="46">
        <f t="shared" si="86"/>
        <v>120</v>
      </c>
      <c r="L751" s="50">
        <f t="shared" si="87"/>
        <v>0</v>
      </c>
      <c r="M751" s="24">
        <f t="shared" si="89"/>
        <v>0</v>
      </c>
      <c r="N751" s="26">
        <v>0</v>
      </c>
      <c r="O751" s="61">
        <f t="shared" si="92"/>
        <v>-4.9081666666666672</v>
      </c>
      <c r="P751" s="60">
        <v>0</v>
      </c>
      <c r="Q751" s="85"/>
      <c r="R751" s="86"/>
      <c r="S751" s="87"/>
      <c r="T751" s="55">
        <f t="shared" si="93"/>
        <v>584.0718333333333</v>
      </c>
      <c r="U751" s="59" t="str">
        <f t="shared" si="94"/>
        <v>NÃO</v>
      </c>
      <c r="V751" s="15"/>
    </row>
    <row r="752" spans="2:22" x14ac:dyDescent="0.2">
      <c r="B752" s="5" t="s">
        <v>581</v>
      </c>
      <c r="C752" s="5" t="s">
        <v>208</v>
      </c>
      <c r="D752" s="22">
        <f t="shared" si="95"/>
        <v>10</v>
      </c>
      <c r="E752" s="5" t="s">
        <v>636</v>
      </c>
      <c r="F752" s="88">
        <v>44651</v>
      </c>
      <c r="G752" s="34">
        <v>1</v>
      </c>
      <c r="H752" s="89">
        <v>588.98</v>
      </c>
      <c r="I752" s="36">
        <f t="shared" si="85"/>
        <v>588.98</v>
      </c>
      <c r="J752" s="46">
        <v>10</v>
      </c>
      <c r="K752" s="46">
        <f t="shared" si="86"/>
        <v>120</v>
      </c>
      <c r="L752" s="50">
        <f t="shared" si="87"/>
        <v>0</v>
      </c>
      <c r="M752" s="24">
        <f t="shared" si="89"/>
        <v>0</v>
      </c>
      <c r="N752" s="26">
        <v>0</v>
      </c>
      <c r="O752" s="61">
        <f t="shared" si="92"/>
        <v>-4.9081666666666672</v>
      </c>
      <c r="P752" s="60">
        <v>0</v>
      </c>
      <c r="Q752" s="85"/>
      <c r="R752" s="86"/>
      <c r="S752" s="87"/>
      <c r="T752" s="55">
        <f t="shared" si="93"/>
        <v>584.0718333333333</v>
      </c>
      <c r="U752" s="59" t="str">
        <f t="shared" si="94"/>
        <v>NÃO</v>
      </c>
      <c r="V752" s="15"/>
    </row>
    <row r="753" spans="2:21" ht="24" customHeight="1" thickBot="1" x14ac:dyDescent="0.25">
      <c r="H753" s="49"/>
      <c r="I753" s="48">
        <f>SUM(I4:I752)</f>
        <v>14904157.539999992</v>
      </c>
      <c r="N753" s="27">
        <f>SUM(N4:N752)</f>
        <v>0</v>
      </c>
      <c r="O753" s="62">
        <f>SUM(O4:O752)</f>
        <v>-27616.475750000012</v>
      </c>
      <c r="P753" s="63">
        <f>SUM(P4:P752)</f>
        <v>-12504104.250683334</v>
      </c>
      <c r="Q753" s="81" t="s">
        <v>624</v>
      </c>
      <c r="R753" s="82" t="s">
        <v>624</v>
      </c>
      <c r="S753" s="84">
        <f>SUM(S4:S752)</f>
        <v>3983.75</v>
      </c>
      <c r="T753" s="56">
        <f>SUM(T4:T752)</f>
        <v>2323997.4135666681</v>
      </c>
      <c r="U753" s="57"/>
    </row>
    <row r="754" spans="2:21" ht="15.75" thickTop="1" x14ac:dyDescent="0.25">
      <c r="B754"/>
      <c r="C754"/>
      <c r="D754"/>
      <c r="M754" s="30"/>
      <c r="N754" s="29"/>
      <c r="O754" s="14"/>
      <c r="T754" s="31"/>
      <c r="U754" s="18"/>
    </row>
    <row r="755" spans="2:21" ht="15" x14ac:dyDescent="0.25">
      <c r="P755" s="93" t="s">
        <v>631</v>
      </c>
      <c r="Q755" s="72" t="s">
        <v>632</v>
      </c>
    </row>
    <row r="756" spans="2:21" ht="15" x14ac:dyDescent="0.25">
      <c r="P756" s="93" t="s">
        <v>618</v>
      </c>
      <c r="Q756" s="72" t="s">
        <v>619</v>
      </c>
    </row>
    <row r="757" spans="2:21" ht="15" x14ac:dyDescent="0.25">
      <c r="N757" s="7" t="s">
        <v>12</v>
      </c>
      <c r="O757" t="s">
        <v>621</v>
      </c>
      <c r="P757" t="s">
        <v>594</v>
      </c>
      <c r="Q757" t="s">
        <v>616</v>
      </c>
      <c r="R757" t="s">
        <v>617</v>
      </c>
    </row>
    <row r="758" spans="2:21" ht="15" x14ac:dyDescent="0.25">
      <c r="N758" s="8" t="s">
        <v>582</v>
      </c>
      <c r="O758" s="28">
        <v>11642558.019999998</v>
      </c>
      <c r="P758" s="28">
        <v>-10771.380833333333</v>
      </c>
      <c r="Q758" s="28">
        <v>-10003013.051933333</v>
      </c>
      <c r="R758" s="28">
        <v>1580334.1872333332</v>
      </c>
    </row>
    <row r="759" spans="2:21" ht="15" x14ac:dyDescent="0.25">
      <c r="N759" s="8" t="s">
        <v>581</v>
      </c>
      <c r="O759" s="28">
        <v>3257104.5900000017</v>
      </c>
      <c r="P759" s="28">
        <v>-16770.179416666662</v>
      </c>
      <c r="Q759" s="28">
        <v>-2499376.3949166667</v>
      </c>
      <c r="R759" s="28">
        <v>740958.01566666702</v>
      </c>
    </row>
    <row r="760" spans="2:21" ht="15" x14ac:dyDescent="0.25">
      <c r="N760" s="8" t="s">
        <v>210</v>
      </c>
      <c r="O760" s="28">
        <v>4494.93</v>
      </c>
      <c r="P760" s="28">
        <v>-74.915500000000009</v>
      </c>
      <c r="Q760" s="28">
        <v>-1714.8038333333334</v>
      </c>
      <c r="R760" s="28">
        <v>2705.2106666666668</v>
      </c>
    </row>
    <row r="761" spans="2:21" ht="15" x14ac:dyDescent="0.25">
      <c r="N761" s="8" t="s">
        <v>13</v>
      </c>
      <c r="O761" s="28">
        <v>14904157.539999999</v>
      </c>
      <c r="P761" s="28">
        <v>-27616.475749999994</v>
      </c>
      <c r="Q761" s="28">
        <v>-12504104.250683334</v>
      </c>
      <c r="R761" s="28">
        <v>2323997.4135666671</v>
      </c>
    </row>
    <row r="762" spans="2:21" ht="15" x14ac:dyDescent="0.25">
      <c r="N762"/>
      <c r="O762"/>
      <c r="P762"/>
    </row>
    <row r="763" spans="2:21" ht="15" x14ac:dyDescent="0.25">
      <c r="N763"/>
      <c r="O763"/>
      <c r="P763"/>
    </row>
    <row r="764" spans="2:21" ht="15" x14ac:dyDescent="0.25">
      <c r="N764"/>
      <c r="O764"/>
      <c r="P764"/>
    </row>
    <row r="765" spans="2:21" ht="15" x14ac:dyDescent="0.25">
      <c r="N765" s="7" t="s">
        <v>12</v>
      </c>
      <c r="O765" t="s">
        <v>633</v>
      </c>
      <c r="P765" s="91">
        <v>44562</v>
      </c>
      <c r="Q765" s="96">
        <v>69.75</v>
      </c>
    </row>
    <row r="766" spans="2:21" ht="15" x14ac:dyDescent="0.25">
      <c r="N766" s="8" t="s">
        <v>582</v>
      </c>
      <c r="O766"/>
      <c r="P766" s="91">
        <v>44593</v>
      </c>
      <c r="Q766" s="96">
        <v>3914</v>
      </c>
    </row>
    <row r="767" spans="2:21" ht="15" x14ac:dyDescent="0.25">
      <c r="N767" s="94" t="s">
        <v>6</v>
      </c>
      <c r="O767"/>
      <c r="P767" s="91">
        <v>44621</v>
      </c>
      <c r="Q767" s="97">
        <v>0</v>
      </c>
    </row>
    <row r="768" spans="2:21" ht="15" x14ac:dyDescent="0.25">
      <c r="N768" s="8" t="s">
        <v>581</v>
      </c>
      <c r="O768" s="28">
        <v>3983.75</v>
      </c>
      <c r="P768"/>
      <c r="Q768" s="98">
        <f>SUM(Q765:Q767)</f>
        <v>3983.75</v>
      </c>
    </row>
    <row r="769" spans="14:17" ht="15" x14ac:dyDescent="0.25">
      <c r="N769" s="94" t="s">
        <v>205</v>
      </c>
      <c r="O769" s="28"/>
      <c r="P769"/>
      <c r="Q769" s="97">
        <f>Q768-S753</f>
        <v>0</v>
      </c>
    </row>
    <row r="770" spans="14:17" ht="15" x14ac:dyDescent="0.25">
      <c r="N770" s="94" t="s">
        <v>207</v>
      </c>
      <c r="O770" s="28"/>
      <c r="P770"/>
    </row>
    <row r="771" spans="14:17" ht="15" x14ac:dyDescent="0.25">
      <c r="N771" s="94" t="s">
        <v>208</v>
      </c>
      <c r="O771" s="28">
        <v>892</v>
      </c>
      <c r="P771"/>
    </row>
    <row r="772" spans="14:17" ht="15" x14ac:dyDescent="0.25">
      <c r="N772" s="94" t="s">
        <v>206</v>
      </c>
      <c r="O772" s="28">
        <v>3091.75</v>
      </c>
      <c r="P772"/>
    </row>
    <row r="773" spans="14:17" ht="15" x14ac:dyDescent="0.25">
      <c r="N773" s="94" t="s">
        <v>577</v>
      </c>
      <c r="O773" s="28"/>
      <c r="P773"/>
    </row>
    <row r="774" spans="14:17" ht="15" x14ac:dyDescent="0.25">
      <c r="N774" s="94" t="s">
        <v>209</v>
      </c>
      <c r="O774" s="28"/>
      <c r="P774"/>
    </row>
    <row r="775" spans="14:17" ht="15" x14ac:dyDescent="0.25">
      <c r="N775" s="94" t="s">
        <v>5</v>
      </c>
      <c r="O775" s="28"/>
      <c r="P775"/>
    </row>
    <row r="776" spans="14:17" ht="15" x14ac:dyDescent="0.25">
      <c r="N776" s="8" t="s">
        <v>210</v>
      </c>
      <c r="O776" s="28"/>
      <c r="P776"/>
    </row>
    <row r="777" spans="14:17" ht="15" x14ac:dyDescent="0.25">
      <c r="N777" s="94" t="s">
        <v>210</v>
      </c>
      <c r="O777" s="28"/>
      <c r="P777"/>
    </row>
    <row r="778" spans="14:17" ht="15" x14ac:dyDescent="0.25">
      <c r="N778" s="8" t="s">
        <v>13</v>
      </c>
      <c r="O778" s="28">
        <v>3983.75</v>
      </c>
      <c r="P778"/>
    </row>
    <row r="779" spans="14:17" ht="15" x14ac:dyDescent="0.25">
      <c r="N779"/>
      <c r="O779"/>
      <c r="P779"/>
    </row>
    <row r="780" spans="14:17" ht="15" x14ac:dyDescent="0.25">
      <c r="N780"/>
      <c r="O780"/>
      <c r="P780"/>
    </row>
    <row r="781" spans="14:17" ht="15" x14ac:dyDescent="0.25">
      <c r="N781"/>
      <c r="O781"/>
      <c r="P781"/>
    </row>
    <row r="782" spans="14:17" ht="15" x14ac:dyDescent="0.25">
      <c r="N782"/>
      <c r="O782"/>
      <c r="P78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40" xr:uid="{057A4E6B-5FCC-4AA3-AD67-2B2FD02ED863}">
      <formula1>#REF!</formula1>
    </dataValidation>
    <dataValidation type="whole" allowBlank="1" showInputMessage="1" showErrorMessage="1" sqref="D4:D740 K4:K752 J741:J752" xr:uid="{6BBB6422-C6CF-4A7C-916C-C0292D7E009C}">
      <formula1>0</formula1>
      <formula2>1000</formula2>
    </dataValidation>
    <dataValidation type="date" allowBlank="1" showInputMessage="1" showErrorMessage="1" sqref="F4:F384" xr:uid="{64550A1C-B47C-4F1E-A8B6-E0B52521300A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7010-6554-486A-B1FA-026453CAE4DE}">
  <sheetPr>
    <pageSetUpPr fitToPage="1"/>
  </sheetPr>
  <dimension ref="B1:V770"/>
  <sheetViews>
    <sheetView zoomScale="80" zoomScaleNormal="80" workbookViewId="0">
      <pane ySplit="3" topLeftCell="A731" activePane="bottomLeft" state="frozen"/>
      <selection pane="bottomLeft" activeCell="Q756" sqref="Q756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39" style="13" bestFit="1" customWidth="1"/>
    <col min="15" max="15" width="22.7109375" style="13" bestFit="1" customWidth="1"/>
    <col min="16" max="16" width="14.7109375" style="14" customWidth="1"/>
    <col min="17" max="17" width="15.710937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99">
        <v>44620</v>
      </c>
      <c r="G2" s="100"/>
      <c r="H2" s="101" t="s">
        <v>598</v>
      </c>
      <c r="I2" s="102"/>
      <c r="J2" s="103" t="s">
        <v>592</v>
      </c>
      <c r="K2" s="103"/>
      <c r="L2" s="101" t="s">
        <v>591</v>
      </c>
      <c r="M2" s="104"/>
      <c r="N2" s="105" t="s">
        <v>578</v>
      </c>
      <c r="O2" s="106"/>
      <c r="P2" s="106"/>
      <c r="Q2" s="105" t="s">
        <v>625</v>
      </c>
      <c r="R2" s="106"/>
      <c r="S2" s="107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517</v>
      </c>
      <c r="N4" s="26">
        <v>0</v>
      </c>
      <c r="O4" s="61">
        <v>0</v>
      </c>
      <c r="P4" s="60">
        <f>'Cálculo Jan2022'!P4+'Cálculo Fev2022'!O4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510</v>
      </c>
      <c r="N5" s="26">
        <v>0</v>
      </c>
      <c r="O5" s="61">
        <v>0</v>
      </c>
      <c r="P5" s="60">
        <f>'Cálculo Jan2022'!P5+'Cálculo Fev2022'!O5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497</v>
      </c>
      <c r="N6" s="26">
        <v>0</v>
      </c>
      <c r="O6" s="61">
        <v>0</v>
      </c>
      <c r="P6" s="60">
        <f>'Cálculo Jan2022'!P6+'Cálculo Fev2022'!O6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493</v>
      </c>
      <c r="N7" s="26">
        <v>0</v>
      </c>
      <c r="O7" s="61">
        <v>0</v>
      </c>
      <c r="P7" s="60">
        <f>'Cálculo Jan2022'!P7+'Cálculo Fev2022'!O7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>'Cálculo Jan2022'!P8+'Cálculo Fev2022'!O8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484</v>
      </c>
      <c r="N9" s="26">
        <v>0</v>
      </c>
      <c r="O9" s="61">
        <v>0</v>
      </c>
      <c r="P9" s="60">
        <f>'Cálculo Jan2022'!P9+'Cálculo Fev2022'!O9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>'Cálculo Jan2022'!P10+'Cálculo Fev2022'!O10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>'Cálculo Jan2022'!P11+'Cálculo Fev2022'!O11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>'Cálculo Jan2022'!P12+'Cálculo Fev2022'!O12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>'Cálculo Jan2022'!P13+'Cálculo Fev2022'!O13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470</v>
      </c>
      <c r="N14" s="26">
        <v>0</v>
      </c>
      <c r="O14" s="61">
        <v>0</v>
      </c>
      <c r="P14" s="60">
        <f>'Cálculo Jan2022'!P14+'Cálculo Fev2022'!O14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470</v>
      </c>
      <c r="N15" s="26">
        <v>0</v>
      </c>
      <c r="O15" s="61">
        <v>0</v>
      </c>
      <c r="P15" s="60">
        <f>'Cálculo Jan2022'!P15+'Cálculo Fev2022'!O15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470</v>
      </c>
      <c r="N16" s="26">
        <v>0</v>
      </c>
      <c r="O16" s="61">
        <v>0</v>
      </c>
      <c r="P16" s="60">
        <f>'Cálculo Jan2022'!P16+'Cálculo Fev2022'!O16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470</v>
      </c>
      <c r="N17" s="26">
        <v>0</v>
      </c>
      <c r="O17" s="61">
        <v>0</v>
      </c>
      <c r="P17" s="60">
        <f>'Cálculo Jan2022'!P17+'Cálculo Fev2022'!O17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470</v>
      </c>
      <c r="N18" s="26">
        <v>0</v>
      </c>
      <c r="O18" s="61">
        <v>0</v>
      </c>
      <c r="P18" s="60">
        <f>'Cálculo Jan2022'!P18+'Cálculo Fev2022'!O18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466</v>
      </c>
      <c r="N19" s="26">
        <v>0</v>
      </c>
      <c r="O19" s="61">
        <v>0</v>
      </c>
      <c r="P19" s="60">
        <f>'Cálculo Jan2022'!P19+'Cálculo Fev2022'!O19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466</v>
      </c>
      <c r="N20" s="26">
        <v>0</v>
      </c>
      <c r="O20" s="61">
        <v>0</v>
      </c>
      <c r="P20" s="60">
        <f>'Cálculo Jan2022'!P20+'Cálculo Fev2022'!O20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458</v>
      </c>
      <c r="N21" s="26">
        <v>0</v>
      </c>
      <c r="O21" s="61">
        <v>0</v>
      </c>
      <c r="P21" s="60">
        <f>'Cálculo Jan2022'!P21+'Cálculo Fev2022'!O21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458</v>
      </c>
      <c r="N22" s="26">
        <v>0</v>
      </c>
      <c r="O22" s="61">
        <v>0</v>
      </c>
      <c r="P22" s="60">
        <f>'Cálculo Jan2022'!P22+'Cálculo Fev2022'!O22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458</v>
      </c>
      <c r="N23" s="26">
        <v>0</v>
      </c>
      <c r="O23" s="61">
        <v>0</v>
      </c>
      <c r="P23" s="60">
        <f>'Cálculo Jan2022'!P23+'Cálculo Fev2022'!O23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458</v>
      </c>
      <c r="N24" s="26">
        <v>0</v>
      </c>
      <c r="O24" s="61">
        <v>0</v>
      </c>
      <c r="P24" s="60">
        <f>'Cálculo Jan2022'!P24+'Cálculo Fev2022'!O24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458</v>
      </c>
      <c r="N25" s="26">
        <v>0</v>
      </c>
      <c r="O25" s="61">
        <v>0</v>
      </c>
      <c r="P25" s="60">
        <f>'Cálculo Jan2022'!P25+'Cálculo Fev2022'!O25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>'Cálculo Jan2022'!P26+'Cálculo Fev2022'!O26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451</v>
      </c>
      <c r="N27" s="26">
        <v>0</v>
      </c>
      <c r="O27" s="61">
        <v>0</v>
      </c>
      <c r="P27" s="60">
        <f>'Cálculo Jan2022'!P27+'Cálculo Fev2022'!O27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449</v>
      </c>
      <c r="N28" s="26">
        <v>0</v>
      </c>
      <c r="O28" s="61">
        <v>0</v>
      </c>
      <c r="P28" s="60">
        <f>'Cálculo Jan2022'!P28+'Cálculo Fev2022'!O28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>'Cálculo Jan2022'!P29+'Cálculo Fev2022'!O29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>'Cálculo Jan2022'!P30+'Cálculo Fev2022'!O30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>'Cálculo Jan2022'!P31+'Cálculo Fev2022'!O31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>'Cálculo Jan2022'!P32+'Cálculo Fev2022'!O32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>'Cálculo Jan2022'!P33+'Cálculo Fev2022'!O33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>'Cálculo Jan2022'!P34+'Cálculo Fev2022'!O34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>'Cálculo Jan2022'!P35+'Cálculo Fev2022'!O35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417</v>
      </c>
      <c r="N36" s="26">
        <v>0</v>
      </c>
      <c r="O36" s="61">
        <v>0</v>
      </c>
      <c r="P36" s="60">
        <f>'Cálculo Jan2022'!P36+'Cálculo Fev2022'!O36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403</v>
      </c>
      <c r="N37" s="26">
        <v>0</v>
      </c>
      <c r="O37" s="61">
        <v>0</v>
      </c>
      <c r="P37" s="60">
        <f>'Cálculo Jan2022'!P37+'Cálculo Fev2022'!O37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401</v>
      </c>
      <c r="N38" s="26">
        <v>0</v>
      </c>
      <c r="O38" s="61">
        <v>0</v>
      </c>
      <c r="P38" s="60">
        <f>'Cálculo Jan2022'!P38+'Cálculo Fev2022'!O38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397</v>
      </c>
      <c r="N39" s="26">
        <v>0</v>
      </c>
      <c r="O39" s="61">
        <v>0</v>
      </c>
      <c r="P39" s="60">
        <f>'Cálculo Jan2022'!P39+'Cálculo Fev2022'!O39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397</v>
      </c>
      <c r="N40" s="26">
        <v>0</v>
      </c>
      <c r="O40" s="61">
        <v>0</v>
      </c>
      <c r="P40" s="60">
        <f>'Cálculo Jan2022'!P40+'Cálculo Fev2022'!O40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392</v>
      </c>
      <c r="N41" s="26">
        <v>0</v>
      </c>
      <c r="O41" s="61">
        <v>0</v>
      </c>
      <c r="P41" s="60">
        <f>'Cálculo Jan2022'!P41+'Cálculo Fev2022'!O41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392</v>
      </c>
      <c r="N42" s="26">
        <v>0</v>
      </c>
      <c r="O42" s="61">
        <v>0</v>
      </c>
      <c r="P42" s="60">
        <f>'Cálculo Jan2022'!P42+'Cálculo Fev2022'!O42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391</v>
      </c>
      <c r="N43" s="26">
        <v>0</v>
      </c>
      <c r="O43" s="61">
        <v>0</v>
      </c>
      <c r="P43" s="60">
        <f>'Cálculo Jan2022'!P43+'Cálculo Fev2022'!O43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388</v>
      </c>
      <c r="N44" s="26">
        <v>0</v>
      </c>
      <c r="O44" s="61">
        <v>0</v>
      </c>
      <c r="P44" s="60">
        <f>'Cálculo Jan2022'!P44+'Cálculo Fev2022'!O44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373</v>
      </c>
      <c r="N45" s="26">
        <v>0</v>
      </c>
      <c r="O45" s="61">
        <v>0</v>
      </c>
      <c r="P45" s="60">
        <f>'Cálculo Jan2022'!P45+'Cálculo Fev2022'!O45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373</v>
      </c>
      <c r="N46" s="26">
        <v>0</v>
      </c>
      <c r="O46" s="61">
        <v>0</v>
      </c>
      <c r="P46" s="60">
        <f>'Cálculo Jan2022'!P46+'Cálculo Fev2022'!O46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373</v>
      </c>
      <c r="N47" s="26">
        <v>0</v>
      </c>
      <c r="O47" s="61">
        <v>0</v>
      </c>
      <c r="P47" s="60">
        <f>'Cálculo Jan2022'!P47+'Cálculo Fev2022'!O47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373</v>
      </c>
      <c r="N48" s="26">
        <v>0</v>
      </c>
      <c r="O48" s="61">
        <v>0</v>
      </c>
      <c r="P48" s="60">
        <f>'Cálculo Jan2022'!P48+'Cálculo Fev2022'!O48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369</v>
      </c>
      <c r="N49" s="26">
        <v>0</v>
      </c>
      <c r="O49" s="61">
        <v>0</v>
      </c>
      <c r="P49" s="60">
        <f>'Cálculo Jan2022'!P49+'Cálculo Fev2022'!O49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369</v>
      </c>
      <c r="N50" s="26">
        <v>0</v>
      </c>
      <c r="O50" s="61">
        <v>0</v>
      </c>
      <c r="P50" s="60">
        <f>'Cálculo Jan2022'!P50+'Cálculo Fev2022'!O50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367</v>
      </c>
      <c r="N51" s="26">
        <v>0</v>
      </c>
      <c r="O51" s="61">
        <v>0</v>
      </c>
      <c r="P51" s="60">
        <f>'Cálculo Jan2022'!P51+'Cálculo Fev2022'!O51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367</v>
      </c>
      <c r="N52" s="26">
        <v>0</v>
      </c>
      <c r="O52" s="61">
        <v>0</v>
      </c>
      <c r="P52" s="60">
        <f>'Cálculo Jan2022'!P52+'Cálculo Fev2022'!O52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367</v>
      </c>
      <c r="N53" s="26">
        <v>0</v>
      </c>
      <c r="O53" s="61">
        <v>0</v>
      </c>
      <c r="P53" s="60">
        <f>'Cálculo Jan2022'!P53+'Cálculo Fev2022'!O53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365</v>
      </c>
      <c r="N54" s="26">
        <v>0</v>
      </c>
      <c r="O54" s="61">
        <v>0</v>
      </c>
      <c r="P54" s="60">
        <f>'Cálculo Jan2022'!P54+'Cálculo Fev2022'!O54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364</v>
      </c>
      <c r="N55" s="26">
        <v>0</v>
      </c>
      <c r="O55" s="61">
        <v>0</v>
      </c>
      <c r="P55" s="60">
        <f>'Cálculo Jan2022'!P55+'Cálculo Fev2022'!O55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364</v>
      </c>
      <c r="N56" s="26">
        <v>0</v>
      </c>
      <c r="O56" s="61">
        <v>0</v>
      </c>
      <c r="P56" s="60">
        <f>'Cálculo Jan2022'!P56+'Cálculo Fev2022'!O56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364</v>
      </c>
      <c r="N57" s="26">
        <v>0</v>
      </c>
      <c r="O57" s="61">
        <v>0</v>
      </c>
      <c r="P57" s="60">
        <f>'Cálculo Jan2022'!P57+'Cálculo Fev2022'!O57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364</v>
      </c>
      <c r="N58" s="26">
        <v>0</v>
      </c>
      <c r="O58" s="61">
        <v>0</v>
      </c>
      <c r="P58" s="60">
        <f>'Cálculo Jan2022'!P58+'Cálculo Fev2022'!O58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364</v>
      </c>
      <c r="N59" s="26">
        <v>0</v>
      </c>
      <c r="O59" s="61">
        <v>0</v>
      </c>
      <c r="P59" s="60">
        <f>'Cálculo Jan2022'!P59+'Cálculo Fev2022'!O59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364</v>
      </c>
      <c r="N60" s="26">
        <v>0</v>
      </c>
      <c r="O60" s="61">
        <v>0</v>
      </c>
      <c r="P60" s="60">
        <f>'Cálculo Jan2022'!P60+'Cálculo Fev2022'!O60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364</v>
      </c>
      <c r="N61" s="26">
        <v>0</v>
      </c>
      <c r="O61" s="61">
        <v>0</v>
      </c>
      <c r="P61" s="60">
        <f>'Cálculo Jan2022'!P61+'Cálculo Fev2022'!O61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363</v>
      </c>
      <c r="N62" s="26">
        <v>0</v>
      </c>
      <c r="O62" s="61">
        <v>0</v>
      </c>
      <c r="P62" s="60">
        <f>'Cálculo Jan2022'!P62+'Cálculo Fev2022'!O62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363</v>
      </c>
      <c r="N63" s="26">
        <v>0</v>
      </c>
      <c r="O63" s="61">
        <v>0</v>
      </c>
      <c r="P63" s="60">
        <f>'Cálculo Jan2022'!P63+'Cálculo Fev2022'!O63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363</v>
      </c>
      <c r="N64" s="26">
        <v>0</v>
      </c>
      <c r="O64" s="61">
        <v>0</v>
      </c>
      <c r="P64" s="60">
        <f>'Cálculo Jan2022'!P64+'Cálculo Fev2022'!O64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362</v>
      </c>
      <c r="N65" s="26">
        <v>0</v>
      </c>
      <c r="O65" s="61">
        <v>0</v>
      </c>
      <c r="P65" s="60">
        <f>'Cálculo Jan2022'!P65+'Cálculo Fev2022'!O65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361</v>
      </c>
      <c r="N66" s="26">
        <v>0</v>
      </c>
      <c r="O66" s="61">
        <v>0</v>
      </c>
      <c r="P66" s="60">
        <f>'Cálculo Jan2022'!P66+'Cálculo Fev2022'!O66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361</v>
      </c>
      <c r="N67" s="26">
        <v>0</v>
      </c>
      <c r="O67" s="61">
        <v>0</v>
      </c>
      <c r="P67" s="60">
        <f>'Cálculo Jan2022'!P67+'Cálculo Fev2022'!O67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360</v>
      </c>
      <c r="N68" s="26">
        <v>0</v>
      </c>
      <c r="O68" s="61">
        <v>0</v>
      </c>
      <c r="P68" s="60">
        <f>'Cálculo Jan2022'!P68+'Cálculo Fev2022'!O68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354</v>
      </c>
      <c r="N69" s="26">
        <v>0</v>
      </c>
      <c r="O69" s="61">
        <v>0</v>
      </c>
      <c r="P69" s="60">
        <f>'Cálculo Jan2022'!P69+'Cálculo Fev2022'!O69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354</v>
      </c>
      <c r="N70" s="26">
        <v>0</v>
      </c>
      <c r="O70" s="61">
        <v>0</v>
      </c>
      <c r="P70" s="60">
        <f>'Cálculo Jan2022'!P70+'Cálculo Fev2022'!O70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354</v>
      </c>
      <c r="N71" s="26">
        <v>0</v>
      </c>
      <c r="O71" s="61">
        <v>0</v>
      </c>
      <c r="P71" s="60">
        <f>'Cálculo Jan2022'!P71+'Cálculo Fev2022'!O71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354</v>
      </c>
      <c r="N72" s="26">
        <v>0</v>
      </c>
      <c r="O72" s="61">
        <v>0</v>
      </c>
      <c r="P72" s="60">
        <f>'Cálculo Jan2022'!P72+'Cálculo Fev2022'!O72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354</v>
      </c>
      <c r="N73" s="26">
        <v>0</v>
      </c>
      <c r="O73" s="61">
        <v>0</v>
      </c>
      <c r="P73" s="60">
        <f>'Cálculo Jan2022'!P73+'Cálculo Fev2022'!O73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354</v>
      </c>
      <c r="N74" s="26">
        <v>0</v>
      </c>
      <c r="O74" s="61">
        <v>0</v>
      </c>
      <c r="P74" s="60">
        <f>'Cálculo Jan2022'!P74+'Cálculo Fev2022'!O74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354</v>
      </c>
      <c r="N75" s="26">
        <v>0</v>
      </c>
      <c r="O75" s="61">
        <v>0</v>
      </c>
      <c r="P75" s="60">
        <f>'Cálculo Jan2022'!P75+'Cálculo Fev2022'!O75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354</v>
      </c>
      <c r="N76" s="26">
        <v>0</v>
      </c>
      <c r="O76" s="61">
        <v>0</v>
      </c>
      <c r="P76" s="60">
        <f>'Cálculo Jan2022'!P76+'Cálculo Fev2022'!O76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354</v>
      </c>
      <c r="N77" s="26">
        <v>0</v>
      </c>
      <c r="O77" s="61">
        <v>0</v>
      </c>
      <c r="P77" s="60">
        <f>'Cálculo Jan2022'!P77+'Cálculo Fev2022'!O77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353</v>
      </c>
      <c r="N78" s="26">
        <v>0</v>
      </c>
      <c r="O78" s="61">
        <v>0</v>
      </c>
      <c r="P78" s="60">
        <f>'Cálculo Jan2022'!P78+'Cálculo Fev2022'!O78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351</v>
      </c>
      <c r="N79" s="26">
        <v>0</v>
      </c>
      <c r="O79" s="61">
        <v>0</v>
      </c>
      <c r="P79" s="60">
        <f>'Cálculo Jan2022'!P79+'Cálculo Fev2022'!O79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349</v>
      </c>
      <c r="N80" s="26">
        <v>0</v>
      </c>
      <c r="O80" s="61">
        <v>0</v>
      </c>
      <c r="P80" s="60">
        <f>'Cálculo Jan2022'!P80+'Cálculo Fev2022'!O80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349</v>
      </c>
      <c r="N81" s="26">
        <v>0</v>
      </c>
      <c r="O81" s="61">
        <v>0</v>
      </c>
      <c r="P81" s="60">
        <f>'Cálculo Jan2022'!P81+'Cálculo Fev2022'!O81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348</v>
      </c>
      <c r="N82" s="26">
        <v>0</v>
      </c>
      <c r="O82" s="61">
        <v>0</v>
      </c>
      <c r="P82" s="60">
        <f>'Cálculo Jan2022'!P82+'Cálculo Fev2022'!O82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345</v>
      </c>
      <c r="N83" s="26">
        <v>0</v>
      </c>
      <c r="O83" s="61">
        <v>0</v>
      </c>
      <c r="P83" s="60">
        <f>'Cálculo Jan2022'!P83+'Cálculo Fev2022'!O83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343</v>
      </c>
      <c r="N84" s="26">
        <v>0</v>
      </c>
      <c r="O84" s="61">
        <v>0</v>
      </c>
      <c r="P84" s="60">
        <f>'Cálculo Jan2022'!P84+'Cálculo Fev2022'!O84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336</v>
      </c>
      <c r="N85" s="26">
        <v>0</v>
      </c>
      <c r="O85" s="61">
        <v>0</v>
      </c>
      <c r="P85" s="60">
        <f>'Cálculo Jan2022'!P85+'Cálculo Fev2022'!O85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333</v>
      </c>
      <c r="N86" s="26">
        <v>0</v>
      </c>
      <c r="O86" s="61">
        <v>0</v>
      </c>
      <c r="P86" s="60">
        <f>'Cálculo Jan2022'!P86+'Cálculo Fev2022'!O86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333</v>
      </c>
      <c r="N87" s="26">
        <v>0</v>
      </c>
      <c r="O87" s="61">
        <v>0</v>
      </c>
      <c r="P87" s="60">
        <f>'Cálculo Jan2022'!P87+'Cálculo Fev2022'!O87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332</v>
      </c>
      <c r="N88" s="26">
        <v>0</v>
      </c>
      <c r="O88" s="61">
        <v>0</v>
      </c>
      <c r="P88" s="60">
        <f>'Cálculo Jan2022'!P88+'Cálculo Fev2022'!O88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332</v>
      </c>
      <c r="N89" s="26">
        <v>0</v>
      </c>
      <c r="O89" s="61">
        <v>0</v>
      </c>
      <c r="P89" s="60">
        <f>'Cálculo Jan2022'!P89+'Cálculo Fev2022'!O89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332</v>
      </c>
      <c r="N90" s="26">
        <v>0</v>
      </c>
      <c r="O90" s="61">
        <v>0</v>
      </c>
      <c r="P90" s="60">
        <f>'Cálculo Jan2022'!P90+'Cálculo Fev2022'!O90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332</v>
      </c>
      <c r="N91" s="26">
        <v>0</v>
      </c>
      <c r="O91" s="61">
        <v>0</v>
      </c>
      <c r="P91" s="60">
        <f>'Cálculo Jan2022'!P91+'Cálculo Fev2022'!O91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332</v>
      </c>
      <c r="N92" s="26">
        <v>0</v>
      </c>
      <c r="O92" s="61">
        <v>0</v>
      </c>
      <c r="P92" s="60">
        <f>'Cálculo Jan2022'!P92+'Cálculo Fev2022'!O92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332</v>
      </c>
      <c r="N93" s="26">
        <v>0</v>
      </c>
      <c r="O93" s="61">
        <v>0</v>
      </c>
      <c r="P93" s="60">
        <f>'Cálculo Jan2022'!P93+'Cálculo Fev2022'!O93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332</v>
      </c>
      <c r="N94" s="26">
        <v>0</v>
      </c>
      <c r="O94" s="61">
        <v>0</v>
      </c>
      <c r="P94" s="60">
        <f>'Cálculo Jan2022'!P94+'Cálculo Fev2022'!O94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332</v>
      </c>
      <c r="N95" s="26">
        <v>0</v>
      </c>
      <c r="O95" s="61">
        <v>0</v>
      </c>
      <c r="P95" s="60">
        <f>'Cálculo Jan2022'!P95+'Cálculo Fev2022'!O95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332</v>
      </c>
      <c r="N96" s="26">
        <v>0</v>
      </c>
      <c r="O96" s="61">
        <v>0</v>
      </c>
      <c r="P96" s="60">
        <f>'Cálculo Jan2022'!P96+'Cálculo Fev2022'!O96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332</v>
      </c>
      <c r="N97" s="26">
        <v>0</v>
      </c>
      <c r="O97" s="61">
        <v>0</v>
      </c>
      <c r="P97" s="60">
        <f>'Cálculo Jan2022'!P97+'Cálculo Fev2022'!O97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332</v>
      </c>
      <c r="N98" s="26">
        <v>0</v>
      </c>
      <c r="O98" s="61">
        <v>0</v>
      </c>
      <c r="P98" s="60">
        <f>'Cálculo Jan2022'!P98+'Cálculo Fev2022'!O98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332</v>
      </c>
      <c r="N99" s="26">
        <v>0</v>
      </c>
      <c r="O99" s="61">
        <v>0</v>
      </c>
      <c r="P99" s="60">
        <f>'Cálculo Jan2022'!P99+'Cálculo Fev2022'!O99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332</v>
      </c>
      <c r="N100" s="26">
        <v>0</v>
      </c>
      <c r="O100" s="61">
        <v>0</v>
      </c>
      <c r="P100" s="60">
        <f>'Cálculo Jan2022'!P100+'Cálculo Fev2022'!O100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332</v>
      </c>
      <c r="N101" s="26">
        <v>0</v>
      </c>
      <c r="O101" s="61">
        <v>0</v>
      </c>
      <c r="P101" s="60">
        <f>'Cálculo Jan2022'!P101+'Cálculo Fev2022'!O101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332</v>
      </c>
      <c r="N102" s="26">
        <v>0</v>
      </c>
      <c r="O102" s="61">
        <v>0</v>
      </c>
      <c r="P102" s="60">
        <f>'Cálculo Jan2022'!P102+'Cálculo Fev2022'!O102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331</v>
      </c>
      <c r="N103" s="26">
        <v>0</v>
      </c>
      <c r="O103" s="61">
        <v>0</v>
      </c>
      <c r="P103" s="60">
        <f>'Cálculo Jan2022'!P103+'Cálculo Fev2022'!O103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329</v>
      </c>
      <c r="N104" s="26">
        <v>0</v>
      </c>
      <c r="O104" s="61">
        <v>0</v>
      </c>
      <c r="P104" s="60">
        <f>'Cálculo Jan2022'!P104+'Cálculo Fev2022'!O104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329</v>
      </c>
      <c r="N105" s="26">
        <v>0</v>
      </c>
      <c r="O105" s="61">
        <v>0</v>
      </c>
      <c r="P105" s="60">
        <f>'Cálculo Jan2022'!P105+'Cálculo Fev2022'!O105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329</v>
      </c>
      <c r="N106" s="26">
        <v>0</v>
      </c>
      <c r="O106" s="61">
        <v>0</v>
      </c>
      <c r="P106" s="60">
        <f>'Cálculo Jan2022'!P106+'Cálculo Fev2022'!O106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327</v>
      </c>
      <c r="N107" s="26">
        <v>0</v>
      </c>
      <c r="O107" s="61">
        <v>0</v>
      </c>
      <c r="P107" s="60">
        <f>'Cálculo Jan2022'!P107+'Cálculo Fev2022'!O107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327</v>
      </c>
      <c r="N108" s="26">
        <v>0</v>
      </c>
      <c r="O108" s="61">
        <v>0</v>
      </c>
      <c r="P108" s="60">
        <f>'Cálculo Jan2022'!P108+'Cálculo Fev2022'!O108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327</v>
      </c>
      <c r="N109" s="26">
        <v>0</v>
      </c>
      <c r="O109" s="61">
        <v>0</v>
      </c>
      <c r="P109" s="60">
        <f>'Cálculo Jan2022'!P109+'Cálculo Fev2022'!O109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326</v>
      </c>
      <c r="N110" s="26">
        <v>0</v>
      </c>
      <c r="O110" s="61">
        <v>0</v>
      </c>
      <c r="P110" s="60">
        <f>'Cálculo Jan2022'!P110+'Cálculo Fev2022'!O110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326</v>
      </c>
      <c r="N111" s="26">
        <v>0</v>
      </c>
      <c r="O111" s="61">
        <v>0</v>
      </c>
      <c r="P111" s="60">
        <f>'Cálculo Jan2022'!P111+'Cálculo Fev2022'!O111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326</v>
      </c>
      <c r="N112" s="26">
        <v>0</v>
      </c>
      <c r="O112" s="61">
        <v>0</v>
      </c>
      <c r="P112" s="60">
        <f>'Cálculo Jan2022'!P112+'Cálculo Fev2022'!O112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326</v>
      </c>
      <c r="N113" s="26">
        <v>0</v>
      </c>
      <c r="O113" s="61">
        <v>0</v>
      </c>
      <c r="P113" s="60">
        <f>'Cálculo Jan2022'!P113+'Cálculo Fev2022'!O113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326</v>
      </c>
      <c r="N114" s="26">
        <v>0</v>
      </c>
      <c r="O114" s="61">
        <v>0</v>
      </c>
      <c r="P114" s="60">
        <f>'Cálculo Jan2022'!P114+'Cálculo Fev2022'!O114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326</v>
      </c>
      <c r="N115" s="26">
        <v>0</v>
      </c>
      <c r="O115" s="61">
        <v>0</v>
      </c>
      <c r="P115" s="60">
        <f>'Cálculo Jan2022'!P115+'Cálculo Fev2022'!O115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326</v>
      </c>
      <c r="N116" s="26">
        <v>0</v>
      </c>
      <c r="O116" s="61">
        <v>0</v>
      </c>
      <c r="P116" s="60">
        <f>'Cálculo Jan2022'!P116+'Cálculo Fev2022'!O116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326</v>
      </c>
      <c r="N117" s="26">
        <v>0</v>
      </c>
      <c r="O117" s="61">
        <v>0</v>
      </c>
      <c r="P117" s="60">
        <f>'Cálculo Jan2022'!P117+'Cálculo Fev2022'!O117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326</v>
      </c>
      <c r="N118" s="26">
        <v>0</v>
      </c>
      <c r="O118" s="61">
        <v>0</v>
      </c>
      <c r="P118" s="60">
        <f>'Cálculo Jan2022'!P118+'Cálculo Fev2022'!O118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326</v>
      </c>
      <c r="N119" s="26">
        <v>0</v>
      </c>
      <c r="O119" s="61">
        <v>0</v>
      </c>
      <c r="P119" s="60">
        <f>'Cálculo Jan2022'!P119+'Cálculo Fev2022'!O119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326</v>
      </c>
      <c r="N120" s="26">
        <v>0</v>
      </c>
      <c r="O120" s="61">
        <v>0</v>
      </c>
      <c r="P120" s="60">
        <f>'Cálculo Jan2022'!P120+'Cálculo Fev2022'!O120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326</v>
      </c>
      <c r="N121" s="26">
        <v>0</v>
      </c>
      <c r="O121" s="61">
        <v>0</v>
      </c>
      <c r="P121" s="60">
        <f>'Cálculo Jan2022'!P121+'Cálculo Fev2022'!O121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325</v>
      </c>
      <c r="N122" s="26">
        <v>0</v>
      </c>
      <c r="O122" s="61">
        <v>0</v>
      </c>
      <c r="P122" s="60">
        <f>'Cálculo Jan2022'!P122+'Cálculo Fev2022'!O122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324</v>
      </c>
      <c r="N123" s="26">
        <v>0</v>
      </c>
      <c r="O123" s="61">
        <v>0</v>
      </c>
      <c r="P123" s="60">
        <f>'Cálculo Jan2022'!P123+'Cálculo Fev2022'!O123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324</v>
      </c>
      <c r="N124" s="26">
        <v>0</v>
      </c>
      <c r="O124" s="61">
        <v>0</v>
      </c>
      <c r="P124" s="60">
        <f>'Cálculo Jan2022'!P124+'Cálculo Fev2022'!O124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324</v>
      </c>
      <c r="N125" s="26">
        <v>0</v>
      </c>
      <c r="O125" s="61">
        <v>0</v>
      </c>
      <c r="P125" s="60">
        <f>'Cálculo Jan2022'!P125+'Cálculo Fev2022'!O125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321</v>
      </c>
      <c r="N126" s="26">
        <v>0</v>
      </c>
      <c r="O126" s="61">
        <v>0</v>
      </c>
      <c r="P126" s="60">
        <f>'Cálculo Jan2022'!P126+'Cálculo Fev2022'!O126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321</v>
      </c>
      <c r="N127" s="26">
        <v>0</v>
      </c>
      <c r="O127" s="61">
        <v>0</v>
      </c>
      <c r="P127" s="60">
        <f>'Cálculo Jan2022'!P127+'Cálculo Fev2022'!O127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321</v>
      </c>
      <c r="N128" s="26">
        <v>0</v>
      </c>
      <c r="O128" s="61">
        <v>0</v>
      </c>
      <c r="P128" s="60">
        <f>'Cálculo Jan2022'!P128+'Cálculo Fev2022'!O128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321</v>
      </c>
      <c r="N129" s="26">
        <v>0</v>
      </c>
      <c r="O129" s="61">
        <v>0</v>
      </c>
      <c r="P129" s="60">
        <f>'Cálculo Jan2022'!P129+'Cálculo Fev2022'!O129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321</v>
      </c>
      <c r="N130" s="26">
        <v>0</v>
      </c>
      <c r="O130" s="61">
        <v>0</v>
      </c>
      <c r="P130" s="60">
        <f>'Cálculo Jan2022'!P130+'Cálculo Fev2022'!O130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321</v>
      </c>
      <c r="N131" s="26">
        <v>0</v>
      </c>
      <c r="O131" s="61">
        <v>0</v>
      </c>
      <c r="P131" s="60">
        <f>'Cálculo Jan2022'!P131+'Cálculo Fev2022'!O131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321</v>
      </c>
      <c r="N132" s="26">
        <v>0</v>
      </c>
      <c r="O132" s="61">
        <v>0</v>
      </c>
      <c r="P132" s="60">
        <f>'Cálculo Jan2022'!P132+'Cálculo Fev2022'!O132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319</v>
      </c>
      <c r="N133" s="26">
        <v>0</v>
      </c>
      <c r="O133" s="61">
        <v>0</v>
      </c>
      <c r="P133" s="60">
        <f>'Cálculo Jan2022'!P133+'Cálculo Fev2022'!O133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319</v>
      </c>
      <c r="N134" s="26">
        <v>0</v>
      </c>
      <c r="O134" s="61">
        <v>0</v>
      </c>
      <c r="P134" s="60">
        <f>'Cálculo Jan2022'!P134+'Cálculo Fev2022'!O134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318</v>
      </c>
      <c r="N135" s="26">
        <v>0</v>
      </c>
      <c r="O135" s="61">
        <v>0</v>
      </c>
      <c r="P135" s="60">
        <f>'Cálculo Jan2022'!P135+'Cálculo Fev2022'!O135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318</v>
      </c>
      <c r="N136" s="26">
        <v>0</v>
      </c>
      <c r="O136" s="61">
        <v>0</v>
      </c>
      <c r="P136" s="60">
        <f>'Cálculo Jan2022'!P136+'Cálculo Fev2022'!O136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318</v>
      </c>
      <c r="N137" s="26">
        <v>0</v>
      </c>
      <c r="O137" s="61">
        <v>0</v>
      </c>
      <c r="P137" s="60">
        <f>'Cálculo Jan2022'!P137+'Cálculo Fev2022'!O137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318</v>
      </c>
      <c r="N138" s="26">
        <v>0</v>
      </c>
      <c r="O138" s="61">
        <v>0</v>
      </c>
      <c r="P138" s="60">
        <f>'Cálculo Jan2022'!P138+'Cálculo Fev2022'!O138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318</v>
      </c>
      <c r="N139" s="26">
        <v>0</v>
      </c>
      <c r="O139" s="61">
        <v>0</v>
      </c>
      <c r="P139" s="60">
        <f>'Cálculo Jan2022'!P139+'Cálculo Fev2022'!O139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318</v>
      </c>
      <c r="N140" s="26">
        <v>0</v>
      </c>
      <c r="O140" s="61">
        <v>0</v>
      </c>
      <c r="P140" s="60">
        <f>'Cálculo Jan2022'!P140+'Cálculo Fev2022'!O140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318</v>
      </c>
      <c r="N141" s="26">
        <v>0</v>
      </c>
      <c r="O141" s="61">
        <v>0</v>
      </c>
      <c r="P141" s="60">
        <f>'Cálculo Jan2022'!P141+'Cálculo Fev2022'!O141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318</v>
      </c>
      <c r="N142" s="26">
        <v>0</v>
      </c>
      <c r="O142" s="61">
        <v>0</v>
      </c>
      <c r="P142" s="60">
        <f>'Cálculo Jan2022'!P142+'Cálculo Fev2022'!O142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318</v>
      </c>
      <c r="N143" s="26">
        <v>0</v>
      </c>
      <c r="O143" s="61">
        <v>0</v>
      </c>
      <c r="P143" s="60">
        <f>'Cálculo Jan2022'!P143+'Cálculo Fev2022'!O143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318</v>
      </c>
      <c r="N144" s="26">
        <v>0</v>
      </c>
      <c r="O144" s="61">
        <v>0</v>
      </c>
      <c r="P144" s="60">
        <f>'Cálculo Jan2022'!P144+'Cálculo Fev2022'!O144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318</v>
      </c>
      <c r="N145" s="26">
        <v>0</v>
      </c>
      <c r="O145" s="61">
        <v>0</v>
      </c>
      <c r="P145" s="60">
        <f>'Cálculo Jan2022'!P145+'Cálculo Fev2022'!O145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318</v>
      </c>
      <c r="N146" s="26">
        <v>0</v>
      </c>
      <c r="O146" s="61">
        <v>0</v>
      </c>
      <c r="P146" s="60">
        <f>'Cálculo Jan2022'!P146+'Cálculo Fev2022'!O146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318</v>
      </c>
      <c r="N147" s="26">
        <v>0</v>
      </c>
      <c r="O147" s="61">
        <v>0</v>
      </c>
      <c r="P147" s="60">
        <f>'Cálculo Jan2022'!P147+'Cálculo Fev2022'!O147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317</v>
      </c>
      <c r="N148" s="26">
        <v>0</v>
      </c>
      <c r="O148" s="61">
        <v>0</v>
      </c>
      <c r="P148" s="60">
        <f>'Cálculo Jan2022'!P148+'Cálculo Fev2022'!O148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317</v>
      </c>
      <c r="N149" s="26">
        <v>0</v>
      </c>
      <c r="O149" s="61">
        <v>0</v>
      </c>
      <c r="P149" s="60">
        <f>'Cálculo Jan2022'!P149+'Cálculo Fev2022'!O149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317</v>
      </c>
      <c r="N150" s="26">
        <v>0</v>
      </c>
      <c r="O150" s="61">
        <v>0</v>
      </c>
      <c r="P150" s="60">
        <f>'Cálculo Jan2022'!P150+'Cálculo Fev2022'!O150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317</v>
      </c>
      <c r="N151" s="26">
        <v>0</v>
      </c>
      <c r="O151" s="61">
        <v>0</v>
      </c>
      <c r="P151" s="60">
        <f>'Cálculo Jan2022'!P151+'Cálculo Fev2022'!O151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317</v>
      </c>
      <c r="N152" s="26">
        <v>0</v>
      </c>
      <c r="O152" s="61">
        <v>0</v>
      </c>
      <c r="P152" s="60">
        <f>'Cálculo Jan2022'!P152+'Cálculo Fev2022'!O152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317</v>
      </c>
      <c r="N153" s="26">
        <v>0</v>
      </c>
      <c r="O153" s="61">
        <v>0</v>
      </c>
      <c r="P153" s="60">
        <f>'Cálculo Jan2022'!P153+'Cálculo Fev2022'!O153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317</v>
      </c>
      <c r="N154" s="26">
        <v>0</v>
      </c>
      <c r="O154" s="61">
        <v>0</v>
      </c>
      <c r="P154" s="60">
        <f>'Cálculo Jan2022'!P154+'Cálculo Fev2022'!O154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317</v>
      </c>
      <c r="N155" s="26">
        <v>0</v>
      </c>
      <c r="O155" s="61">
        <v>0</v>
      </c>
      <c r="P155" s="60">
        <f>'Cálculo Jan2022'!P155+'Cálculo Fev2022'!O155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317</v>
      </c>
      <c r="N156" s="26">
        <v>0</v>
      </c>
      <c r="O156" s="61">
        <v>0</v>
      </c>
      <c r="P156" s="60">
        <f>'Cálculo Jan2022'!P156+'Cálculo Fev2022'!O156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317</v>
      </c>
      <c r="N157" s="26">
        <v>0</v>
      </c>
      <c r="O157" s="61">
        <v>0</v>
      </c>
      <c r="P157" s="60">
        <f>'Cálculo Jan2022'!P157+'Cálculo Fev2022'!O157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317</v>
      </c>
      <c r="N158" s="26">
        <v>0</v>
      </c>
      <c r="O158" s="61">
        <v>0</v>
      </c>
      <c r="P158" s="60">
        <f>'Cálculo Jan2022'!P158+'Cálculo Fev2022'!O158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316</v>
      </c>
      <c r="N159" s="26">
        <v>0</v>
      </c>
      <c r="O159" s="61">
        <v>0</v>
      </c>
      <c r="P159" s="60">
        <f>'Cálculo Jan2022'!P159+'Cálculo Fev2022'!O159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316</v>
      </c>
      <c r="N160" s="26">
        <v>0</v>
      </c>
      <c r="O160" s="61">
        <v>0</v>
      </c>
      <c r="P160" s="60">
        <f>'Cálculo Jan2022'!P160+'Cálculo Fev2022'!O160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315</v>
      </c>
      <c r="N161" s="26">
        <v>0</v>
      </c>
      <c r="O161" s="61">
        <v>0</v>
      </c>
      <c r="P161" s="60">
        <f>'Cálculo Jan2022'!P161+'Cálculo Fev2022'!O161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315</v>
      </c>
      <c r="N162" s="26">
        <v>0</v>
      </c>
      <c r="O162" s="61">
        <v>0</v>
      </c>
      <c r="P162" s="60">
        <f>'Cálculo Jan2022'!P162+'Cálculo Fev2022'!O162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315</v>
      </c>
      <c r="N163" s="26">
        <v>0</v>
      </c>
      <c r="O163" s="61">
        <v>0</v>
      </c>
      <c r="P163" s="60">
        <f>'Cálculo Jan2022'!P163+'Cálculo Fev2022'!O163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315</v>
      </c>
      <c r="N164" s="26">
        <v>0</v>
      </c>
      <c r="O164" s="61">
        <v>0</v>
      </c>
      <c r="P164" s="60">
        <f>'Cálculo Jan2022'!P164+'Cálculo Fev2022'!O164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315</v>
      </c>
      <c r="N165" s="26">
        <v>0</v>
      </c>
      <c r="O165" s="61">
        <v>0</v>
      </c>
      <c r="P165" s="60">
        <f>'Cálculo Jan2022'!P165+'Cálculo Fev2022'!O165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314</v>
      </c>
      <c r="N166" s="26">
        <v>0</v>
      </c>
      <c r="O166" s="61">
        <v>0</v>
      </c>
      <c r="P166" s="60">
        <f>'Cálculo Jan2022'!P166+'Cálculo Fev2022'!O166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314</v>
      </c>
      <c r="N167" s="26">
        <v>0</v>
      </c>
      <c r="O167" s="61">
        <v>0</v>
      </c>
      <c r="P167" s="60">
        <f>'Cálculo Jan2022'!P167+'Cálculo Fev2022'!O167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313</v>
      </c>
      <c r="N168" s="26">
        <v>0</v>
      </c>
      <c r="O168" s="61">
        <v>0</v>
      </c>
      <c r="P168" s="60">
        <f>'Cálculo Jan2022'!P168+'Cálculo Fev2022'!O168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313</v>
      </c>
      <c r="N169" s="26">
        <v>0</v>
      </c>
      <c r="O169" s="61">
        <v>0</v>
      </c>
      <c r="P169" s="60">
        <f>'Cálculo Jan2022'!P169+'Cálculo Fev2022'!O169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312</v>
      </c>
      <c r="N170" s="26">
        <v>0</v>
      </c>
      <c r="O170" s="61">
        <v>0</v>
      </c>
      <c r="P170" s="60">
        <f>'Cálculo Jan2022'!P170+'Cálculo Fev2022'!O170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25</v>
      </c>
      <c r="M171" s="24">
        <f t="shared" si="18"/>
        <v>310</v>
      </c>
      <c r="N171" s="26">
        <v>0</v>
      </c>
      <c r="O171" s="61">
        <v>0</v>
      </c>
      <c r="P171" s="60">
        <f>'Cálculo Jan2022'!P171+'Cálculo Fev2022'!O171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306</v>
      </c>
      <c r="N172" s="26">
        <v>0</v>
      </c>
      <c r="O172" s="61">
        <v>0</v>
      </c>
      <c r="P172" s="60">
        <f>'Cálculo Jan2022'!P172+'Cálculo Fev2022'!O172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306</v>
      </c>
      <c r="N173" s="26">
        <v>0</v>
      </c>
      <c r="O173" s="61">
        <v>0</v>
      </c>
      <c r="P173" s="60">
        <f>'Cálculo Jan2022'!P173+'Cálculo Fev2022'!O173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305</v>
      </c>
      <c r="N174" s="26">
        <v>0</v>
      </c>
      <c r="O174" s="61">
        <v>0</v>
      </c>
      <c r="P174" s="60">
        <f>'Cálculo Jan2022'!P174+'Cálculo Fev2022'!O174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305</v>
      </c>
      <c r="N175" s="26">
        <v>0</v>
      </c>
      <c r="O175" s="61">
        <v>0</v>
      </c>
      <c r="P175" s="60">
        <f>'Cálculo Jan2022'!P175+'Cálculo Fev2022'!O175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305</v>
      </c>
      <c r="N176" s="26">
        <v>0</v>
      </c>
      <c r="O176" s="61">
        <v>0</v>
      </c>
      <c r="P176" s="60">
        <f>'Cálculo Jan2022'!P176+'Cálculo Fev2022'!O176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305</v>
      </c>
      <c r="N177" s="26">
        <v>0</v>
      </c>
      <c r="O177" s="61">
        <v>0</v>
      </c>
      <c r="P177" s="60">
        <f>'Cálculo Jan2022'!P177+'Cálculo Fev2022'!O177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304</v>
      </c>
      <c r="N178" s="26">
        <v>0</v>
      </c>
      <c r="O178" s="61">
        <v>0</v>
      </c>
      <c r="P178" s="60">
        <f>'Cálculo Jan2022'!P178+'Cálculo Fev2022'!O178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304</v>
      </c>
      <c r="N179" s="26">
        <v>0</v>
      </c>
      <c r="O179" s="61">
        <v>0</v>
      </c>
      <c r="P179" s="60">
        <f>'Cálculo Jan2022'!P179+'Cálculo Fev2022'!O179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303</v>
      </c>
      <c r="N180" s="26">
        <v>0</v>
      </c>
      <c r="O180" s="61">
        <v>0</v>
      </c>
      <c r="P180" s="60">
        <f>'Cálculo Jan2022'!P180+'Cálculo Fev2022'!O180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303</v>
      </c>
      <c r="N181" s="26">
        <v>0</v>
      </c>
      <c r="O181" s="61">
        <v>0</v>
      </c>
      <c r="P181" s="60">
        <f>'Cálculo Jan2022'!P181+'Cálculo Fev2022'!O181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303</v>
      </c>
      <c r="N182" s="26">
        <v>0</v>
      </c>
      <c r="O182" s="61">
        <v>0</v>
      </c>
      <c r="P182" s="60">
        <f>'Cálculo Jan2022'!P182+'Cálculo Fev2022'!O182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303</v>
      </c>
      <c r="N183" s="26">
        <v>0</v>
      </c>
      <c r="O183" s="61">
        <v>0</v>
      </c>
      <c r="P183" s="60">
        <f>'Cálculo Jan2022'!P183+'Cálculo Fev2022'!O183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303</v>
      </c>
      <c r="N184" s="26">
        <v>0</v>
      </c>
      <c r="O184" s="61">
        <v>0</v>
      </c>
      <c r="P184" s="60">
        <f>'Cálculo Jan2022'!P184+'Cálculo Fev2022'!O184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303</v>
      </c>
      <c r="N185" s="26">
        <v>0</v>
      </c>
      <c r="O185" s="61">
        <v>0</v>
      </c>
      <c r="P185" s="60">
        <f>'Cálculo Jan2022'!P185+'Cálculo Fev2022'!O185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302</v>
      </c>
      <c r="N186" s="26">
        <v>0</v>
      </c>
      <c r="O186" s="61">
        <v>0</v>
      </c>
      <c r="P186" s="60">
        <f>'Cálculo Jan2022'!P186+'Cálculo Fev2022'!O186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302</v>
      </c>
      <c r="N187" s="26">
        <v>0</v>
      </c>
      <c r="O187" s="61">
        <v>0</v>
      </c>
      <c r="P187" s="60">
        <f>'Cálculo Jan2022'!P187+'Cálculo Fev2022'!O187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302</v>
      </c>
      <c r="N188" s="26">
        <v>0</v>
      </c>
      <c r="O188" s="61">
        <v>0</v>
      </c>
      <c r="P188" s="60">
        <f>'Cálculo Jan2022'!P188+'Cálculo Fev2022'!O188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301</v>
      </c>
      <c r="N189" s="26">
        <v>0</v>
      </c>
      <c r="O189" s="61">
        <v>0</v>
      </c>
      <c r="P189" s="60">
        <f>'Cálculo Jan2022'!P189+'Cálculo Fev2022'!O189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301</v>
      </c>
      <c r="N190" s="26">
        <v>0</v>
      </c>
      <c r="O190" s="61">
        <v>0</v>
      </c>
      <c r="P190" s="60">
        <f>'Cálculo Jan2022'!P190+'Cálculo Fev2022'!O190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301</v>
      </c>
      <c r="N191" s="26">
        <v>0</v>
      </c>
      <c r="O191" s="61">
        <v>0</v>
      </c>
      <c r="P191" s="60">
        <f>'Cálculo Jan2022'!P191+'Cálculo Fev2022'!O191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301</v>
      </c>
      <c r="N192" s="26">
        <v>0</v>
      </c>
      <c r="O192" s="61">
        <v>0</v>
      </c>
      <c r="P192" s="60">
        <f>'Cálculo Jan2022'!P192+'Cálculo Fev2022'!O192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301</v>
      </c>
      <c r="N193" s="26">
        <v>0</v>
      </c>
      <c r="O193" s="61">
        <v>0</v>
      </c>
      <c r="P193" s="60">
        <f>'Cálculo Jan2022'!P193+'Cálculo Fev2022'!O193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301</v>
      </c>
      <c r="N194" s="26">
        <v>0</v>
      </c>
      <c r="O194" s="61">
        <v>0</v>
      </c>
      <c r="P194" s="60">
        <f>'Cálculo Jan2022'!P194+'Cálculo Fev2022'!O194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301</v>
      </c>
      <c r="N195" s="26">
        <v>0</v>
      </c>
      <c r="O195" s="61">
        <v>0</v>
      </c>
      <c r="P195" s="60">
        <f>'Cálculo Jan2022'!P195+'Cálculo Fev2022'!O195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301</v>
      </c>
      <c r="N196" s="26">
        <v>0</v>
      </c>
      <c r="O196" s="61">
        <v>0</v>
      </c>
      <c r="P196" s="60">
        <f>'Cálculo Jan2022'!P196+'Cálculo Fev2022'!O196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301</v>
      </c>
      <c r="N197" s="26">
        <v>0</v>
      </c>
      <c r="O197" s="61">
        <v>0</v>
      </c>
      <c r="P197" s="60">
        <f>'Cálculo Jan2022'!P197+'Cálculo Fev2022'!O197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301</v>
      </c>
      <c r="N198" s="26">
        <v>0</v>
      </c>
      <c r="O198" s="61">
        <v>0</v>
      </c>
      <c r="P198" s="60">
        <f>'Cálculo Jan2022'!P198+'Cálculo Fev2022'!O198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301</v>
      </c>
      <c r="N199" s="26">
        <v>0</v>
      </c>
      <c r="O199" s="61">
        <v>0</v>
      </c>
      <c r="P199" s="60">
        <f>'Cálculo Jan2022'!P199+'Cálculo Fev2022'!O199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301</v>
      </c>
      <c r="N200" s="26">
        <v>0</v>
      </c>
      <c r="O200" s="61">
        <v>0</v>
      </c>
      <c r="P200" s="60">
        <f>'Cálculo Jan2022'!P200+'Cálculo Fev2022'!O200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301</v>
      </c>
      <c r="N201" s="26">
        <v>0</v>
      </c>
      <c r="O201" s="61">
        <v>0</v>
      </c>
      <c r="P201" s="60">
        <f>'Cálculo Jan2022'!P201+'Cálculo Fev2022'!O201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302</v>
      </c>
      <c r="N202" s="26">
        <v>0</v>
      </c>
      <c r="O202" s="61">
        <v>0</v>
      </c>
      <c r="P202" s="60">
        <f>'Cálculo Jan2022'!P202+'Cálculo Fev2022'!O202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300</v>
      </c>
      <c r="N203" s="26">
        <v>0</v>
      </c>
      <c r="O203" s="61">
        <v>0</v>
      </c>
      <c r="P203" s="60">
        <f>'Cálculo Jan2022'!P203+'Cálculo Fev2022'!O203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24</v>
      </c>
      <c r="M204" s="24">
        <f t="shared" si="29"/>
        <v>298</v>
      </c>
      <c r="N204" s="26">
        <v>0</v>
      </c>
      <c r="O204" s="61">
        <v>0</v>
      </c>
      <c r="P204" s="60">
        <f>'Cálculo Jan2022'!P204+'Cálculo Fev2022'!O204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297</v>
      </c>
      <c r="N205" s="26">
        <v>0</v>
      </c>
      <c r="O205" s="61">
        <v>0</v>
      </c>
      <c r="P205" s="60">
        <f>'Cálculo Jan2022'!P205+'Cálculo Fev2022'!O205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295</v>
      </c>
      <c r="N206" s="26">
        <v>0</v>
      </c>
      <c r="O206" s="61">
        <v>0</v>
      </c>
      <c r="P206" s="60">
        <f>'Cálculo Jan2022'!P206+'Cálculo Fev2022'!O206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295</v>
      </c>
      <c r="N207" s="26">
        <v>0</v>
      </c>
      <c r="O207" s="61">
        <v>0</v>
      </c>
      <c r="P207" s="60">
        <f>'Cálculo Jan2022'!P207+'Cálculo Fev2022'!O207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294</v>
      </c>
      <c r="N208" s="26">
        <v>0</v>
      </c>
      <c r="O208" s="61">
        <v>0</v>
      </c>
      <c r="P208" s="60">
        <f>'Cálculo Jan2022'!P208+'Cálculo Fev2022'!O208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294</v>
      </c>
      <c r="N209" s="26">
        <v>0</v>
      </c>
      <c r="O209" s="61">
        <v>0</v>
      </c>
      <c r="P209" s="60">
        <f>'Cálculo Jan2022'!P209+'Cálculo Fev2022'!O209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293</v>
      </c>
      <c r="N210" s="26">
        <v>0</v>
      </c>
      <c r="O210" s="61">
        <v>0</v>
      </c>
      <c r="P210" s="60">
        <f>'Cálculo Jan2022'!P210+'Cálculo Fev2022'!O210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293</v>
      </c>
      <c r="N211" s="26">
        <v>0</v>
      </c>
      <c r="O211" s="61">
        <v>0</v>
      </c>
      <c r="P211" s="60">
        <f>'Cálculo Jan2022'!P211+'Cálculo Fev2022'!O211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293</v>
      </c>
      <c r="N212" s="26">
        <v>0</v>
      </c>
      <c r="O212" s="61">
        <v>0</v>
      </c>
      <c r="P212" s="60">
        <f>'Cálculo Jan2022'!P212+'Cálculo Fev2022'!O212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293</v>
      </c>
      <c r="N213" s="26">
        <v>0</v>
      </c>
      <c r="O213" s="61">
        <v>0</v>
      </c>
      <c r="P213" s="60">
        <f>'Cálculo Jan2022'!P213+'Cálculo Fev2022'!O213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293</v>
      </c>
      <c r="N214" s="26">
        <v>0</v>
      </c>
      <c r="O214" s="61">
        <v>0</v>
      </c>
      <c r="P214" s="60">
        <f>'Cálculo Jan2022'!P214+'Cálculo Fev2022'!O214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291</v>
      </c>
      <c r="N215" s="26">
        <v>0</v>
      </c>
      <c r="O215" s="61">
        <v>0</v>
      </c>
      <c r="P215" s="60">
        <f>'Cálculo Jan2022'!P215+'Cálculo Fev2022'!O215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291</v>
      </c>
      <c r="N216" s="26">
        <v>0</v>
      </c>
      <c r="O216" s="61">
        <v>0</v>
      </c>
      <c r="P216" s="60">
        <f>'Cálculo Jan2022'!P216+'Cálculo Fev2022'!O216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291</v>
      </c>
      <c r="N217" s="26">
        <v>0</v>
      </c>
      <c r="O217" s="61">
        <v>0</v>
      </c>
      <c r="P217" s="60">
        <f>'Cálculo Jan2022'!P217+'Cálculo Fev2022'!O217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291</v>
      </c>
      <c r="N218" s="26">
        <v>0</v>
      </c>
      <c r="O218" s="61">
        <v>0</v>
      </c>
      <c r="P218" s="60">
        <f>'Cálculo Jan2022'!P218+'Cálculo Fev2022'!O218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290</v>
      </c>
      <c r="N219" s="26">
        <v>0</v>
      </c>
      <c r="O219" s="61">
        <v>0</v>
      </c>
      <c r="P219" s="60">
        <f>'Cálculo Jan2022'!P219+'Cálculo Fev2022'!O219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290</v>
      </c>
      <c r="N220" s="26">
        <v>0</v>
      </c>
      <c r="O220" s="61">
        <v>0</v>
      </c>
      <c r="P220" s="60">
        <f>'Cálculo Jan2022'!P220+'Cálculo Fev2022'!O220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290</v>
      </c>
      <c r="N221" s="26">
        <v>0</v>
      </c>
      <c r="O221" s="61">
        <v>0</v>
      </c>
      <c r="P221" s="60">
        <f>'Cálculo Jan2022'!P221+'Cálculo Fev2022'!O221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289</v>
      </c>
      <c r="N222" s="26">
        <v>0</v>
      </c>
      <c r="O222" s="61">
        <f>(SLN(I222,N222,K222))*-1</f>
        <v>-90.666666666666671</v>
      </c>
      <c r="P222" s="60">
        <f>'Cálculo Jan2022'!P222+'Cálculo Fev2022'!O222</f>
        <v>-26293.333333333336</v>
      </c>
      <c r="Q222" s="83"/>
      <c r="R222" s="80"/>
      <c r="S222" s="79"/>
      <c r="T222" s="55">
        <f t="shared" si="30"/>
        <v>815.99999999999636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289</v>
      </c>
      <c r="N223" s="26">
        <v>0</v>
      </c>
      <c r="O223" s="61">
        <v>0</v>
      </c>
      <c r="P223" s="60">
        <f>'Cálculo Jan2022'!P223+'Cálculo Fev2022'!O223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288</v>
      </c>
      <c r="N224" s="26">
        <v>0</v>
      </c>
      <c r="O224" s="61">
        <v>0</v>
      </c>
      <c r="P224" s="60">
        <f>'Cálculo Jan2022'!P224+'Cálculo Fev2022'!O224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286</v>
      </c>
      <c r="N225" s="26">
        <v>0</v>
      </c>
      <c r="O225" s="61">
        <v>0</v>
      </c>
      <c r="P225" s="60">
        <f>'Cálculo Jan2022'!P225+'Cálculo Fev2022'!O225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286</v>
      </c>
      <c r="N226" s="26">
        <v>0</v>
      </c>
      <c r="O226" s="61">
        <v>0</v>
      </c>
      <c r="P226" s="60">
        <f>'Cálculo Jan2022'!P226+'Cálculo Fev2022'!O226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284</v>
      </c>
      <c r="N227" s="26">
        <v>0</v>
      </c>
      <c r="O227" s="61">
        <v>0</v>
      </c>
      <c r="P227" s="60">
        <f>'Cálculo Jan2022'!P227+'Cálculo Fev2022'!O227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282</v>
      </c>
      <c r="N228" s="26">
        <v>0</v>
      </c>
      <c r="O228" s="61">
        <f>(SLN(I228,N228,K228))*-1</f>
        <v>-147.78333333333333</v>
      </c>
      <c r="P228" s="60">
        <f>'Cálculo Jan2022'!P228+'Cálculo Fev2022'!O228</f>
        <v>-41674.9</v>
      </c>
      <c r="Q228" s="83"/>
      <c r="R228" s="80"/>
      <c r="S228" s="79"/>
      <c r="T228" s="55">
        <f t="shared" si="30"/>
        <v>2512.3166666666657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282</v>
      </c>
      <c r="N229" s="26">
        <v>0</v>
      </c>
      <c r="O229" s="61">
        <v>0</v>
      </c>
      <c r="P229" s="60">
        <f>'Cálculo Jan2022'!P229+'Cálculo Fev2022'!O229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282</v>
      </c>
      <c r="N230" s="26">
        <v>0</v>
      </c>
      <c r="O230" s="61">
        <v>0</v>
      </c>
      <c r="P230" s="60">
        <f>'Cálculo Jan2022'!P230+'Cálculo Fev2022'!O230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282</v>
      </c>
      <c r="N231" s="26">
        <v>0</v>
      </c>
      <c r="O231" s="61">
        <v>0</v>
      </c>
      <c r="P231" s="60">
        <f>'Cálculo Jan2022'!P231+'Cálculo Fev2022'!O231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282</v>
      </c>
      <c r="N232" s="26">
        <v>0</v>
      </c>
      <c r="O232" s="61">
        <v>0</v>
      </c>
      <c r="P232" s="60">
        <f>'Cálculo Jan2022'!P232+'Cálculo Fev2022'!O232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281</v>
      </c>
      <c r="N233" s="26">
        <v>0</v>
      </c>
      <c r="O233" s="61">
        <v>0</v>
      </c>
      <c r="P233" s="60">
        <f>'Cálculo Jan2022'!P233+'Cálculo Fev2022'!O233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281</v>
      </c>
      <c r="N234" s="26">
        <v>0</v>
      </c>
      <c r="O234" s="61">
        <v>0</v>
      </c>
      <c r="P234" s="60">
        <f>'Cálculo Jan2022'!P234+'Cálculo Fev2022'!O234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281</v>
      </c>
      <c r="N235" s="26">
        <v>0</v>
      </c>
      <c r="O235" s="61">
        <v>0</v>
      </c>
      <c r="P235" s="60">
        <f>'Cálculo Jan2022'!P235+'Cálculo Fev2022'!O235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281</v>
      </c>
      <c r="N236" s="26">
        <v>0</v>
      </c>
      <c r="O236" s="61">
        <v>0</v>
      </c>
      <c r="P236" s="60">
        <f>'Cálculo Jan2022'!P236+'Cálculo Fev2022'!O236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280</v>
      </c>
      <c r="N237" s="26">
        <v>0</v>
      </c>
      <c r="O237" s="61">
        <f>(SLN(I237,N237,K237))*-1</f>
        <v>-345.04196666666667</v>
      </c>
      <c r="P237" s="60">
        <f>'Cálculo Jan2022'!P237+'Cálculo Fev2022'!O237</f>
        <v>-96611.750666666674</v>
      </c>
      <c r="Q237" s="83"/>
      <c r="R237" s="80"/>
      <c r="S237" s="79"/>
      <c r="T237" s="55">
        <f t="shared" si="30"/>
        <v>6555.7973666666512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279</v>
      </c>
      <c r="N238" s="26">
        <v>0</v>
      </c>
      <c r="O238" s="61">
        <v>0</v>
      </c>
      <c r="P238" s="60">
        <f>'Cálculo Jan2022'!P238+'Cálculo Fev2022'!O238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279</v>
      </c>
      <c r="N239" s="26">
        <v>0</v>
      </c>
      <c r="O239" s="61">
        <v>0</v>
      </c>
      <c r="P239" s="60">
        <f>'Cálculo Jan2022'!P239+'Cálculo Fev2022'!O239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278</v>
      </c>
      <c r="N240" s="26">
        <v>0</v>
      </c>
      <c r="O240" s="61">
        <v>0</v>
      </c>
      <c r="P240" s="60">
        <f>'Cálculo Jan2022'!P240+'Cálculo Fev2022'!O240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278</v>
      </c>
      <c r="N241" s="26">
        <v>0</v>
      </c>
      <c r="O241" s="61">
        <v>0</v>
      </c>
      <c r="P241" s="60">
        <f>'Cálculo Jan2022'!P241+'Cálculo Fev2022'!O241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278</v>
      </c>
      <c r="N242" s="26">
        <v>0</v>
      </c>
      <c r="O242" s="61">
        <v>0</v>
      </c>
      <c r="P242" s="60">
        <f>'Cálculo Jan2022'!P242+'Cálculo Fev2022'!O242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278</v>
      </c>
      <c r="N243" s="26">
        <v>0</v>
      </c>
      <c r="O243" s="61">
        <v>0</v>
      </c>
      <c r="P243" s="60">
        <f>'Cálculo Jan2022'!P243+'Cálculo Fev2022'!O243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277</v>
      </c>
      <c r="N244" s="26">
        <v>0</v>
      </c>
      <c r="O244" s="61">
        <v>0</v>
      </c>
      <c r="P244" s="60">
        <f>'Cálculo Jan2022'!P244+'Cálculo Fev2022'!O244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276</v>
      </c>
      <c r="N245" s="26">
        <v>0</v>
      </c>
      <c r="O245" s="61">
        <v>0</v>
      </c>
      <c r="P245" s="60">
        <f>'Cálculo Jan2022'!P245+'Cálculo Fev2022'!O245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273</v>
      </c>
      <c r="N246" s="26">
        <v>0</v>
      </c>
      <c r="O246" s="61">
        <v>0</v>
      </c>
      <c r="P246" s="60">
        <f>'Cálculo Jan2022'!P246+'Cálculo Fev2022'!O246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273</v>
      </c>
      <c r="N247" s="26">
        <v>0</v>
      </c>
      <c r="O247" s="61">
        <v>0</v>
      </c>
      <c r="P247" s="60">
        <f>'Cálculo Jan2022'!P247+'Cálculo Fev2022'!O247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272</v>
      </c>
      <c r="N248" s="26">
        <v>0</v>
      </c>
      <c r="O248" s="61">
        <v>0</v>
      </c>
      <c r="P248" s="60">
        <f>'Cálculo Jan2022'!P248+'Cálculo Fev2022'!O248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272</v>
      </c>
      <c r="N249" s="26">
        <v>0</v>
      </c>
      <c r="O249" s="61">
        <v>0</v>
      </c>
      <c r="P249" s="60">
        <f>'Cálculo Jan2022'!P249+'Cálculo Fev2022'!O249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272</v>
      </c>
      <c r="N250" s="26">
        <v>0</v>
      </c>
      <c r="O250" s="61">
        <v>0</v>
      </c>
      <c r="P250" s="60">
        <f>'Cálculo Jan2022'!P250+'Cálculo Fev2022'!O250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272</v>
      </c>
      <c r="N251" s="26">
        <v>0</v>
      </c>
      <c r="O251" s="61">
        <v>0</v>
      </c>
      <c r="P251" s="60">
        <f>'Cálculo Jan2022'!P251+'Cálculo Fev2022'!O251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272</v>
      </c>
      <c r="N252" s="26">
        <v>0</v>
      </c>
      <c r="O252" s="61">
        <v>0</v>
      </c>
      <c r="P252" s="60">
        <f>'Cálculo Jan2022'!P252+'Cálculo Fev2022'!O252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272</v>
      </c>
      <c r="N253" s="26">
        <v>0</v>
      </c>
      <c r="O253" s="61">
        <v>0</v>
      </c>
      <c r="P253" s="60">
        <f>'Cálculo Jan2022'!P253+'Cálculo Fev2022'!O253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272</v>
      </c>
      <c r="N254" s="26">
        <v>0</v>
      </c>
      <c r="O254" s="61">
        <v>0</v>
      </c>
      <c r="P254" s="60">
        <f>'Cálculo Jan2022'!P254+'Cálculo Fev2022'!O254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272</v>
      </c>
      <c r="N255" s="26">
        <v>0</v>
      </c>
      <c r="O255" s="61">
        <v>0</v>
      </c>
      <c r="P255" s="60">
        <f>'Cálculo Jan2022'!P255+'Cálculo Fev2022'!O255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272</v>
      </c>
      <c r="N256" s="26">
        <v>0</v>
      </c>
      <c r="O256" s="61">
        <v>0</v>
      </c>
      <c r="P256" s="60">
        <f>'Cálculo Jan2022'!P256+'Cálculo Fev2022'!O256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272</v>
      </c>
      <c r="N257" s="26">
        <v>0</v>
      </c>
      <c r="O257" s="61">
        <v>0</v>
      </c>
      <c r="P257" s="60">
        <f>'Cálculo Jan2022'!P257+'Cálculo Fev2022'!O257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268</v>
      </c>
      <c r="N258" s="26">
        <v>0</v>
      </c>
      <c r="O258" s="61">
        <v>0</v>
      </c>
      <c r="P258" s="60">
        <f>'Cálculo Jan2022'!P258+'Cálculo Fev2022'!O258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267</v>
      </c>
      <c r="N259" s="26">
        <v>0</v>
      </c>
      <c r="O259" s="61">
        <v>0</v>
      </c>
      <c r="P259" s="60">
        <f>'Cálculo Jan2022'!P259+'Cálculo Fev2022'!O259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264</v>
      </c>
      <c r="N260" s="26">
        <v>0</v>
      </c>
      <c r="O260" s="61">
        <v>0</v>
      </c>
      <c r="P260" s="60">
        <f>'Cálculo Jan2022'!P260+'Cálculo Fev2022'!O260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21</v>
      </c>
      <c r="M261" s="24">
        <f t="shared" si="29"/>
        <v>263</v>
      </c>
      <c r="N261" s="26">
        <v>0</v>
      </c>
      <c r="O261" s="61">
        <v>0</v>
      </c>
      <c r="P261" s="60">
        <f>'Cálculo Jan2022'!P261+'Cálculo Fev2022'!O261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21</v>
      </c>
      <c r="M262" s="24">
        <f t="shared" si="29"/>
        <v>263</v>
      </c>
      <c r="N262" s="26">
        <v>0</v>
      </c>
      <c r="O262" s="61">
        <v>0</v>
      </c>
      <c r="P262" s="60">
        <f>'Cálculo Jan2022'!P262+'Cálculo Fev2022'!O262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21</v>
      </c>
      <c r="M263" s="24">
        <f t="shared" si="29"/>
        <v>263</v>
      </c>
      <c r="N263" s="26">
        <v>0</v>
      </c>
      <c r="O263" s="61">
        <v>0</v>
      </c>
      <c r="P263" s="60">
        <f>'Cálculo Jan2022'!P263+'Cálculo Fev2022'!O263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261</v>
      </c>
      <c r="N264" s="26">
        <v>0</v>
      </c>
      <c r="O264" s="61">
        <v>0</v>
      </c>
      <c r="P264" s="60">
        <f>'Cálculo Jan2022'!P264+'Cálculo Fev2022'!O264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260</v>
      </c>
      <c r="N265" s="26">
        <v>0</v>
      </c>
      <c r="O265" s="61">
        <v>0</v>
      </c>
      <c r="P265" s="60">
        <f>'Cálculo Jan2022'!P265+'Cálculo Fev2022'!O265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260</v>
      </c>
      <c r="N266" s="26">
        <v>0</v>
      </c>
      <c r="O266" s="61">
        <v>0</v>
      </c>
      <c r="P266" s="60">
        <f>'Cálculo Jan2022'!P266+'Cálculo Fev2022'!O266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260</v>
      </c>
      <c r="N267" s="26">
        <v>0</v>
      </c>
      <c r="O267" s="61">
        <v>0</v>
      </c>
      <c r="P267" s="60">
        <f>'Cálculo Jan2022'!P267+'Cálculo Fev2022'!O267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260</v>
      </c>
      <c r="N268" s="26">
        <v>0</v>
      </c>
      <c r="O268" s="61">
        <v>0</v>
      </c>
      <c r="P268" s="60">
        <f>'Cálculo Jan2022'!P268+'Cálculo Fev2022'!O268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257</v>
      </c>
      <c r="N269" s="26">
        <v>0</v>
      </c>
      <c r="O269" s="61">
        <v>0</v>
      </c>
      <c r="P269" s="60">
        <f>'Cálculo Jan2022'!P269+'Cálculo Fev2022'!O269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255</v>
      </c>
      <c r="N270" s="26">
        <v>0</v>
      </c>
      <c r="O270" s="61">
        <v>0</v>
      </c>
      <c r="P270" s="60">
        <f>'Cálculo Jan2022'!P270+'Cálculo Fev2022'!O270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255</v>
      </c>
      <c r="N271" s="26">
        <v>0</v>
      </c>
      <c r="O271" s="61">
        <v>0</v>
      </c>
      <c r="P271" s="60">
        <f>'Cálculo Jan2022'!P271+'Cálculo Fev2022'!O271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254</v>
      </c>
      <c r="N272" s="26">
        <v>0</v>
      </c>
      <c r="O272" s="61">
        <v>0</v>
      </c>
      <c r="P272" s="60">
        <f>'Cálculo Jan2022'!P272+'Cálculo Fev2022'!O272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254</v>
      </c>
      <c r="N273" s="26">
        <v>0</v>
      </c>
      <c r="O273" s="61">
        <v>0</v>
      </c>
      <c r="P273" s="60">
        <f>'Cálculo Jan2022'!P273+'Cálculo Fev2022'!O273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253</v>
      </c>
      <c r="N274" s="26">
        <v>0</v>
      </c>
      <c r="O274" s="61">
        <v>0</v>
      </c>
      <c r="P274" s="60">
        <f>'Cálculo Jan2022'!P274+'Cálculo Fev2022'!O274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250</v>
      </c>
      <c r="N275" s="26">
        <v>0</v>
      </c>
      <c r="O275" s="61">
        <v>0</v>
      </c>
      <c r="P275" s="60">
        <f>'Cálculo Jan2022'!P275+'Cálculo Fev2022'!O275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248</v>
      </c>
      <c r="N276" s="26">
        <v>0</v>
      </c>
      <c r="O276" s="61">
        <v>0</v>
      </c>
      <c r="P276" s="60">
        <f>'Cálculo Jan2022'!P276+'Cálculo Fev2022'!O276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248</v>
      </c>
      <c r="N277" s="26">
        <v>0</v>
      </c>
      <c r="O277" s="61">
        <v>0</v>
      </c>
      <c r="P277" s="60">
        <f>'Cálculo Jan2022'!P277+'Cálculo Fev2022'!O277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248</v>
      </c>
      <c r="N278" s="26">
        <v>0</v>
      </c>
      <c r="O278" s="61">
        <v>0</v>
      </c>
      <c r="P278" s="60">
        <f>'Cálculo Jan2022'!P278+'Cálculo Fev2022'!O278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248</v>
      </c>
      <c r="N279" s="26">
        <v>0</v>
      </c>
      <c r="O279" s="61">
        <v>0</v>
      </c>
      <c r="P279" s="60">
        <f>'Cálculo Jan2022'!P279+'Cálculo Fev2022'!O279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248</v>
      </c>
      <c r="N280" s="26">
        <v>0</v>
      </c>
      <c r="O280" s="61">
        <v>0</v>
      </c>
      <c r="P280" s="60">
        <f>'Cálculo Jan2022'!P280+'Cálculo Fev2022'!O280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246</v>
      </c>
      <c r="N281" s="26">
        <v>0</v>
      </c>
      <c r="O281" s="61">
        <v>0</v>
      </c>
      <c r="P281" s="60">
        <f>'Cálculo Jan2022'!P281+'Cálculo Fev2022'!O281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246</v>
      </c>
      <c r="N282" s="26">
        <v>0</v>
      </c>
      <c r="O282" s="61">
        <v>0</v>
      </c>
      <c r="P282" s="60">
        <f>'Cálculo Jan2022'!P282+'Cálculo Fev2022'!O282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246</v>
      </c>
      <c r="N283" s="26">
        <v>0</v>
      </c>
      <c r="O283" s="61">
        <v>0</v>
      </c>
      <c r="P283" s="60">
        <f>'Cálculo Jan2022'!P283+'Cálculo Fev2022'!O283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245</v>
      </c>
      <c r="N284" s="26">
        <v>0</v>
      </c>
      <c r="O284" s="61">
        <v>0</v>
      </c>
      <c r="P284" s="60">
        <f>'Cálculo Jan2022'!P284+'Cálculo Fev2022'!O284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245</v>
      </c>
      <c r="N285" s="26">
        <v>0</v>
      </c>
      <c r="O285" s="61">
        <v>0</v>
      </c>
      <c r="P285" s="60">
        <f>'Cálculo Jan2022'!P285+'Cálculo Fev2022'!O285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243</v>
      </c>
      <c r="N286" s="26">
        <v>0</v>
      </c>
      <c r="O286" s="61">
        <v>0</v>
      </c>
      <c r="P286" s="60">
        <f>'Cálculo Jan2022'!P286+'Cálculo Fev2022'!O286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242</v>
      </c>
      <c r="N287" s="26">
        <v>0</v>
      </c>
      <c r="O287" s="61">
        <v>0</v>
      </c>
      <c r="P287" s="60">
        <f>'Cálculo Jan2022'!P287+'Cálculo Fev2022'!O287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241</v>
      </c>
      <c r="N288" s="26">
        <v>0</v>
      </c>
      <c r="O288" s="61">
        <v>0</v>
      </c>
      <c r="P288" s="60">
        <f>'Cálculo Jan2022'!P288+'Cálculo Fev2022'!O288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241</v>
      </c>
      <c r="N289" s="26">
        <v>0</v>
      </c>
      <c r="O289" s="61">
        <v>0</v>
      </c>
      <c r="P289" s="60">
        <f>'Cálculo Jan2022'!P289+'Cálculo Fev2022'!O289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241</v>
      </c>
      <c r="N290" s="26">
        <v>0</v>
      </c>
      <c r="O290" s="61">
        <v>0</v>
      </c>
      <c r="P290" s="60">
        <f>'Cálculo Jan2022'!P290+'Cálculo Fev2022'!O290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241</v>
      </c>
      <c r="N291" s="26">
        <v>0</v>
      </c>
      <c r="O291" s="61">
        <v>0</v>
      </c>
      <c r="P291" s="60">
        <f>'Cálculo Jan2022'!P291+'Cálculo Fev2022'!O291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240</v>
      </c>
      <c r="N292" s="26">
        <v>0</v>
      </c>
      <c r="O292" s="61">
        <v>0</v>
      </c>
      <c r="P292" s="60">
        <f>'Cálculo Jan2022'!P292+'Cálculo Fev2022'!O292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19</v>
      </c>
      <c r="M293" s="24">
        <f t="shared" si="36"/>
        <v>239</v>
      </c>
      <c r="N293" s="26">
        <v>0</v>
      </c>
      <c r="O293" s="61">
        <v>0</v>
      </c>
      <c r="P293" s="60">
        <f>'Cálculo Jan2022'!P293+'Cálculo Fev2022'!O293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19</v>
      </c>
      <c r="M294" s="24">
        <f t="shared" si="36"/>
        <v>239</v>
      </c>
      <c r="N294" s="26">
        <v>0</v>
      </c>
      <c r="O294" s="61">
        <v>0</v>
      </c>
      <c r="P294" s="60">
        <f>'Cálculo Jan2022'!P294+'Cálculo Fev2022'!O294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19</v>
      </c>
      <c r="M295" s="24">
        <f t="shared" si="36"/>
        <v>239</v>
      </c>
      <c r="N295" s="26">
        <v>0</v>
      </c>
      <c r="O295" s="61">
        <v>0</v>
      </c>
      <c r="P295" s="60">
        <f>'Cálculo Jan2022'!P295+'Cálculo Fev2022'!O295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19</v>
      </c>
      <c r="M296" s="24">
        <f t="shared" si="36"/>
        <v>239</v>
      </c>
      <c r="N296" s="26">
        <v>0</v>
      </c>
      <c r="O296" s="61">
        <v>0</v>
      </c>
      <c r="P296" s="60">
        <f>'Cálculo Jan2022'!P296+'Cálculo Fev2022'!O296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238</v>
      </c>
      <c r="N297" s="26">
        <v>0</v>
      </c>
      <c r="O297" s="61">
        <v>0</v>
      </c>
      <c r="P297" s="60">
        <f>'Cálculo Jan2022'!P297+'Cálculo Fev2022'!O297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238</v>
      </c>
      <c r="N298" s="26">
        <v>0</v>
      </c>
      <c r="O298" s="61">
        <v>0</v>
      </c>
      <c r="P298" s="60">
        <f>'Cálculo Jan2022'!P298+'Cálculo Fev2022'!O298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238</v>
      </c>
      <c r="N299" s="26">
        <v>0</v>
      </c>
      <c r="O299" s="61">
        <v>0</v>
      </c>
      <c r="P299" s="60">
        <f>'Cálculo Jan2022'!P299+'Cálculo Fev2022'!O299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237</v>
      </c>
      <c r="N300" s="26">
        <v>0</v>
      </c>
      <c r="O300" s="61">
        <v>0</v>
      </c>
      <c r="P300" s="60">
        <f>'Cálculo Jan2022'!P300+'Cálculo Fev2022'!O300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234</v>
      </c>
      <c r="N301" s="26">
        <v>0</v>
      </c>
      <c r="O301" s="61">
        <v>0</v>
      </c>
      <c r="P301" s="60">
        <f>'Cálculo Jan2022'!P301+'Cálculo Fev2022'!O301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232</v>
      </c>
      <c r="N302" s="26">
        <v>0</v>
      </c>
      <c r="O302" s="61">
        <v>0</v>
      </c>
      <c r="P302" s="60">
        <f>'Cálculo Jan2022'!P302+'Cálculo Fev2022'!O302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230</v>
      </c>
      <c r="N303" s="26">
        <v>0</v>
      </c>
      <c r="O303" s="61">
        <v>0</v>
      </c>
      <c r="P303" s="60">
        <f>'Cálculo Jan2022'!P303+'Cálculo Fev2022'!O303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228</v>
      </c>
      <c r="N304" s="26">
        <v>0</v>
      </c>
      <c r="O304" s="61">
        <v>0</v>
      </c>
      <c r="P304" s="60">
        <f>'Cálculo Jan2022'!P304+'Cálculo Fev2022'!O304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226</v>
      </c>
      <c r="N305" s="26">
        <v>0</v>
      </c>
      <c r="O305" s="61">
        <v>0</v>
      </c>
      <c r="P305" s="60">
        <f>'Cálculo Jan2022'!P305+'Cálculo Fev2022'!O305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225</v>
      </c>
      <c r="N306" s="26">
        <v>0</v>
      </c>
      <c r="O306" s="61">
        <v>0</v>
      </c>
      <c r="P306" s="60">
        <f>'Cálculo Jan2022'!P306+'Cálculo Fev2022'!O306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224</v>
      </c>
      <c r="N307" s="26">
        <v>0</v>
      </c>
      <c r="O307" s="61">
        <v>0</v>
      </c>
      <c r="P307" s="60">
        <f>'Cálculo Jan2022'!P307+'Cálculo Fev2022'!O307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224</v>
      </c>
      <c r="N308" s="26">
        <v>0</v>
      </c>
      <c r="O308" s="61">
        <v>0</v>
      </c>
      <c r="P308" s="60">
        <f>'Cálculo Jan2022'!P308+'Cálculo Fev2022'!O308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214</v>
      </c>
      <c r="N309" s="26">
        <v>0</v>
      </c>
      <c r="O309" s="61">
        <v>0</v>
      </c>
      <c r="P309" s="60">
        <f>'Cálculo Jan2022'!P309+'Cálculo Fev2022'!O309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212</v>
      </c>
      <c r="N310" s="26">
        <v>0</v>
      </c>
      <c r="O310" s="61">
        <v>0</v>
      </c>
      <c r="P310" s="60">
        <f>'Cálculo Jan2022'!P310+'Cálculo Fev2022'!O310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211</v>
      </c>
      <c r="N311" s="26">
        <v>0</v>
      </c>
      <c r="O311" s="61">
        <v>0</v>
      </c>
      <c r="P311" s="60">
        <f>'Cálculo Jan2022'!P311+'Cálculo Fev2022'!O311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211</v>
      </c>
      <c r="N312" s="26">
        <v>0</v>
      </c>
      <c r="O312" s="61">
        <v>0</v>
      </c>
      <c r="P312" s="60">
        <f>'Cálculo Jan2022'!P312+'Cálculo Fev2022'!O312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208</v>
      </c>
      <c r="N313" s="26">
        <v>0</v>
      </c>
      <c r="O313" s="61">
        <v>0</v>
      </c>
      <c r="P313" s="60">
        <f>'Cálculo Jan2022'!P313+'Cálculo Fev2022'!O313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208</v>
      </c>
      <c r="N314" s="26">
        <v>0</v>
      </c>
      <c r="O314" s="61">
        <v>0</v>
      </c>
      <c r="P314" s="60">
        <f>'Cálculo Jan2022'!P314+'Cálculo Fev2022'!O314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205</v>
      </c>
      <c r="N315" s="26">
        <v>0</v>
      </c>
      <c r="O315" s="61">
        <v>0</v>
      </c>
      <c r="P315" s="60">
        <f>'Cálculo Jan2022'!P315+'Cálculo Fev2022'!O315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193</v>
      </c>
      <c r="N316" s="26">
        <v>0</v>
      </c>
      <c r="O316" s="61">
        <v>0</v>
      </c>
      <c r="P316" s="60">
        <f>'Cálculo Jan2022'!P316+'Cálculo Fev2022'!O316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192</v>
      </c>
      <c r="N317" s="26">
        <v>0</v>
      </c>
      <c r="O317" s="61">
        <v>0</v>
      </c>
      <c r="P317" s="60">
        <f>'Cálculo Jan2022'!P317+'Cálculo Fev2022'!O317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190</v>
      </c>
      <c r="N318" s="26">
        <v>0</v>
      </c>
      <c r="O318" s="61">
        <v>0</v>
      </c>
      <c r="P318" s="60">
        <f>'Cálculo Jan2022'!P318+'Cálculo Fev2022'!O318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188</v>
      </c>
      <c r="N319" s="26">
        <v>0</v>
      </c>
      <c r="O319" s="61">
        <v>0</v>
      </c>
      <c r="P319" s="60">
        <f>'Cálculo Jan2022'!P319+'Cálculo Fev2022'!O319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185</v>
      </c>
      <c r="N320" s="26">
        <v>0</v>
      </c>
      <c r="O320" s="61">
        <v>0</v>
      </c>
      <c r="P320" s="60">
        <f>'Cálculo Jan2022'!P320+'Cálculo Fev2022'!O320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185</v>
      </c>
      <c r="N321" s="26">
        <v>0</v>
      </c>
      <c r="O321" s="61">
        <v>0</v>
      </c>
      <c r="P321" s="60">
        <f>'Cálculo Jan2022'!P321+'Cálculo Fev2022'!O321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185</v>
      </c>
      <c r="N322" s="26">
        <v>0</v>
      </c>
      <c r="O322" s="61">
        <v>0</v>
      </c>
      <c r="P322" s="60">
        <f>'Cálculo Jan2022'!P322+'Cálculo Fev2022'!O322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185</v>
      </c>
      <c r="N323" s="26">
        <v>0</v>
      </c>
      <c r="O323" s="61">
        <v>0</v>
      </c>
      <c r="P323" s="60">
        <f>'Cálculo Jan2022'!P323+'Cálculo Fev2022'!O323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183</v>
      </c>
      <c r="N324" s="26">
        <v>0</v>
      </c>
      <c r="O324" s="61">
        <v>0</v>
      </c>
      <c r="P324" s="60">
        <f>'Cálculo Jan2022'!P324+'Cálculo Fev2022'!O324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182</v>
      </c>
      <c r="N325" s="26">
        <v>0</v>
      </c>
      <c r="O325" s="61">
        <v>0</v>
      </c>
      <c r="P325" s="60">
        <f>'Cálculo Jan2022'!P325+'Cálculo Fev2022'!O325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182</v>
      </c>
      <c r="N326" s="26">
        <v>0</v>
      </c>
      <c r="O326" s="61">
        <v>0</v>
      </c>
      <c r="P326" s="60">
        <f>'Cálculo Jan2022'!P326+'Cálculo Fev2022'!O326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182</v>
      </c>
      <c r="N327" s="26">
        <v>0</v>
      </c>
      <c r="O327" s="61">
        <v>0</v>
      </c>
      <c r="P327" s="60">
        <f>'Cálculo Jan2022'!P327+'Cálculo Fev2022'!O327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181</v>
      </c>
      <c r="N328" s="26">
        <v>0</v>
      </c>
      <c r="O328" s="61">
        <v>0</v>
      </c>
      <c r="P328" s="60">
        <f>'Cálculo Jan2022'!P328+'Cálculo Fev2022'!O328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181</v>
      </c>
      <c r="N329" s="26">
        <v>0</v>
      </c>
      <c r="O329" s="61">
        <v>0</v>
      </c>
      <c r="P329" s="60">
        <f>'Cálculo Jan2022'!P329+'Cálculo Fev2022'!O329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181</v>
      </c>
      <c r="N330" s="26">
        <v>0</v>
      </c>
      <c r="O330" s="61">
        <v>0</v>
      </c>
      <c r="P330" s="60">
        <f>'Cálculo Jan2022'!P330+'Cálculo Fev2022'!O330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180</v>
      </c>
      <c r="N331" s="26">
        <v>0</v>
      </c>
      <c r="O331" s="61">
        <v>0</v>
      </c>
      <c r="P331" s="60">
        <f>'Cálculo Jan2022'!P331+'Cálculo Fev2022'!O331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180</v>
      </c>
      <c r="N332" s="26">
        <v>0</v>
      </c>
      <c r="O332" s="61">
        <v>0</v>
      </c>
      <c r="P332" s="60">
        <f>'Cálculo Jan2022'!P332+'Cálculo Fev2022'!O332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180</v>
      </c>
      <c r="N333" s="26">
        <v>0</v>
      </c>
      <c r="O333" s="61">
        <v>0</v>
      </c>
      <c r="P333" s="60">
        <f>'Cálculo Jan2022'!P333+'Cálculo Fev2022'!O333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180</v>
      </c>
      <c r="N334" s="26">
        <v>0</v>
      </c>
      <c r="O334" s="61">
        <f>(SLN(I334,N334,K334))*-1</f>
        <v>-4349.9430666666667</v>
      </c>
      <c r="P334" s="60">
        <f>'Cálculo Jan2022'!P334+'Cálculo Fev2022'!O334</f>
        <v>-782989.75200000009</v>
      </c>
      <c r="Q334" s="83"/>
      <c r="R334" s="80"/>
      <c r="S334" s="79"/>
      <c r="T334" s="55">
        <f t="shared" si="44"/>
        <v>517643.22493333323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180</v>
      </c>
      <c r="N335" s="26">
        <v>0</v>
      </c>
      <c r="O335" s="61">
        <v>0</v>
      </c>
      <c r="P335" s="60">
        <f>'Cálculo Jan2022'!P335+'Cálculo Fev2022'!O335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180</v>
      </c>
      <c r="N336" s="26">
        <v>0</v>
      </c>
      <c r="O336" s="61">
        <v>0</v>
      </c>
      <c r="P336" s="60">
        <f>'Cálculo Jan2022'!P336+'Cálculo Fev2022'!O336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180</v>
      </c>
      <c r="N337" s="26">
        <v>0</v>
      </c>
      <c r="O337" s="61">
        <v>0</v>
      </c>
      <c r="P337" s="60">
        <f>'Cálculo Jan2022'!P337+'Cálculo Fev2022'!O337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180</v>
      </c>
      <c r="N338" s="26">
        <v>0</v>
      </c>
      <c r="O338" s="61">
        <v>0</v>
      </c>
      <c r="P338" s="60">
        <f>'Cálculo Jan2022'!P338+'Cálculo Fev2022'!O338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180</v>
      </c>
      <c r="N339" s="26">
        <v>0</v>
      </c>
      <c r="O339" s="61">
        <v>0</v>
      </c>
      <c r="P339" s="60">
        <f>'Cálculo Jan2022'!P339+'Cálculo Fev2022'!O339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180</v>
      </c>
      <c r="N340" s="26">
        <v>0</v>
      </c>
      <c r="O340" s="61">
        <v>0</v>
      </c>
      <c r="P340" s="60">
        <f>'Cálculo Jan2022'!P340+'Cálculo Fev2022'!O340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180</v>
      </c>
      <c r="N341" s="26">
        <v>0</v>
      </c>
      <c r="O341" s="61">
        <v>0</v>
      </c>
      <c r="P341" s="60">
        <f>'Cálculo Jan2022'!P341+'Cálculo Fev2022'!O341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180</v>
      </c>
      <c r="N342" s="26">
        <v>0</v>
      </c>
      <c r="O342" s="61">
        <v>0</v>
      </c>
      <c r="P342" s="60">
        <f>'Cálculo Jan2022'!P342+'Cálculo Fev2022'!O342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180</v>
      </c>
      <c r="N343" s="26">
        <v>0</v>
      </c>
      <c r="O343" s="61">
        <v>0</v>
      </c>
      <c r="P343" s="60">
        <f>'Cálculo Jan2022'!P343+'Cálculo Fev2022'!O343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180</v>
      </c>
      <c r="N344" s="26">
        <v>0</v>
      </c>
      <c r="O344" s="61">
        <v>0</v>
      </c>
      <c r="P344" s="60">
        <f>'Cálculo Jan2022'!P344+'Cálculo Fev2022'!O344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180</v>
      </c>
      <c r="N345" s="26">
        <v>0</v>
      </c>
      <c r="O345" s="61">
        <v>0</v>
      </c>
      <c r="P345" s="60">
        <f>'Cálculo Jan2022'!P345+'Cálculo Fev2022'!O345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180</v>
      </c>
      <c r="N346" s="26">
        <v>0</v>
      </c>
      <c r="O346" s="61">
        <v>0</v>
      </c>
      <c r="P346" s="60">
        <f>'Cálculo Jan2022'!P346+'Cálculo Fev2022'!O346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180</v>
      </c>
      <c r="N347" s="26">
        <v>0</v>
      </c>
      <c r="O347" s="61">
        <f>(SLN(I347,N347,K347))*-1</f>
        <v>-796.45383333333336</v>
      </c>
      <c r="P347" s="60">
        <f>'Cálculo Jan2022'!P347+'Cálculo Fev2022'!O347</f>
        <v>-143361.69</v>
      </c>
      <c r="Q347" s="83"/>
      <c r="R347" s="80"/>
      <c r="S347" s="79"/>
      <c r="T347" s="55">
        <f t="shared" si="44"/>
        <v>94778.006166666659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14</v>
      </c>
      <c r="M348" s="24">
        <f t="shared" si="43"/>
        <v>179</v>
      </c>
      <c r="N348" s="26">
        <v>0</v>
      </c>
      <c r="O348" s="61">
        <v>0</v>
      </c>
      <c r="P348" s="60">
        <f>'Cálculo Jan2022'!P348+'Cálculo Fev2022'!O348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14</v>
      </c>
      <c r="M349" s="24">
        <f t="shared" si="43"/>
        <v>179</v>
      </c>
      <c r="N349" s="26">
        <v>0</v>
      </c>
      <c r="O349" s="61">
        <v>0</v>
      </c>
      <c r="P349" s="60">
        <f>'Cálculo Jan2022'!P349+'Cálculo Fev2022'!O349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14</v>
      </c>
      <c r="M350" s="24">
        <f t="shared" si="43"/>
        <v>179</v>
      </c>
      <c r="N350" s="26">
        <v>0</v>
      </c>
      <c r="O350" s="61">
        <v>0</v>
      </c>
      <c r="P350" s="60">
        <f>'Cálculo Jan2022'!P350+'Cálculo Fev2022'!O350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14</v>
      </c>
      <c r="M351" s="24">
        <f t="shared" si="43"/>
        <v>179</v>
      </c>
      <c r="N351" s="26">
        <v>0</v>
      </c>
      <c r="O351" s="61">
        <v>0</v>
      </c>
      <c r="P351" s="60">
        <f>'Cálculo Jan2022'!P351+'Cálculo Fev2022'!O351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14</v>
      </c>
      <c r="M352" s="24">
        <f t="shared" si="43"/>
        <v>179</v>
      </c>
      <c r="N352" s="26">
        <v>0</v>
      </c>
      <c r="O352" s="61">
        <v>0</v>
      </c>
      <c r="P352" s="60">
        <f>'Cálculo Jan2022'!P352+'Cálculo Fev2022'!O352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14</v>
      </c>
      <c r="M353" s="24">
        <f t="shared" si="43"/>
        <v>179</v>
      </c>
      <c r="N353" s="26">
        <v>0</v>
      </c>
      <c r="O353" s="61">
        <v>0</v>
      </c>
      <c r="P353" s="60">
        <f>'Cálculo Jan2022'!P353+'Cálculo Fev2022'!O353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14</v>
      </c>
      <c r="M354" s="24">
        <f t="shared" si="43"/>
        <v>179</v>
      </c>
      <c r="N354" s="26">
        <v>0</v>
      </c>
      <c r="O354" s="61">
        <v>0</v>
      </c>
      <c r="P354" s="60">
        <f>'Cálculo Jan2022'!P354+'Cálculo Fev2022'!O354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14</v>
      </c>
      <c r="M355" s="24">
        <f t="shared" si="43"/>
        <v>179</v>
      </c>
      <c r="N355" s="26">
        <v>0</v>
      </c>
      <c r="O355" s="61">
        <v>0</v>
      </c>
      <c r="P355" s="60">
        <f>'Cálculo Jan2022'!P355+'Cálculo Fev2022'!O355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14</v>
      </c>
      <c r="M356" s="24">
        <f t="shared" si="43"/>
        <v>179</v>
      </c>
      <c r="N356" s="26">
        <v>0</v>
      </c>
      <c r="O356" s="61">
        <v>0</v>
      </c>
      <c r="P356" s="60">
        <f>'Cálculo Jan2022'!P356+'Cálculo Fev2022'!O356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14</v>
      </c>
      <c r="M357" s="24">
        <f t="shared" si="43"/>
        <v>179</v>
      </c>
      <c r="N357" s="26">
        <v>0</v>
      </c>
      <c r="O357" s="61">
        <v>0</v>
      </c>
      <c r="P357" s="60">
        <f>'Cálculo Jan2022'!P357+'Cálculo Fev2022'!O357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14</v>
      </c>
      <c r="M358" s="24">
        <f t="shared" si="43"/>
        <v>179</v>
      </c>
      <c r="N358" s="26">
        <v>0</v>
      </c>
      <c r="O358" s="61">
        <v>0</v>
      </c>
      <c r="P358" s="60">
        <f>'Cálculo Jan2022'!P358+'Cálculo Fev2022'!O358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14</v>
      </c>
      <c r="M359" s="24">
        <f t="shared" si="43"/>
        <v>179</v>
      </c>
      <c r="N359" s="26">
        <v>0</v>
      </c>
      <c r="O359" s="61">
        <v>0</v>
      </c>
      <c r="P359" s="60">
        <f>'Cálculo Jan2022'!P359+'Cálculo Fev2022'!O359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14</v>
      </c>
      <c r="M360" s="24">
        <f t="shared" si="43"/>
        <v>179</v>
      </c>
      <c r="N360" s="26">
        <v>0</v>
      </c>
      <c r="O360" s="61">
        <v>0</v>
      </c>
      <c r="P360" s="60">
        <f>'Cálculo Jan2022'!P360+'Cálculo Fev2022'!O360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178</v>
      </c>
      <c r="N361" s="26">
        <v>0</v>
      </c>
      <c r="O361" s="61">
        <v>0</v>
      </c>
      <c r="P361" s="60">
        <f>'Cálculo Jan2022'!P361+'Cálculo Fev2022'!O361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178</v>
      </c>
      <c r="N362" s="26">
        <v>0</v>
      </c>
      <c r="O362" s="61">
        <v>0</v>
      </c>
      <c r="P362" s="60">
        <f>'Cálculo Jan2022'!P362+'Cálculo Fev2022'!O362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176</v>
      </c>
      <c r="N363" s="26">
        <v>0</v>
      </c>
      <c r="O363" s="61">
        <v>0</v>
      </c>
      <c r="P363" s="60">
        <f>'Cálculo Jan2022'!P363+'Cálculo Fev2022'!O363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176</v>
      </c>
      <c r="N364" s="26">
        <v>0</v>
      </c>
      <c r="O364" s="61">
        <v>0</v>
      </c>
      <c r="P364" s="60">
        <f>'Cálculo Jan2022'!P364+'Cálculo Fev2022'!O364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176</v>
      </c>
      <c r="N365" s="26">
        <v>0</v>
      </c>
      <c r="O365" s="61">
        <v>0</v>
      </c>
      <c r="P365" s="60">
        <f>'Cálculo Jan2022'!P365+'Cálculo Fev2022'!O365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175</v>
      </c>
      <c r="N366" s="26">
        <v>0</v>
      </c>
      <c r="O366" s="61">
        <v>0</v>
      </c>
      <c r="P366" s="60">
        <f>'Cálculo Jan2022'!P366+'Cálculo Fev2022'!O366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175</v>
      </c>
      <c r="N367" s="26">
        <v>0</v>
      </c>
      <c r="O367" s="61">
        <v>0</v>
      </c>
      <c r="P367" s="60">
        <f>'Cálculo Jan2022'!P367+'Cálculo Fev2022'!O367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175</v>
      </c>
      <c r="N368" s="26">
        <v>0</v>
      </c>
      <c r="O368" s="61">
        <v>0</v>
      </c>
      <c r="P368" s="60">
        <f>'Cálculo Jan2022'!P368+'Cálculo Fev2022'!O368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174</v>
      </c>
      <c r="N369" s="26">
        <v>0</v>
      </c>
      <c r="O369" s="61">
        <v>0</v>
      </c>
      <c r="P369" s="60">
        <f>'Cálculo Jan2022'!P369+'Cálculo Fev2022'!O369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171</v>
      </c>
      <c r="N370" s="26">
        <v>0</v>
      </c>
      <c r="O370" s="61">
        <v>0</v>
      </c>
      <c r="P370" s="60">
        <f>'Cálculo Jan2022'!P370+'Cálculo Fev2022'!O370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171</v>
      </c>
      <c r="N371" s="26">
        <v>0</v>
      </c>
      <c r="O371" s="61">
        <v>0</v>
      </c>
      <c r="P371" s="60">
        <f>'Cálculo Jan2022'!P371+'Cálculo Fev2022'!O371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170</v>
      </c>
      <c r="N372" s="26">
        <v>0</v>
      </c>
      <c r="O372" s="61">
        <v>0</v>
      </c>
      <c r="P372" s="60">
        <f>'Cálculo Jan2022'!P372+'Cálculo Fev2022'!O372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170</v>
      </c>
      <c r="N373" s="26">
        <v>0</v>
      </c>
      <c r="O373" s="61">
        <v>0</v>
      </c>
      <c r="P373" s="60">
        <f>'Cálculo Jan2022'!P373+'Cálculo Fev2022'!O373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170</v>
      </c>
      <c r="N374" s="26">
        <v>0</v>
      </c>
      <c r="O374" s="61">
        <v>0</v>
      </c>
      <c r="P374" s="60">
        <f>'Cálculo Jan2022'!P374+'Cálculo Fev2022'!O374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170</v>
      </c>
      <c r="N375" s="26">
        <v>0</v>
      </c>
      <c r="O375" s="61">
        <v>0</v>
      </c>
      <c r="P375" s="60">
        <f>'Cálculo Jan2022'!P375+'Cálculo Fev2022'!O375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170</v>
      </c>
      <c r="N376" s="26">
        <v>0</v>
      </c>
      <c r="O376" s="61">
        <v>0</v>
      </c>
      <c r="P376" s="60">
        <f>'Cálculo Jan2022'!P376+'Cálculo Fev2022'!O376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170</v>
      </c>
      <c r="N377" s="26">
        <v>0</v>
      </c>
      <c r="O377" s="61">
        <v>0</v>
      </c>
      <c r="P377" s="60">
        <f>'Cálculo Jan2022'!P377+'Cálculo Fev2022'!O377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169</v>
      </c>
      <c r="N378" s="26">
        <v>0</v>
      </c>
      <c r="O378" s="61">
        <v>0</v>
      </c>
      <c r="P378" s="60">
        <f>'Cálculo Jan2022'!P378+'Cálculo Fev2022'!O378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168</v>
      </c>
      <c r="N379" s="26">
        <v>0</v>
      </c>
      <c r="O379" s="61">
        <v>0</v>
      </c>
      <c r="P379" s="60">
        <f>'Cálculo Jan2022'!P379+'Cálculo Fev2022'!O379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13</v>
      </c>
      <c r="M380" s="24">
        <f t="shared" si="43"/>
        <v>167</v>
      </c>
      <c r="N380" s="26">
        <v>0</v>
      </c>
      <c r="O380" s="61">
        <v>0</v>
      </c>
      <c r="P380" s="60">
        <f>'Cálculo Jan2022'!P380+'Cálculo Fev2022'!O380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13</v>
      </c>
      <c r="M381" s="24">
        <f t="shared" si="43"/>
        <v>167</v>
      </c>
      <c r="N381" s="26">
        <v>0</v>
      </c>
      <c r="O381" s="61">
        <v>0</v>
      </c>
      <c r="P381" s="60">
        <f>'Cálculo Jan2022'!P381+'Cálculo Fev2022'!O381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13</v>
      </c>
      <c r="M382" s="24">
        <f t="shared" si="43"/>
        <v>167</v>
      </c>
      <c r="N382" s="26">
        <v>0</v>
      </c>
      <c r="O382" s="61">
        <v>0</v>
      </c>
      <c r="P382" s="60">
        <f>'Cálculo Jan2022'!P382+'Cálculo Fev2022'!O382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13</v>
      </c>
      <c r="M383" s="24">
        <f t="shared" si="43"/>
        <v>167</v>
      </c>
      <c r="N383" s="26">
        <v>0</v>
      </c>
      <c r="O383" s="61">
        <v>0</v>
      </c>
      <c r="P383" s="60">
        <f>'Cálculo Jan2022'!P383+'Cálculo Fev2022'!O383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164</v>
      </c>
      <c r="N384" s="26">
        <v>0</v>
      </c>
      <c r="O384" s="61">
        <v>0</v>
      </c>
      <c r="P384" s="60">
        <f>'Cálculo Jan2022'!P384+'Cálculo Fev2022'!O384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164</v>
      </c>
      <c r="N385" s="26">
        <v>0</v>
      </c>
      <c r="O385" s="61">
        <v>0</v>
      </c>
      <c r="P385" s="60">
        <f>'Cálculo Jan2022'!P385+'Cálculo Fev2022'!O385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163</v>
      </c>
      <c r="N386" s="26">
        <v>0</v>
      </c>
      <c r="O386" s="61">
        <v>0</v>
      </c>
      <c r="P386" s="60">
        <f>'Cálculo Jan2022'!P386+'Cálculo Fev2022'!O386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163</v>
      </c>
      <c r="N387" s="26">
        <v>0</v>
      </c>
      <c r="O387" s="61">
        <v>0</v>
      </c>
      <c r="P387" s="60">
        <f>'Cálculo Jan2022'!P387+'Cálculo Fev2022'!O387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163</v>
      </c>
      <c r="N388" s="26">
        <v>0</v>
      </c>
      <c r="O388" s="61">
        <v>0</v>
      </c>
      <c r="P388" s="60">
        <f>'Cálculo Jan2022'!P388+'Cálculo Fev2022'!O388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162</v>
      </c>
      <c r="N389" s="26">
        <v>0</v>
      </c>
      <c r="O389" s="61">
        <v>0</v>
      </c>
      <c r="P389" s="60">
        <f>'Cálculo Jan2022'!P389+'Cálculo Fev2022'!O389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162</v>
      </c>
      <c r="N390" s="26">
        <v>0</v>
      </c>
      <c r="O390" s="61">
        <v>0</v>
      </c>
      <c r="P390" s="60">
        <f>'Cálculo Jan2022'!P390+'Cálculo Fev2022'!O390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162</v>
      </c>
      <c r="N391" s="26">
        <v>0</v>
      </c>
      <c r="O391" s="61">
        <v>0</v>
      </c>
      <c r="P391" s="60">
        <f>'Cálculo Jan2022'!P391+'Cálculo Fev2022'!O391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162</v>
      </c>
      <c r="N392" s="26">
        <v>0</v>
      </c>
      <c r="O392" s="61">
        <v>0</v>
      </c>
      <c r="P392" s="60">
        <f>'Cálculo Jan2022'!P392+'Cálculo Fev2022'!O392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162</v>
      </c>
      <c r="N393" s="26">
        <v>0</v>
      </c>
      <c r="O393" s="61">
        <v>0</v>
      </c>
      <c r="P393" s="60">
        <f>'Cálculo Jan2022'!P393+'Cálculo Fev2022'!O393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162</v>
      </c>
      <c r="N394" s="26">
        <v>0</v>
      </c>
      <c r="O394" s="61">
        <v>0</v>
      </c>
      <c r="P394" s="60">
        <f>'Cálculo Jan2022'!P394+'Cálculo Fev2022'!O394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160</v>
      </c>
      <c r="N395" s="26">
        <v>0</v>
      </c>
      <c r="O395" s="61">
        <f>(SLN(I395,N395,K395))*-1</f>
        <v>-441.09056666666669</v>
      </c>
      <c r="P395" s="60">
        <f>'Cálculo Jan2022'!P395+'Cálculo Fev2022'!O395</f>
        <v>-70574.490666666665</v>
      </c>
      <c r="Q395" s="83"/>
      <c r="R395" s="80"/>
      <c r="S395" s="79"/>
      <c r="T395" s="55">
        <f t="shared" ref="T395:T458" si="51">I395+N395+O395+P395</f>
        <v>61311.588766666668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160</v>
      </c>
      <c r="N396" s="26">
        <v>0</v>
      </c>
      <c r="O396" s="61">
        <v>0</v>
      </c>
      <c r="P396" s="60">
        <f>'Cálculo Jan2022'!P396+'Cálculo Fev2022'!O396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159</v>
      </c>
      <c r="N397" s="26">
        <v>0</v>
      </c>
      <c r="O397" s="61">
        <v>0</v>
      </c>
      <c r="P397" s="60">
        <f>'Cálculo Jan2022'!P397+'Cálculo Fev2022'!O397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159</v>
      </c>
      <c r="N398" s="26">
        <v>0</v>
      </c>
      <c r="O398" s="61">
        <v>0</v>
      </c>
      <c r="P398" s="60">
        <f>'Cálculo Jan2022'!P398+'Cálculo Fev2022'!O398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158</v>
      </c>
      <c r="N399" s="26">
        <v>0</v>
      </c>
      <c r="O399" s="61">
        <v>0</v>
      </c>
      <c r="P399" s="60">
        <f>'Cálculo Jan2022'!P399+'Cálculo Fev2022'!O399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156</v>
      </c>
      <c r="N400" s="26">
        <v>0</v>
      </c>
      <c r="O400" s="61">
        <v>0</v>
      </c>
      <c r="P400" s="60">
        <f>'Cálculo Jan2022'!P400+'Cálculo Fev2022'!O400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156</v>
      </c>
      <c r="N401" s="26">
        <v>0</v>
      </c>
      <c r="O401" s="61">
        <v>0</v>
      </c>
      <c r="P401" s="60">
        <f>'Cálculo Jan2022'!P401+'Cálculo Fev2022'!O401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156</v>
      </c>
      <c r="N402" s="26">
        <v>0</v>
      </c>
      <c r="O402" s="61">
        <v>0</v>
      </c>
      <c r="P402" s="60">
        <f>'Cálculo Jan2022'!P402+'Cálculo Fev2022'!O402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156</v>
      </c>
      <c r="N403" s="26">
        <v>0</v>
      </c>
      <c r="O403" s="61">
        <v>0</v>
      </c>
      <c r="P403" s="60">
        <f>'Cálculo Jan2022'!P403+'Cálculo Fev2022'!O403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12</v>
      </c>
      <c r="M404" s="24">
        <f t="shared" si="50"/>
        <v>155</v>
      </c>
      <c r="N404" s="26">
        <v>0</v>
      </c>
      <c r="O404" s="61">
        <v>0</v>
      </c>
      <c r="P404" s="60">
        <f>'Cálculo Jan2022'!P404+'Cálculo Fev2022'!O404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12</v>
      </c>
      <c r="M405" s="24">
        <f t="shared" si="50"/>
        <v>155</v>
      </c>
      <c r="N405" s="26">
        <v>0</v>
      </c>
      <c r="O405" s="61">
        <v>0</v>
      </c>
      <c r="P405" s="60">
        <f>'Cálculo Jan2022'!P405+'Cálculo Fev2022'!O405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12</v>
      </c>
      <c r="M406" s="24">
        <f t="shared" si="50"/>
        <v>155</v>
      </c>
      <c r="N406" s="26">
        <v>0</v>
      </c>
      <c r="O406" s="61">
        <v>0</v>
      </c>
      <c r="P406" s="60">
        <f>'Cálculo Jan2022'!P406+'Cálculo Fev2022'!O406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154</v>
      </c>
      <c r="N407" s="26">
        <v>0</v>
      </c>
      <c r="O407" s="61">
        <v>0</v>
      </c>
      <c r="P407" s="60">
        <f>'Cálculo Jan2022'!P407+'Cálculo Fev2022'!O407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154</v>
      </c>
      <c r="N408" s="26">
        <v>0</v>
      </c>
      <c r="O408" s="61">
        <v>0</v>
      </c>
      <c r="P408" s="60">
        <f>'Cálculo Jan2022'!P408+'Cálculo Fev2022'!O408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154</v>
      </c>
      <c r="N409" s="26">
        <v>0</v>
      </c>
      <c r="O409" s="61">
        <v>0</v>
      </c>
      <c r="P409" s="60">
        <f>'Cálculo Jan2022'!P409+'Cálculo Fev2022'!O409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154</v>
      </c>
      <c r="N410" s="26">
        <v>0</v>
      </c>
      <c r="O410" s="61">
        <v>0</v>
      </c>
      <c r="P410" s="60">
        <f>'Cálculo Jan2022'!P410+'Cálculo Fev2022'!O410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153</v>
      </c>
      <c r="N411" s="26">
        <v>0</v>
      </c>
      <c r="O411" s="61">
        <v>0</v>
      </c>
      <c r="P411" s="60">
        <f>'Cálculo Jan2022'!P411+'Cálculo Fev2022'!O411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153</v>
      </c>
      <c r="N412" s="26">
        <v>0</v>
      </c>
      <c r="O412" s="61">
        <v>0</v>
      </c>
      <c r="P412" s="60">
        <f>'Cálculo Jan2022'!P412+'Cálculo Fev2022'!O412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152</v>
      </c>
      <c r="N413" s="26">
        <v>0</v>
      </c>
      <c r="O413" s="61">
        <v>0</v>
      </c>
      <c r="P413" s="60">
        <f>'Cálculo Jan2022'!P413+'Cálculo Fev2022'!O413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152</v>
      </c>
      <c r="N414" s="26">
        <v>0</v>
      </c>
      <c r="O414" s="61">
        <v>0</v>
      </c>
      <c r="P414" s="60">
        <f>'Cálculo Jan2022'!P414+'Cálculo Fev2022'!O414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152</v>
      </c>
      <c r="N415" s="26">
        <v>0</v>
      </c>
      <c r="O415" s="61">
        <v>0</v>
      </c>
      <c r="P415" s="60">
        <f>'Cálculo Jan2022'!P415+'Cálculo Fev2022'!O415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152</v>
      </c>
      <c r="N416" s="26">
        <v>0</v>
      </c>
      <c r="O416" s="61">
        <v>0</v>
      </c>
      <c r="P416" s="60">
        <f>'Cálculo Jan2022'!P416+'Cálculo Fev2022'!O416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152</v>
      </c>
      <c r="N417" s="26">
        <v>0</v>
      </c>
      <c r="O417" s="61">
        <v>0</v>
      </c>
      <c r="P417" s="60">
        <f>'Cálculo Jan2022'!P417+'Cálculo Fev2022'!O417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152</v>
      </c>
      <c r="N418" s="26">
        <v>0</v>
      </c>
      <c r="O418" s="61">
        <v>0</v>
      </c>
      <c r="P418" s="60">
        <f>'Cálculo Jan2022'!P418+'Cálculo Fev2022'!O418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150</v>
      </c>
      <c r="N419" s="26">
        <v>0</v>
      </c>
      <c r="O419" s="61">
        <v>0</v>
      </c>
      <c r="P419" s="60">
        <f>'Cálculo Jan2022'!P419+'Cálculo Fev2022'!O419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150</v>
      </c>
      <c r="N420" s="26">
        <v>0</v>
      </c>
      <c r="O420" s="61">
        <v>0</v>
      </c>
      <c r="P420" s="60">
        <f>'Cálculo Jan2022'!P420+'Cálculo Fev2022'!O420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148</v>
      </c>
      <c r="N421" s="26">
        <v>0</v>
      </c>
      <c r="O421" s="61">
        <v>0</v>
      </c>
      <c r="P421" s="60">
        <f>'Cálculo Jan2022'!P421+'Cálculo Fev2022'!O421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148</v>
      </c>
      <c r="N422" s="26">
        <v>0</v>
      </c>
      <c r="O422" s="61">
        <v>0</v>
      </c>
      <c r="P422" s="60">
        <f>'Cálculo Jan2022'!P422+'Cálculo Fev2022'!O422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148</v>
      </c>
      <c r="N423" s="26">
        <v>0</v>
      </c>
      <c r="O423" s="61">
        <v>0</v>
      </c>
      <c r="P423" s="60">
        <f>'Cálculo Jan2022'!P423+'Cálculo Fev2022'!O423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148</v>
      </c>
      <c r="N424" s="26">
        <v>0</v>
      </c>
      <c r="O424" s="61">
        <v>0</v>
      </c>
      <c r="P424" s="60">
        <f>'Cálculo Jan2022'!P424+'Cálculo Fev2022'!O424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147</v>
      </c>
      <c r="N425" s="26">
        <v>0</v>
      </c>
      <c r="O425" s="61">
        <f>(SLN(I425,N425,K425))*-1</f>
        <v>-157.32300000000001</v>
      </c>
      <c r="P425" s="60">
        <f>'Cálculo Jan2022'!P425+'Cálculo Fev2022'!O425</f>
        <v>-23126.481</v>
      </c>
      <c r="Q425" s="83"/>
      <c r="R425" s="80"/>
      <c r="S425" s="79"/>
      <c r="T425" s="55">
        <f t="shared" si="51"/>
        <v>23913.096000000005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147</v>
      </c>
      <c r="N426" s="26">
        <v>0</v>
      </c>
      <c r="O426" s="61">
        <v>0</v>
      </c>
      <c r="P426" s="60">
        <f>'Cálculo Jan2022'!P426+'Cálculo Fev2022'!O426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146</v>
      </c>
      <c r="N427" s="26">
        <v>0</v>
      </c>
      <c r="O427" s="61">
        <f>(SLN(I427,N427,K427))*-1</f>
        <v>-1914.9764666666665</v>
      </c>
      <c r="P427" s="60">
        <f>'Cálculo Jan2022'!P427+'Cálculo Fev2022'!O427</f>
        <v>-279586.56413333333</v>
      </c>
      <c r="Q427" s="83"/>
      <c r="R427" s="80"/>
      <c r="S427" s="79"/>
      <c r="T427" s="55">
        <f t="shared" si="51"/>
        <v>292991.39939999994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145</v>
      </c>
      <c r="N428" s="26">
        <v>0</v>
      </c>
      <c r="O428" s="61">
        <v>0</v>
      </c>
      <c r="P428" s="60">
        <f>'Cálculo Jan2022'!P428+'Cálculo Fev2022'!O428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145</v>
      </c>
      <c r="N429" s="26">
        <v>0</v>
      </c>
      <c r="O429" s="61">
        <v>0</v>
      </c>
      <c r="P429" s="60">
        <f>'Cálculo Jan2022'!P429+'Cálculo Fev2022'!O429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145</v>
      </c>
      <c r="N430" s="26">
        <v>0</v>
      </c>
      <c r="O430" s="61">
        <v>0</v>
      </c>
      <c r="P430" s="60">
        <f>'Cálculo Jan2022'!P430+'Cálculo Fev2022'!O430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145</v>
      </c>
      <c r="N431" s="26">
        <v>0</v>
      </c>
      <c r="O431" s="61">
        <v>0</v>
      </c>
      <c r="P431" s="60">
        <f>'Cálculo Jan2022'!P431+'Cálculo Fev2022'!O431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145</v>
      </c>
      <c r="N432" s="26">
        <v>0</v>
      </c>
      <c r="O432" s="61">
        <v>0</v>
      </c>
      <c r="P432" s="60">
        <f>'Cálculo Jan2022'!P432+'Cálculo Fev2022'!O432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145</v>
      </c>
      <c r="N433" s="26">
        <v>0</v>
      </c>
      <c r="O433" s="61">
        <v>0</v>
      </c>
      <c r="P433" s="60">
        <f>'Cálculo Jan2022'!P433+'Cálculo Fev2022'!O433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144</v>
      </c>
      <c r="N434" s="26">
        <v>0</v>
      </c>
      <c r="O434" s="61">
        <v>0</v>
      </c>
      <c r="P434" s="60">
        <f>'Cálculo Jan2022'!P434+'Cálculo Fev2022'!O434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144</v>
      </c>
      <c r="N435" s="26">
        <v>0</v>
      </c>
      <c r="O435" s="61">
        <v>0</v>
      </c>
      <c r="P435" s="60">
        <f>'Cálculo Jan2022'!P435+'Cálculo Fev2022'!O435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11</v>
      </c>
      <c r="M436" s="24">
        <f t="shared" si="50"/>
        <v>143</v>
      </c>
      <c r="N436" s="26">
        <v>0</v>
      </c>
      <c r="O436" s="61">
        <v>0</v>
      </c>
      <c r="P436" s="60">
        <f>'Cálculo Jan2022'!P436+'Cálculo Fev2022'!O436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11</v>
      </c>
      <c r="M437" s="24">
        <f t="shared" si="50"/>
        <v>143</v>
      </c>
      <c r="N437" s="26">
        <v>0</v>
      </c>
      <c r="O437" s="61">
        <v>0</v>
      </c>
      <c r="P437" s="60">
        <f>'Cálculo Jan2022'!P437+'Cálculo Fev2022'!O437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11</v>
      </c>
      <c r="M438" s="24">
        <f t="shared" si="50"/>
        <v>143</v>
      </c>
      <c r="N438" s="26">
        <v>0</v>
      </c>
      <c r="O438" s="61">
        <v>0</v>
      </c>
      <c r="P438" s="60">
        <f>'Cálculo Jan2022'!P438+'Cálculo Fev2022'!O438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11</v>
      </c>
      <c r="M439" s="24">
        <f t="shared" si="50"/>
        <v>143</v>
      </c>
      <c r="N439" s="26">
        <v>0</v>
      </c>
      <c r="O439" s="61">
        <v>0</v>
      </c>
      <c r="P439" s="60">
        <f>'Cálculo Jan2022'!P439+'Cálculo Fev2022'!O439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142</v>
      </c>
      <c r="N440" s="26">
        <v>0</v>
      </c>
      <c r="O440" s="61">
        <v>0</v>
      </c>
      <c r="P440" s="60">
        <f>'Cálculo Jan2022'!P440+'Cálculo Fev2022'!O440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141</v>
      </c>
      <c r="N441" s="26">
        <v>0</v>
      </c>
      <c r="O441" s="61">
        <v>0</v>
      </c>
      <c r="P441" s="60">
        <f>'Cálculo Jan2022'!P441+'Cálculo Fev2022'!O441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141</v>
      </c>
      <c r="N442" s="26">
        <v>0</v>
      </c>
      <c r="O442" s="61">
        <v>0</v>
      </c>
      <c r="P442" s="60">
        <f>'Cálculo Jan2022'!P442+'Cálculo Fev2022'!O442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141</v>
      </c>
      <c r="N443" s="26">
        <v>0</v>
      </c>
      <c r="O443" s="61">
        <v>0</v>
      </c>
      <c r="P443" s="60">
        <f>'Cálculo Jan2022'!P443+'Cálculo Fev2022'!O443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141</v>
      </c>
      <c r="N444" s="26">
        <v>0</v>
      </c>
      <c r="O444" s="61">
        <v>0</v>
      </c>
      <c r="P444" s="60">
        <f>'Cálculo Jan2022'!P444+'Cálculo Fev2022'!O444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141</v>
      </c>
      <c r="N445" s="26">
        <v>0</v>
      </c>
      <c r="O445" s="61">
        <v>0</v>
      </c>
      <c r="P445" s="60">
        <f>'Cálculo Jan2022'!P445+'Cálculo Fev2022'!O445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141</v>
      </c>
      <c r="N446" s="26">
        <v>0</v>
      </c>
      <c r="O446" s="61">
        <v>0</v>
      </c>
      <c r="P446" s="60">
        <f>'Cálculo Jan2022'!P446+'Cálculo Fev2022'!O446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141</v>
      </c>
      <c r="N447" s="26">
        <v>0</v>
      </c>
      <c r="O447" s="61">
        <v>0</v>
      </c>
      <c r="P447" s="60">
        <f>'Cálculo Jan2022'!P447+'Cálculo Fev2022'!O447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140</v>
      </c>
      <c r="N448" s="26">
        <v>0</v>
      </c>
      <c r="O448" s="61">
        <v>0</v>
      </c>
      <c r="P448" s="60">
        <f>'Cálculo Jan2022'!P448+'Cálculo Fev2022'!O448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140</v>
      </c>
      <c r="N449" s="26">
        <v>0</v>
      </c>
      <c r="O449" s="61">
        <v>0</v>
      </c>
      <c r="P449" s="60">
        <f>'Cálculo Jan2022'!P449+'Cálculo Fev2022'!O449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140</v>
      </c>
      <c r="N450" s="26">
        <v>0</v>
      </c>
      <c r="O450" s="61">
        <v>0</v>
      </c>
      <c r="P450" s="60">
        <f>'Cálculo Jan2022'!P450+'Cálculo Fev2022'!O450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140</v>
      </c>
      <c r="N451" s="26">
        <v>0</v>
      </c>
      <c r="O451" s="61">
        <v>0</v>
      </c>
      <c r="P451" s="60">
        <f>'Cálculo Jan2022'!P451+'Cálculo Fev2022'!O451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140</v>
      </c>
      <c r="N452" s="26">
        <v>0</v>
      </c>
      <c r="O452" s="61">
        <v>0</v>
      </c>
      <c r="P452" s="60">
        <f>'Cálculo Jan2022'!P452+'Cálculo Fev2022'!O452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140</v>
      </c>
      <c r="N453" s="26">
        <v>0</v>
      </c>
      <c r="O453" s="61">
        <v>0</v>
      </c>
      <c r="P453" s="60">
        <f>'Cálculo Jan2022'!P453+'Cálculo Fev2022'!O453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139</v>
      </c>
      <c r="N454" s="26">
        <v>0</v>
      </c>
      <c r="O454" s="61">
        <v>0</v>
      </c>
      <c r="P454" s="60">
        <f>'Cálculo Jan2022'!P454+'Cálculo Fev2022'!O454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138</v>
      </c>
      <c r="N455" s="26">
        <v>0</v>
      </c>
      <c r="O455" s="61">
        <v>0</v>
      </c>
      <c r="P455" s="60">
        <f>'Cálculo Jan2022'!P455+'Cálculo Fev2022'!O455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138</v>
      </c>
      <c r="N456" s="26">
        <v>0</v>
      </c>
      <c r="O456" s="61">
        <v>0</v>
      </c>
      <c r="P456" s="60">
        <f>'Cálculo Jan2022'!P456+'Cálculo Fev2022'!O456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138</v>
      </c>
      <c r="N457" s="26">
        <v>0</v>
      </c>
      <c r="O457" s="61">
        <v>0</v>
      </c>
      <c r="P457" s="60">
        <f>'Cálculo Jan2022'!P457+'Cálculo Fev2022'!O457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138</v>
      </c>
      <c r="N458" s="26">
        <v>0</v>
      </c>
      <c r="O458" s="61">
        <v>0</v>
      </c>
      <c r="P458" s="60">
        <f>'Cálculo Jan2022'!P458+'Cálculo Fev2022'!O458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138</v>
      </c>
      <c r="N459" s="26">
        <v>0</v>
      </c>
      <c r="O459" s="61">
        <v>0</v>
      </c>
      <c r="P459" s="60">
        <f>'Cálculo Jan2022'!P459+'Cálculo Fev2022'!O459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138</v>
      </c>
      <c r="N460" s="26">
        <v>0</v>
      </c>
      <c r="O460" s="61">
        <v>0</v>
      </c>
      <c r="P460" s="60">
        <f>'Cálculo Jan2022'!P460+'Cálculo Fev2022'!O460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137</v>
      </c>
      <c r="N461" s="26">
        <v>0</v>
      </c>
      <c r="O461" s="61">
        <v>0</v>
      </c>
      <c r="P461" s="60">
        <f>'Cálculo Jan2022'!P461+'Cálculo Fev2022'!O461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137</v>
      </c>
      <c r="N462" s="26">
        <v>0</v>
      </c>
      <c r="O462" s="61">
        <v>0</v>
      </c>
      <c r="P462" s="60">
        <f>'Cálculo Jan2022'!P462+'Cálculo Fev2022'!O462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137</v>
      </c>
      <c r="N463" s="26">
        <v>0</v>
      </c>
      <c r="O463" s="61">
        <v>0</v>
      </c>
      <c r="P463" s="60">
        <f>'Cálculo Jan2022'!P463+'Cálculo Fev2022'!O463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137</v>
      </c>
      <c r="N464" s="26">
        <v>0</v>
      </c>
      <c r="O464" s="61">
        <v>0</v>
      </c>
      <c r="P464" s="60">
        <f>'Cálculo Jan2022'!P464+'Cálculo Fev2022'!O464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137</v>
      </c>
      <c r="N465" s="26">
        <v>0</v>
      </c>
      <c r="O465" s="61">
        <v>0</v>
      </c>
      <c r="P465" s="60">
        <f>'Cálculo Jan2022'!P465+'Cálculo Fev2022'!O465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137</v>
      </c>
      <c r="N466" s="26">
        <v>0</v>
      </c>
      <c r="O466" s="61">
        <v>0</v>
      </c>
      <c r="P466" s="60">
        <f>'Cálculo Jan2022'!P466+'Cálculo Fev2022'!O466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136</v>
      </c>
      <c r="N467" s="26">
        <v>0</v>
      </c>
      <c r="O467" s="61">
        <v>0</v>
      </c>
      <c r="P467" s="60">
        <f>'Cálculo Jan2022'!P467+'Cálculo Fev2022'!O467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135</v>
      </c>
      <c r="N468" s="26">
        <v>0</v>
      </c>
      <c r="O468" s="61">
        <v>0</v>
      </c>
      <c r="P468" s="60">
        <f>'Cálculo Jan2022'!P468+'Cálculo Fev2022'!O468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135</v>
      </c>
      <c r="N469" s="26">
        <v>0</v>
      </c>
      <c r="O469" s="61">
        <v>0</v>
      </c>
      <c r="P469" s="60">
        <f>'Cálculo Jan2022'!P469+'Cálculo Fev2022'!O469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135</v>
      </c>
      <c r="N470" s="26">
        <v>0</v>
      </c>
      <c r="O470" s="61">
        <v>0</v>
      </c>
      <c r="P470" s="60">
        <f>'Cálculo Jan2022'!P470+'Cálculo Fev2022'!O470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135</v>
      </c>
      <c r="N471" s="26">
        <v>0</v>
      </c>
      <c r="O471" s="61">
        <v>0</v>
      </c>
      <c r="P471" s="60">
        <f>'Cálculo Jan2022'!P471+'Cálculo Fev2022'!O471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135</v>
      </c>
      <c r="N472" s="26">
        <v>0</v>
      </c>
      <c r="O472" s="61">
        <v>0</v>
      </c>
      <c r="P472" s="60">
        <f>'Cálculo Jan2022'!P472+'Cálculo Fev2022'!O472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135</v>
      </c>
      <c r="N473" s="26">
        <v>0</v>
      </c>
      <c r="O473" s="61">
        <v>0</v>
      </c>
      <c r="P473" s="60">
        <f>'Cálculo Jan2022'!P473+'Cálculo Fev2022'!O473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135</v>
      </c>
      <c r="N474" s="26">
        <v>0</v>
      </c>
      <c r="O474" s="61">
        <v>0</v>
      </c>
      <c r="P474" s="60">
        <f>'Cálculo Jan2022'!P474+'Cálculo Fev2022'!O474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135</v>
      </c>
      <c r="N475" s="26">
        <v>0</v>
      </c>
      <c r="O475" s="61">
        <v>0</v>
      </c>
      <c r="P475" s="60">
        <f>'Cálculo Jan2022'!P475+'Cálculo Fev2022'!O475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135</v>
      </c>
      <c r="N476" s="26">
        <v>0</v>
      </c>
      <c r="O476" s="61">
        <v>0</v>
      </c>
      <c r="P476" s="60">
        <f>'Cálculo Jan2022'!P476+'Cálculo Fev2022'!O476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135</v>
      </c>
      <c r="N477" s="26">
        <v>0</v>
      </c>
      <c r="O477" s="61">
        <v>0</v>
      </c>
      <c r="P477" s="60">
        <f>'Cálculo Jan2022'!P477+'Cálculo Fev2022'!O477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135</v>
      </c>
      <c r="N478" s="26">
        <v>0</v>
      </c>
      <c r="O478" s="61">
        <v>0</v>
      </c>
      <c r="P478" s="60">
        <f>'Cálculo Jan2022'!P478+'Cálculo Fev2022'!O478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135</v>
      </c>
      <c r="N479" s="26">
        <v>0</v>
      </c>
      <c r="O479" s="61">
        <v>0</v>
      </c>
      <c r="P479" s="60">
        <f>'Cálculo Jan2022'!P479+'Cálculo Fev2022'!O479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135</v>
      </c>
      <c r="N480" s="26">
        <v>0</v>
      </c>
      <c r="O480" s="61">
        <v>0</v>
      </c>
      <c r="P480" s="60">
        <f>'Cálculo Jan2022'!P480+'Cálculo Fev2022'!O480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135</v>
      </c>
      <c r="N481" s="26">
        <v>0</v>
      </c>
      <c r="O481" s="61">
        <v>0</v>
      </c>
      <c r="P481" s="60">
        <f>'Cálculo Jan2022'!P481+'Cálculo Fev2022'!O481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135</v>
      </c>
      <c r="N482" s="26">
        <v>0</v>
      </c>
      <c r="O482" s="61">
        <v>0</v>
      </c>
      <c r="P482" s="60">
        <f>'Cálculo Jan2022'!P482+'Cálculo Fev2022'!O482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134</v>
      </c>
      <c r="N483" s="26">
        <v>0</v>
      </c>
      <c r="O483" s="61">
        <v>0</v>
      </c>
      <c r="P483" s="60">
        <f>'Cálculo Jan2022'!P483+'Cálculo Fev2022'!O483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134</v>
      </c>
      <c r="N484" s="26">
        <v>0</v>
      </c>
      <c r="O484" s="61">
        <v>0</v>
      </c>
      <c r="P484" s="60">
        <f>'Cálculo Jan2022'!P484+'Cálculo Fev2022'!O484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134</v>
      </c>
      <c r="N485" s="26">
        <v>0</v>
      </c>
      <c r="O485" s="61">
        <v>0</v>
      </c>
      <c r="P485" s="60">
        <f>'Cálculo Jan2022'!P485+'Cálculo Fev2022'!O485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134</v>
      </c>
      <c r="N486" s="26">
        <v>0</v>
      </c>
      <c r="O486" s="61">
        <v>0</v>
      </c>
      <c r="P486" s="60">
        <f>'Cálculo Jan2022'!P486+'Cálculo Fev2022'!O486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134</v>
      </c>
      <c r="N487" s="26">
        <v>0</v>
      </c>
      <c r="O487" s="61">
        <v>0</v>
      </c>
      <c r="P487" s="60">
        <f>'Cálculo Jan2022'!P487+'Cálculo Fev2022'!O487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134</v>
      </c>
      <c r="N488" s="26">
        <v>0</v>
      </c>
      <c r="O488" s="61">
        <v>0</v>
      </c>
      <c r="P488" s="60">
        <f>'Cálculo Jan2022'!P488+'Cálculo Fev2022'!O488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134</v>
      </c>
      <c r="N489" s="26">
        <v>0</v>
      </c>
      <c r="O489" s="61">
        <v>0</v>
      </c>
      <c r="P489" s="60">
        <f>'Cálculo Jan2022'!P489+'Cálculo Fev2022'!O489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134</v>
      </c>
      <c r="N490" s="26">
        <v>0</v>
      </c>
      <c r="O490" s="61">
        <v>0</v>
      </c>
      <c r="P490" s="60">
        <f>'Cálculo Jan2022'!P490+'Cálculo Fev2022'!O490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134</v>
      </c>
      <c r="N491" s="26">
        <v>0</v>
      </c>
      <c r="O491" s="61">
        <v>0</v>
      </c>
      <c r="P491" s="60">
        <f>'Cálculo Jan2022'!P491+'Cálculo Fev2022'!O491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134</v>
      </c>
      <c r="N492" s="26">
        <v>0</v>
      </c>
      <c r="O492" s="61">
        <v>0</v>
      </c>
      <c r="P492" s="60">
        <f>'Cálculo Jan2022'!P492+'Cálculo Fev2022'!O492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134</v>
      </c>
      <c r="N493" s="26">
        <v>0</v>
      </c>
      <c r="O493" s="61">
        <v>0</v>
      </c>
      <c r="P493" s="60">
        <f>'Cálculo Jan2022'!P493+'Cálculo Fev2022'!O493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134</v>
      </c>
      <c r="N494" s="26">
        <v>0</v>
      </c>
      <c r="O494" s="61">
        <v>0</v>
      </c>
      <c r="P494" s="60">
        <f>'Cálculo Jan2022'!P494+'Cálculo Fev2022'!O494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134</v>
      </c>
      <c r="N495" s="26">
        <v>0</v>
      </c>
      <c r="O495" s="61">
        <v>0</v>
      </c>
      <c r="P495" s="60">
        <f>'Cálculo Jan2022'!P495+'Cálculo Fev2022'!O495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134</v>
      </c>
      <c r="N496" s="26">
        <v>0</v>
      </c>
      <c r="O496" s="61">
        <v>0</v>
      </c>
      <c r="P496" s="60">
        <f>'Cálculo Jan2022'!P496+'Cálculo Fev2022'!O496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133</v>
      </c>
      <c r="N497" s="26">
        <v>0</v>
      </c>
      <c r="O497" s="61">
        <v>0</v>
      </c>
      <c r="P497" s="60">
        <f>'Cálculo Jan2022'!P497+'Cálculo Fev2022'!O497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133</v>
      </c>
      <c r="N498" s="26">
        <v>0</v>
      </c>
      <c r="O498" s="61">
        <v>0</v>
      </c>
      <c r="P498" s="60">
        <f>'Cálculo Jan2022'!P498+'Cálculo Fev2022'!O498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133</v>
      </c>
      <c r="N499" s="26">
        <v>0</v>
      </c>
      <c r="O499" s="61">
        <v>0</v>
      </c>
      <c r="P499" s="60">
        <f>'Cálculo Jan2022'!P499+'Cálculo Fev2022'!O499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133</v>
      </c>
      <c r="N500" s="26">
        <v>0</v>
      </c>
      <c r="O500" s="61">
        <v>0</v>
      </c>
      <c r="P500" s="60">
        <f>'Cálculo Jan2022'!P500+'Cálculo Fev2022'!O500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133</v>
      </c>
      <c r="N501" s="26">
        <v>0</v>
      </c>
      <c r="O501" s="61">
        <v>0</v>
      </c>
      <c r="P501" s="60">
        <f>'Cálculo Jan2022'!P501+'Cálculo Fev2022'!O501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132</v>
      </c>
      <c r="N502" s="26">
        <v>0</v>
      </c>
      <c r="O502" s="61">
        <v>0</v>
      </c>
      <c r="P502" s="60">
        <f>'Cálculo Jan2022'!P502+'Cálculo Fev2022'!O502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132</v>
      </c>
      <c r="N503" s="26">
        <v>0</v>
      </c>
      <c r="O503" s="61">
        <v>0</v>
      </c>
      <c r="P503" s="60">
        <f>'Cálculo Jan2022'!P503+'Cálculo Fev2022'!O503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130</v>
      </c>
      <c r="N504" s="26">
        <v>0</v>
      </c>
      <c r="O504" s="61">
        <v>0</v>
      </c>
      <c r="P504" s="60">
        <f>'Cálculo Jan2022'!P504+'Cálculo Fev2022'!O504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130</v>
      </c>
      <c r="N505" s="26">
        <v>0</v>
      </c>
      <c r="O505" s="61">
        <v>0</v>
      </c>
      <c r="P505" s="60">
        <f>'Cálculo Jan2022'!P505+'Cálculo Fev2022'!O505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130</v>
      </c>
      <c r="N506" s="26">
        <v>0</v>
      </c>
      <c r="O506" s="61">
        <v>0</v>
      </c>
      <c r="P506" s="60">
        <f>'Cálculo Jan2022'!P506+'Cálculo Fev2022'!O506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130</v>
      </c>
      <c r="N507" s="26">
        <v>0</v>
      </c>
      <c r="O507" s="61">
        <v>0</v>
      </c>
      <c r="P507" s="60">
        <f>'Cálculo Jan2022'!P507+'Cálculo Fev2022'!O507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130</v>
      </c>
      <c r="N508" s="26">
        <v>0</v>
      </c>
      <c r="O508" s="61">
        <v>0</v>
      </c>
      <c r="P508" s="60">
        <f>'Cálculo Jan2022'!P508+'Cálculo Fev2022'!O508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130</v>
      </c>
      <c r="N509" s="26">
        <v>0</v>
      </c>
      <c r="O509" s="61">
        <v>0</v>
      </c>
      <c r="P509" s="60">
        <f>'Cálculo Jan2022'!P509+'Cálculo Fev2022'!O509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130</v>
      </c>
      <c r="N510" s="26">
        <v>0</v>
      </c>
      <c r="O510" s="61">
        <v>0</v>
      </c>
      <c r="P510" s="60">
        <f>'Cálculo Jan2022'!P510+'Cálculo Fev2022'!O510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130</v>
      </c>
      <c r="N511" s="26">
        <v>0</v>
      </c>
      <c r="O511" s="61">
        <v>0</v>
      </c>
      <c r="P511" s="60">
        <f>'Cálculo Jan2022'!P511+'Cálculo Fev2022'!O511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130</v>
      </c>
      <c r="N512" s="26">
        <v>0</v>
      </c>
      <c r="O512" s="61">
        <v>0</v>
      </c>
      <c r="P512" s="60">
        <f>'Cálculo Jan2022'!P512+'Cálculo Fev2022'!O512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130</v>
      </c>
      <c r="N513" s="26">
        <v>0</v>
      </c>
      <c r="O513" s="61">
        <v>0</v>
      </c>
      <c r="P513" s="60">
        <f>'Cálculo Jan2022'!P513+'Cálculo Fev2022'!O513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130</v>
      </c>
      <c r="N514" s="26">
        <v>0</v>
      </c>
      <c r="O514" s="61">
        <v>0</v>
      </c>
      <c r="P514" s="60">
        <f>'Cálculo Jan2022'!P514+'Cálculo Fev2022'!O514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130</v>
      </c>
      <c r="N515" s="26">
        <v>0</v>
      </c>
      <c r="O515" s="61">
        <v>0</v>
      </c>
      <c r="P515" s="60">
        <f>'Cálculo Jan2022'!P515+'Cálculo Fev2022'!O515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130</v>
      </c>
      <c r="N516" s="26">
        <v>0</v>
      </c>
      <c r="O516" s="61">
        <v>0</v>
      </c>
      <c r="P516" s="60">
        <f>'Cálculo Jan2022'!P516+'Cálculo Fev2022'!O516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130</v>
      </c>
      <c r="N517" s="26">
        <v>0</v>
      </c>
      <c r="O517" s="61">
        <v>0</v>
      </c>
      <c r="P517" s="60">
        <f>'Cálculo Jan2022'!P517+'Cálculo Fev2022'!O517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130</v>
      </c>
      <c r="N518" s="26">
        <v>0</v>
      </c>
      <c r="O518" s="61">
        <v>0</v>
      </c>
      <c r="P518" s="60">
        <f>'Cálculo Jan2022'!P518+'Cálculo Fev2022'!O518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130</v>
      </c>
      <c r="N519" s="26">
        <v>0</v>
      </c>
      <c r="O519" s="61">
        <v>0</v>
      </c>
      <c r="P519" s="60">
        <f>'Cálculo Jan2022'!P519+'Cálculo Fev2022'!O519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130</v>
      </c>
      <c r="N520" s="26">
        <v>0</v>
      </c>
      <c r="O520" s="61">
        <v>0</v>
      </c>
      <c r="P520" s="60">
        <f>'Cálculo Jan2022'!P520+'Cálculo Fev2022'!O520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130</v>
      </c>
      <c r="N521" s="26">
        <v>0</v>
      </c>
      <c r="O521" s="61">
        <v>0</v>
      </c>
      <c r="P521" s="60">
        <f>'Cálculo Jan2022'!P521+'Cálculo Fev2022'!O521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130</v>
      </c>
      <c r="N522" s="26">
        <v>0</v>
      </c>
      <c r="O522" s="61">
        <v>0</v>
      </c>
      <c r="P522" s="60">
        <f>'Cálculo Jan2022'!P522+'Cálculo Fev2022'!O522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130</v>
      </c>
      <c r="N523" s="26">
        <v>0</v>
      </c>
      <c r="O523" s="61">
        <v>0</v>
      </c>
      <c r="P523" s="60">
        <f>'Cálculo Jan2022'!P523+'Cálculo Fev2022'!O523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130</v>
      </c>
      <c r="N524" s="26">
        <v>0</v>
      </c>
      <c r="O524" s="61">
        <v>0</v>
      </c>
      <c r="P524" s="60">
        <f>'Cálculo Jan2022'!P524+'Cálculo Fev2022'!O524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130</v>
      </c>
      <c r="N525" s="26">
        <v>0</v>
      </c>
      <c r="O525" s="61">
        <v>0</v>
      </c>
      <c r="P525" s="60">
        <f>'Cálculo Jan2022'!P525+'Cálculo Fev2022'!O525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129</v>
      </c>
      <c r="N526" s="26">
        <v>0</v>
      </c>
      <c r="O526" s="61">
        <v>0</v>
      </c>
      <c r="P526" s="60">
        <f>'Cálculo Jan2022'!P526+'Cálculo Fev2022'!O526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129</v>
      </c>
      <c r="N527" s="26">
        <v>0</v>
      </c>
      <c r="O527" s="61">
        <v>0</v>
      </c>
      <c r="P527" s="60">
        <f>'Cálculo Jan2022'!P527+'Cálculo Fev2022'!O527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129</v>
      </c>
      <c r="N528" s="26">
        <v>0</v>
      </c>
      <c r="O528" s="61">
        <v>0</v>
      </c>
      <c r="P528" s="60">
        <f>'Cálculo Jan2022'!P528+'Cálculo Fev2022'!O528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128</v>
      </c>
      <c r="N529" s="26">
        <v>0</v>
      </c>
      <c r="O529" s="61">
        <v>0</v>
      </c>
      <c r="P529" s="60">
        <f>'Cálculo Jan2022'!P529+'Cálculo Fev2022'!O529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128</v>
      </c>
      <c r="N530" s="26">
        <v>0</v>
      </c>
      <c r="O530" s="61">
        <f>(SLN(I530,N530,K530))*-1</f>
        <v>-1265.9234333333334</v>
      </c>
      <c r="P530" s="60">
        <f>'Cálculo Jan2022'!P530+'Cálculo Fev2022'!O530</f>
        <v>-162038.19946666667</v>
      </c>
      <c r="Q530" s="83"/>
      <c r="R530" s="80"/>
      <c r="S530" s="79"/>
      <c r="T530" s="55">
        <f t="shared" si="65"/>
        <v>216472.90710000001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125</v>
      </c>
      <c r="N531" s="26">
        <v>0</v>
      </c>
      <c r="O531" s="61">
        <v>0</v>
      </c>
      <c r="P531" s="60">
        <f>'Cálculo Jan2022'!P531+'Cálculo Fev2022'!O531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124</v>
      </c>
      <c r="N532" s="26">
        <v>0</v>
      </c>
      <c r="O532" s="61">
        <v>0</v>
      </c>
      <c r="P532" s="60">
        <f>'Cálculo Jan2022'!P532+'Cálculo Fev2022'!O532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123</v>
      </c>
      <c r="N533" s="26">
        <v>0</v>
      </c>
      <c r="O533" s="61">
        <v>0</v>
      </c>
      <c r="P533" s="60">
        <f>'Cálculo Jan2022'!P533+'Cálculo Fev2022'!O533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123</v>
      </c>
      <c r="N534" s="26">
        <v>0</v>
      </c>
      <c r="O534" s="61">
        <v>0</v>
      </c>
      <c r="P534" s="60">
        <f>'Cálculo Jan2022'!P534+'Cálculo Fev2022'!O534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123</v>
      </c>
      <c r="N535" s="26">
        <v>0</v>
      </c>
      <c r="O535" s="61">
        <v>0</v>
      </c>
      <c r="P535" s="60">
        <f>'Cálculo Jan2022'!P535+'Cálculo Fev2022'!O535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122</v>
      </c>
      <c r="N536" s="26">
        <v>0</v>
      </c>
      <c r="O536" s="61">
        <v>0</v>
      </c>
      <c r="P536" s="60">
        <f>'Cálculo Jan2022'!P536+'Cálculo Fev2022'!O536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9</v>
      </c>
      <c r="M537" s="24">
        <f t="shared" si="64"/>
        <v>119</v>
      </c>
      <c r="N537" s="26">
        <v>0</v>
      </c>
      <c r="O537" s="61">
        <v>0</v>
      </c>
      <c r="P537" s="60">
        <f>'Cálculo Jan2022'!P537+'Cálculo Fev2022'!O537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117</v>
      </c>
      <c r="N538" s="26">
        <v>0</v>
      </c>
      <c r="O538" s="61">
        <v>0</v>
      </c>
      <c r="P538" s="60">
        <f>'Cálculo Jan2022'!P538+'Cálculo Fev2022'!O538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115</v>
      </c>
      <c r="N539" s="26">
        <v>0</v>
      </c>
      <c r="O539" s="61">
        <f t="shared" ref="O539:O581" si="66">(SLN(I539,N539,K539))*-1</f>
        <v>-9.8333333333333339</v>
      </c>
      <c r="P539" s="60">
        <f>'Cálculo Jan2022'!P539+'Cálculo Fev2022'!O539</f>
        <v>-1130.8333333333333</v>
      </c>
      <c r="Q539" s="83"/>
      <c r="R539" s="80"/>
      <c r="S539" s="79"/>
      <c r="T539" s="55">
        <f t="shared" si="65"/>
        <v>39.333333333333485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115</v>
      </c>
      <c r="N540" s="26">
        <v>0</v>
      </c>
      <c r="O540" s="61">
        <f t="shared" si="66"/>
        <v>-26.587666666666667</v>
      </c>
      <c r="P540" s="60">
        <f>'Cálculo Jan2022'!P540+'Cálculo Fev2022'!O540</f>
        <v>-3057.5816666666669</v>
      </c>
      <c r="Q540" s="83"/>
      <c r="R540" s="80"/>
      <c r="S540" s="79"/>
      <c r="T540" s="55">
        <f t="shared" si="65"/>
        <v>106.35066666666626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115</v>
      </c>
      <c r="N541" s="26">
        <v>0</v>
      </c>
      <c r="O541" s="61">
        <f t="shared" si="66"/>
        <v>-16.916666666666668</v>
      </c>
      <c r="P541" s="60">
        <f>'Cálculo Jan2022'!P541+'Cálculo Fev2022'!O541</f>
        <v>-1945.416666666667</v>
      </c>
      <c r="Q541" s="83"/>
      <c r="R541" s="80"/>
      <c r="S541" s="79"/>
      <c r="T541" s="55">
        <f t="shared" si="65"/>
        <v>67.666666666666288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115</v>
      </c>
      <c r="N542" s="26">
        <v>0</v>
      </c>
      <c r="O542" s="61">
        <f t="shared" si="66"/>
        <v>-1.4424999999999999</v>
      </c>
      <c r="P542" s="60">
        <f>'Cálculo Jan2022'!P542+'Cálculo Fev2022'!O542</f>
        <v>-165.88749999999999</v>
      </c>
      <c r="Q542" s="83"/>
      <c r="R542" s="80"/>
      <c r="S542" s="79"/>
      <c r="T542" s="55">
        <f t="shared" si="65"/>
        <v>5.7700000000000102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114</v>
      </c>
      <c r="N543" s="26">
        <v>0</v>
      </c>
      <c r="O543" s="61">
        <f t="shared" si="66"/>
        <v>-3.3250000000000002</v>
      </c>
      <c r="P543" s="60">
        <f>'Cálculo Jan2022'!P543+'Cálculo Fev2022'!O543</f>
        <v>-379.05</v>
      </c>
      <c r="Q543" s="83"/>
      <c r="R543" s="80"/>
      <c r="S543" s="79"/>
      <c r="T543" s="55">
        <f t="shared" si="65"/>
        <v>16.625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114</v>
      </c>
      <c r="N544" s="26">
        <v>0</v>
      </c>
      <c r="O544" s="61">
        <f t="shared" si="66"/>
        <v>-3.5</v>
      </c>
      <c r="P544" s="60">
        <f>'Cálculo Jan2022'!P544+'Cálculo Fev2022'!O544</f>
        <v>-399</v>
      </c>
      <c r="Q544" s="83"/>
      <c r="R544" s="80"/>
      <c r="S544" s="79"/>
      <c r="T544" s="55">
        <f t="shared" si="65"/>
        <v>17.5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114</v>
      </c>
      <c r="N545" s="26">
        <v>0</v>
      </c>
      <c r="O545" s="61">
        <f t="shared" si="66"/>
        <v>-7.208333333333333</v>
      </c>
      <c r="P545" s="60">
        <f>'Cálculo Jan2022'!P545+'Cálculo Fev2022'!O545</f>
        <v>-821.75</v>
      </c>
      <c r="Q545" s="83"/>
      <c r="R545" s="80"/>
      <c r="S545" s="79"/>
      <c r="T545" s="55">
        <f t="shared" si="65"/>
        <v>36.041666666666629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112</v>
      </c>
      <c r="N546" s="26">
        <v>0</v>
      </c>
      <c r="O546" s="61">
        <f t="shared" si="66"/>
        <v>-5.8250000000000002</v>
      </c>
      <c r="P546" s="60">
        <f>'Cálculo Jan2022'!P546+'Cálculo Fev2022'!O546</f>
        <v>-652.40000000000009</v>
      </c>
      <c r="Q546" s="83"/>
      <c r="R546" s="80"/>
      <c r="S546" s="79"/>
      <c r="T546" s="55">
        <f t="shared" si="65"/>
        <v>40.774999999999864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112</v>
      </c>
      <c r="N547" s="26">
        <v>0</v>
      </c>
      <c r="O547" s="61">
        <f t="shared" si="66"/>
        <v>-6.4666666666666668</v>
      </c>
      <c r="P547" s="60">
        <f>'Cálculo Jan2022'!P547+'Cálculo Fev2022'!O547</f>
        <v>-724.26666666666677</v>
      </c>
      <c r="Q547" s="83"/>
      <c r="R547" s="80"/>
      <c r="S547" s="79"/>
      <c r="T547" s="55">
        <f t="shared" si="65"/>
        <v>45.266666666666538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112</v>
      </c>
      <c r="N548" s="26">
        <v>0</v>
      </c>
      <c r="O548" s="61">
        <f t="shared" si="66"/>
        <v>-16.658333333333335</v>
      </c>
      <c r="P548" s="60">
        <f>'Cálculo Jan2022'!P548+'Cálculo Fev2022'!O548</f>
        <v>-1865.7333333333336</v>
      </c>
      <c r="Q548" s="83"/>
      <c r="R548" s="80"/>
      <c r="S548" s="79"/>
      <c r="T548" s="55">
        <f t="shared" si="65"/>
        <v>116.60833333333312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110</v>
      </c>
      <c r="N549" s="26">
        <v>0</v>
      </c>
      <c r="O549" s="61">
        <f t="shared" si="66"/>
        <v>-6.833333333333333</v>
      </c>
      <c r="P549" s="60">
        <f>'Cálculo Jan2022'!P549+'Cálculo Fev2022'!O549</f>
        <v>-751.66666666666663</v>
      </c>
      <c r="Q549" s="83"/>
      <c r="R549" s="80"/>
      <c r="S549" s="79"/>
      <c r="T549" s="55">
        <f t="shared" si="65"/>
        <v>61.5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108</v>
      </c>
      <c r="N550" s="26">
        <v>0</v>
      </c>
      <c r="O550" s="61">
        <f t="shared" si="66"/>
        <v>-38.333333333333336</v>
      </c>
      <c r="P550" s="60">
        <f>'Cálculo Jan2022'!P550+'Cálculo Fev2022'!O550</f>
        <v>-4140</v>
      </c>
      <c r="Q550" s="83"/>
      <c r="R550" s="80"/>
      <c r="S550" s="79"/>
      <c r="T550" s="55">
        <f t="shared" si="65"/>
        <v>421.66666666666697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108</v>
      </c>
      <c r="N551" s="26">
        <v>0</v>
      </c>
      <c r="O551" s="61">
        <f t="shared" si="66"/>
        <v>-34</v>
      </c>
      <c r="P551" s="60">
        <f>'Cálculo Jan2022'!P551+'Cálculo Fev2022'!O551</f>
        <v>-3672</v>
      </c>
      <c r="Q551" s="83"/>
      <c r="R551" s="80"/>
      <c r="S551" s="79"/>
      <c r="T551" s="55">
        <f t="shared" si="65"/>
        <v>374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108</v>
      </c>
      <c r="N552" s="26">
        <v>0</v>
      </c>
      <c r="O552" s="61">
        <f t="shared" si="66"/>
        <v>-7.833333333333333</v>
      </c>
      <c r="P552" s="60">
        <f>'Cálculo Jan2022'!P552+'Cálculo Fev2022'!O552</f>
        <v>-846</v>
      </c>
      <c r="Q552" s="83"/>
      <c r="R552" s="80"/>
      <c r="S552" s="79"/>
      <c r="T552" s="55">
        <f t="shared" si="65"/>
        <v>86.166666666666629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108</v>
      </c>
      <c r="N553" s="26">
        <v>0</v>
      </c>
      <c r="O553" s="61">
        <f t="shared" si="66"/>
        <v>-14.983333333333333</v>
      </c>
      <c r="P553" s="60">
        <f>'Cálculo Jan2022'!P553+'Cálculo Fev2022'!O553</f>
        <v>-1618.1999999999998</v>
      </c>
      <c r="Q553" s="83"/>
      <c r="R553" s="80"/>
      <c r="S553" s="79"/>
      <c r="T553" s="55">
        <f t="shared" si="65"/>
        <v>164.81666666666683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108</v>
      </c>
      <c r="N554" s="26">
        <v>0</v>
      </c>
      <c r="O554" s="61">
        <f t="shared" si="66"/>
        <v>-49.166666666666664</v>
      </c>
      <c r="P554" s="60">
        <f>'Cálculo Jan2022'!P554+'Cálculo Fev2022'!O554</f>
        <v>-5310</v>
      </c>
      <c r="Q554" s="83"/>
      <c r="R554" s="80"/>
      <c r="S554" s="79"/>
      <c r="T554" s="55">
        <f t="shared" si="65"/>
        <v>540.83333333333303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108</v>
      </c>
      <c r="N555" s="26">
        <v>0</v>
      </c>
      <c r="O555" s="61">
        <f t="shared" si="66"/>
        <v>-33.083333333333336</v>
      </c>
      <c r="P555" s="60">
        <f>'Cálculo Jan2022'!P555+'Cálculo Fev2022'!O555</f>
        <v>-3573.0000000000005</v>
      </c>
      <c r="Q555" s="83"/>
      <c r="R555" s="80"/>
      <c r="S555" s="79"/>
      <c r="T555" s="55">
        <f t="shared" si="65"/>
        <v>363.91666666666606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108</v>
      </c>
      <c r="N556" s="26">
        <v>0</v>
      </c>
      <c r="O556" s="61">
        <f t="shared" si="66"/>
        <v>-5.416666666666667</v>
      </c>
      <c r="P556" s="60">
        <f>'Cálculo Jan2022'!P556+'Cálculo Fev2022'!O556</f>
        <v>-585</v>
      </c>
      <c r="Q556" s="83"/>
      <c r="R556" s="80"/>
      <c r="S556" s="79"/>
      <c r="T556" s="55">
        <f t="shared" si="65"/>
        <v>59.583333333333371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108</v>
      </c>
      <c r="N557" s="26">
        <v>0</v>
      </c>
      <c r="O557" s="61">
        <f t="shared" si="66"/>
        <v>-5.666666666666667</v>
      </c>
      <c r="P557" s="60">
        <f>'Cálculo Jan2022'!P557+'Cálculo Fev2022'!O557</f>
        <v>-612</v>
      </c>
      <c r="Q557" s="83"/>
      <c r="R557" s="80"/>
      <c r="S557" s="79"/>
      <c r="T557" s="55">
        <f t="shared" si="65"/>
        <v>62.333333333333371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108</v>
      </c>
      <c r="N558" s="26">
        <v>0</v>
      </c>
      <c r="O558" s="61">
        <f t="shared" si="66"/>
        <v>-2040.5</v>
      </c>
      <c r="P558" s="60">
        <f>'Cálculo Jan2022'!P558+'Cálculo Fev2022'!O558</f>
        <v>-220374</v>
      </c>
      <c r="Q558" s="83"/>
      <c r="R558" s="80"/>
      <c r="S558" s="79"/>
      <c r="T558" s="55">
        <f t="shared" si="65"/>
        <v>22445.5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108</v>
      </c>
      <c r="N559" s="26">
        <v>0</v>
      </c>
      <c r="O559" s="61">
        <f t="shared" si="66"/>
        <v>-23.333333333333332</v>
      </c>
      <c r="P559" s="60">
        <f>'Cálculo Jan2022'!P559+'Cálculo Fev2022'!O559</f>
        <v>-2520</v>
      </c>
      <c r="Q559" s="83"/>
      <c r="R559" s="80"/>
      <c r="S559" s="79"/>
      <c r="T559" s="55">
        <f t="shared" si="65"/>
        <v>256.66666666666652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108</v>
      </c>
      <c r="N560" s="26">
        <v>0</v>
      </c>
      <c r="O560" s="61">
        <f t="shared" si="66"/>
        <v>-92.166666666666671</v>
      </c>
      <c r="P560" s="60">
        <f>'Cálculo Jan2022'!P560+'Cálculo Fev2022'!O560</f>
        <v>-9954</v>
      </c>
      <c r="Q560" s="83"/>
      <c r="R560" s="80"/>
      <c r="S560" s="79"/>
      <c r="T560" s="55">
        <f t="shared" si="65"/>
        <v>1013.8333333333339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108</v>
      </c>
      <c r="N561" s="26">
        <v>0</v>
      </c>
      <c r="O561" s="61">
        <f t="shared" si="66"/>
        <v>-19.916666666666668</v>
      </c>
      <c r="P561" s="60">
        <f>'Cálculo Jan2022'!P561+'Cálculo Fev2022'!O561</f>
        <v>-2151</v>
      </c>
      <c r="Q561" s="83"/>
      <c r="R561" s="80"/>
      <c r="S561" s="79"/>
      <c r="T561" s="55">
        <f t="shared" si="65"/>
        <v>219.08333333333348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108</v>
      </c>
      <c r="N562" s="26">
        <v>0</v>
      </c>
      <c r="O562" s="61">
        <f t="shared" si="66"/>
        <v>-31.666666666666668</v>
      </c>
      <c r="P562" s="60">
        <f>'Cálculo Jan2022'!P562+'Cálculo Fev2022'!O562</f>
        <v>-3420</v>
      </c>
      <c r="Q562" s="83"/>
      <c r="R562" s="80"/>
      <c r="S562" s="79"/>
      <c r="T562" s="55">
        <f t="shared" si="65"/>
        <v>348.33333333333348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108</v>
      </c>
      <c r="N563" s="26">
        <v>0</v>
      </c>
      <c r="O563" s="61">
        <f t="shared" si="66"/>
        <v>-8.25</v>
      </c>
      <c r="P563" s="60">
        <f>'Cálculo Jan2022'!P563+'Cálculo Fev2022'!O563</f>
        <v>-891</v>
      </c>
      <c r="Q563" s="83"/>
      <c r="R563" s="80"/>
      <c r="S563" s="79"/>
      <c r="T563" s="55">
        <f t="shared" si="65"/>
        <v>90.75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108</v>
      </c>
      <c r="N564" s="26">
        <v>0</v>
      </c>
      <c r="O564" s="61">
        <f t="shared" si="66"/>
        <v>-23</v>
      </c>
      <c r="P564" s="60">
        <f>'Cálculo Jan2022'!P564+'Cálculo Fev2022'!O564</f>
        <v>-2484</v>
      </c>
      <c r="Q564" s="83"/>
      <c r="R564" s="80"/>
      <c r="S564" s="79"/>
      <c r="T564" s="55">
        <f t="shared" si="65"/>
        <v>253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108</v>
      </c>
      <c r="N565" s="26">
        <v>0</v>
      </c>
      <c r="O565" s="61">
        <f t="shared" si="66"/>
        <v>-32</v>
      </c>
      <c r="P565" s="60">
        <f>'Cálculo Jan2022'!P565+'Cálculo Fev2022'!O565</f>
        <v>-3456</v>
      </c>
      <c r="Q565" s="83"/>
      <c r="R565" s="80"/>
      <c r="S565" s="79"/>
      <c r="T565" s="55">
        <f t="shared" si="65"/>
        <v>352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108</v>
      </c>
      <c r="N566" s="26">
        <v>0</v>
      </c>
      <c r="O566" s="61">
        <f t="shared" si="66"/>
        <v>-6.916666666666667</v>
      </c>
      <c r="P566" s="60">
        <f>'Cálculo Jan2022'!P566+'Cálculo Fev2022'!O566</f>
        <v>-747</v>
      </c>
      <c r="Q566" s="83"/>
      <c r="R566" s="80"/>
      <c r="S566" s="79"/>
      <c r="T566" s="55">
        <f t="shared" si="65"/>
        <v>76.083333333333371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108</v>
      </c>
      <c r="N567" s="26">
        <v>0</v>
      </c>
      <c r="O567" s="61">
        <f t="shared" si="66"/>
        <v>-31.833333333333332</v>
      </c>
      <c r="P567" s="60">
        <f>'Cálculo Jan2022'!P567+'Cálculo Fev2022'!O567</f>
        <v>-3438</v>
      </c>
      <c r="Q567" s="83"/>
      <c r="R567" s="80"/>
      <c r="S567" s="79"/>
      <c r="T567" s="55">
        <f t="shared" si="65"/>
        <v>350.16666666666652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108</v>
      </c>
      <c r="N568" s="26">
        <v>0</v>
      </c>
      <c r="O568" s="61">
        <f t="shared" si="66"/>
        <v>-21.5</v>
      </c>
      <c r="P568" s="60">
        <f>'Cálculo Jan2022'!P568+'Cálculo Fev2022'!O568</f>
        <v>-2322</v>
      </c>
      <c r="Q568" s="83"/>
      <c r="R568" s="80"/>
      <c r="S568" s="79"/>
      <c r="T568" s="55">
        <f t="shared" si="65"/>
        <v>236.5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8</v>
      </c>
      <c r="M569" s="24">
        <f t="shared" si="64"/>
        <v>107</v>
      </c>
      <c r="N569" s="26">
        <v>0</v>
      </c>
      <c r="O569" s="61">
        <f t="shared" si="66"/>
        <v>-40</v>
      </c>
      <c r="P569" s="60">
        <f>'Cálculo Jan2022'!P569+'Cálculo Fev2022'!O569</f>
        <v>-4280</v>
      </c>
      <c r="Q569" s="83"/>
      <c r="R569" s="80"/>
      <c r="S569" s="79"/>
      <c r="T569" s="55">
        <f t="shared" si="65"/>
        <v>480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8</v>
      </c>
      <c r="M570" s="24">
        <f t="shared" si="64"/>
        <v>107</v>
      </c>
      <c r="N570" s="26">
        <v>0</v>
      </c>
      <c r="O570" s="61">
        <f t="shared" si="66"/>
        <v>-20.75</v>
      </c>
      <c r="P570" s="60">
        <f>'Cálculo Jan2022'!P570+'Cálculo Fev2022'!O570</f>
        <v>-2220.25</v>
      </c>
      <c r="Q570" s="83"/>
      <c r="R570" s="80"/>
      <c r="S570" s="79"/>
      <c r="T570" s="55">
        <f t="shared" si="65"/>
        <v>249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8</v>
      </c>
      <c r="M571" s="24">
        <f t="shared" si="64"/>
        <v>107</v>
      </c>
      <c r="N571" s="26">
        <v>0</v>
      </c>
      <c r="O571" s="61">
        <f t="shared" si="66"/>
        <v>-39</v>
      </c>
      <c r="P571" s="60">
        <f>'Cálculo Jan2022'!P571+'Cálculo Fev2022'!O571</f>
        <v>-4173</v>
      </c>
      <c r="Q571" s="83"/>
      <c r="R571" s="80"/>
      <c r="S571" s="79"/>
      <c r="T571" s="55">
        <f t="shared" si="65"/>
        <v>468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8</v>
      </c>
      <c r="M572" s="24">
        <f t="shared" si="64"/>
        <v>107</v>
      </c>
      <c r="N572" s="26">
        <v>0</v>
      </c>
      <c r="O572" s="61">
        <f t="shared" si="66"/>
        <v>-52.666666666666664</v>
      </c>
      <c r="P572" s="60">
        <f>'Cálculo Jan2022'!P572+'Cálculo Fev2022'!O572</f>
        <v>-5635.333333333333</v>
      </c>
      <c r="Q572" s="83"/>
      <c r="R572" s="80"/>
      <c r="S572" s="79"/>
      <c r="T572" s="55">
        <f t="shared" si="65"/>
        <v>632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8</v>
      </c>
      <c r="M573" s="24">
        <f t="shared" si="64"/>
        <v>107</v>
      </c>
      <c r="N573" s="26">
        <v>0</v>
      </c>
      <c r="O573" s="61">
        <f t="shared" si="66"/>
        <v>-17.583333333333332</v>
      </c>
      <c r="P573" s="60">
        <f>'Cálculo Jan2022'!P573+'Cálculo Fev2022'!O573</f>
        <v>-1881.4166666666665</v>
      </c>
      <c r="Q573" s="83"/>
      <c r="R573" s="80"/>
      <c r="S573" s="79"/>
      <c r="T573" s="55">
        <f t="shared" si="65"/>
        <v>211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8</v>
      </c>
      <c r="M574" s="24">
        <f t="shared" si="64"/>
        <v>107</v>
      </c>
      <c r="N574" s="26">
        <v>0</v>
      </c>
      <c r="O574" s="61">
        <f t="shared" si="66"/>
        <v>-7.583333333333333</v>
      </c>
      <c r="P574" s="60">
        <f>'Cálculo Jan2022'!P574+'Cálculo Fev2022'!O574</f>
        <v>-811.41666666666663</v>
      </c>
      <c r="Q574" s="83"/>
      <c r="R574" s="80"/>
      <c r="S574" s="79"/>
      <c r="T574" s="55">
        <f t="shared" si="65"/>
        <v>91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8</v>
      </c>
      <c r="M575" s="24">
        <f t="shared" si="64"/>
        <v>107</v>
      </c>
      <c r="N575" s="26">
        <v>0</v>
      </c>
      <c r="O575" s="61">
        <f t="shared" si="66"/>
        <v>-11.5</v>
      </c>
      <c r="P575" s="60">
        <f>'Cálculo Jan2022'!P575+'Cálculo Fev2022'!O575</f>
        <v>-1230.5</v>
      </c>
      <c r="Q575" s="83"/>
      <c r="R575" s="80"/>
      <c r="S575" s="79"/>
      <c r="T575" s="55">
        <f t="shared" si="65"/>
        <v>138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8</v>
      </c>
      <c r="M576" s="24">
        <f t="shared" si="64"/>
        <v>107</v>
      </c>
      <c r="N576" s="26">
        <v>0</v>
      </c>
      <c r="O576" s="61">
        <f t="shared" si="66"/>
        <v>-37.333333333333336</v>
      </c>
      <c r="P576" s="60">
        <f>'Cálculo Jan2022'!P576+'Cálculo Fev2022'!O576</f>
        <v>-3994.666666666667</v>
      </c>
      <c r="Q576" s="83"/>
      <c r="R576" s="80"/>
      <c r="S576" s="79"/>
      <c r="T576" s="55">
        <f t="shared" si="65"/>
        <v>448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8</v>
      </c>
      <c r="M577" s="24">
        <f t="shared" si="64"/>
        <v>107</v>
      </c>
      <c r="N577" s="26">
        <v>0</v>
      </c>
      <c r="O577" s="61">
        <f t="shared" si="66"/>
        <v>-61.333333333333336</v>
      </c>
      <c r="P577" s="60">
        <f>'Cálculo Jan2022'!P577+'Cálculo Fev2022'!O577</f>
        <v>-6562.666666666667</v>
      </c>
      <c r="Q577" s="83"/>
      <c r="R577" s="80"/>
      <c r="S577" s="79"/>
      <c r="T577" s="55">
        <f t="shared" si="65"/>
        <v>736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8</v>
      </c>
      <c r="M578" s="24">
        <f t="shared" si="64"/>
        <v>107</v>
      </c>
      <c r="N578" s="26">
        <v>0</v>
      </c>
      <c r="O578" s="61">
        <f t="shared" si="66"/>
        <v>-33.083333333333336</v>
      </c>
      <c r="P578" s="60">
        <f>'Cálculo Jan2022'!P578+'Cálculo Fev2022'!O578</f>
        <v>-3539.916666666667</v>
      </c>
      <c r="Q578" s="83"/>
      <c r="R578" s="80"/>
      <c r="S578" s="79"/>
      <c r="T578" s="55">
        <f t="shared" si="65"/>
        <v>396.99999999999955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8</v>
      </c>
      <c r="M579" s="24">
        <f t="shared" si="64"/>
        <v>107</v>
      </c>
      <c r="N579" s="26">
        <v>0</v>
      </c>
      <c r="O579" s="61">
        <f t="shared" si="66"/>
        <v>-49.166666666666664</v>
      </c>
      <c r="P579" s="60">
        <f>'Cálculo Jan2022'!P579+'Cálculo Fev2022'!O579</f>
        <v>-5260.833333333333</v>
      </c>
      <c r="Q579" s="83"/>
      <c r="R579" s="80"/>
      <c r="S579" s="79"/>
      <c r="T579" s="55">
        <f t="shared" si="65"/>
        <v>590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8</v>
      </c>
      <c r="M580" s="24">
        <f t="shared" si="64"/>
        <v>107</v>
      </c>
      <c r="N580" s="26">
        <v>0</v>
      </c>
      <c r="O580" s="61">
        <f t="shared" si="66"/>
        <v>-5.416666666666667</v>
      </c>
      <c r="P580" s="60">
        <f>'Cálculo Jan2022'!P580+'Cálculo Fev2022'!O580</f>
        <v>-579.58333333333337</v>
      </c>
      <c r="Q580" s="83"/>
      <c r="R580" s="80"/>
      <c r="S580" s="79"/>
      <c r="T580" s="55">
        <f t="shared" si="65"/>
        <v>65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8</v>
      </c>
      <c r="M581" s="24">
        <f t="shared" si="64"/>
        <v>107</v>
      </c>
      <c r="N581" s="26">
        <v>0</v>
      </c>
      <c r="O581" s="61">
        <f t="shared" si="66"/>
        <v>-26.666666666666668</v>
      </c>
      <c r="P581" s="60">
        <f>'Cálculo Jan2022'!P581+'Cálculo Fev2022'!O581</f>
        <v>-2853.3333333333335</v>
      </c>
      <c r="Q581" s="83"/>
      <c r="R581" s="80"/>
      <c r="S581" s="79"/>
      <c r="T581" s="55">
        <f t="shared" si="65"/>
        <v>320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105</v>
      </c>
      <c r="N582" s="26">
        <v>0</v>
      </c>
      <c r="O582" s="61">
        <v>0</v>
      </c>
      <c r="P582" s="60">
        <f>'Cálculo Jan2022'!P582+'Cálculo Fev2022'!O582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104</v>
      </c>
      <c r="N583" s="26">
        <v>0</v>
      </c>
      <c r="O583" s="61">
        <f>(SLN(I583,N583,K583))*-1</f>
        <v>-13.733333333333333</v>
      </c>
      <c r="P583" s="60">
        <f>'Cálculo Jan2022'!P583+'Cálculo Fev2022'!O583</f>
        <v>-1428.2666666666667</v>
      </c>
      <c r="Q583" s="83"/>
      <c r="R583" s="80"/>
      <c r="S583" s="79"/>
      <c r="T583" s="55">
        <f t="shared" si="65"/>
        <v>206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104</v>
      </c>
      <c r="N584" s="26">
        <v>0</v>
      </c>
      <c r="O584" s="61">
        <f>(SLN(I584,N584,K584))*-1</f>
        <v>-10</v>
      </c>
      <c r="P584" s="60">
        <f>'Cálculo Jan2022'!P584+'Cálculo Fev2022'!O584</f>
        <v>-1040</v>
      </c>
      <c r="Q584" s="83"/>
      <c r="R584" s="80"/>
      <c r="S584" s="79"/>
      <c r="T584" s="55">
        <f t="shared" si="65"/>
        <v>150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102</v>
      </c>
      <c r="N585" s="26">
        <v>0</v>
      </c>
      <c r="O585" s="61">
        <v>0</v>
      </c>
      <c r="P585" s="60">
        <f>'Cálculo Jan2022'!P585+'Cálculo Fev2022'!O585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101</v>
      </c>
      <c r="N586" s="26">
        <v>0</v>
      </c>
      <c r="O586" s="61">
        <f>(SLN(I586,N586,K586))*-1</f>
        <v>-13.683333333333334</v>
      </c>
      <c r="P586" s="60">
        <f>'Cálculo Jan2022'!P586+'Cálculo Fev2022'!O586</f>
        <v>-1382.0166666666667</v>
      </c>
      <c r="Q586" s="83"/>
      <c r="R586" s="80"/>
      <c r="S586" s="79"/>
      <c r="T586" s="55">
        <f t="shared" si="65"/>
        <v>246.29999999999995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101</v>
      </c>
      <c r="N587" s="26">
        <v>0</v>
      </c>
      <c r="O587" s="61">
        <v>0</v>
      </c>
      <c r="P587" s="60">
        <f>'Cálculo Jan2022'!P587+'Cálculo Fev2022'!O587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100</v>
      </c>
      <c r="N588" s="26">
        <v>0</v>
      </c>
      <c r="O588" s="61">
        <f>(SLN(I588,N588,K588))*-1</f>
        <v>-0.45</v>
      </c>
      <c r="P588" s="60">
        <f>'Cálculo Jan2022'!P588+'Cálculo Fev2022'!O588</f>
        <v>-45.000000000000007</v>
      </c>
      <c r="Q588" s="83"/>
      <c r="R588" s="80"/>
      <c r="S588" s="79"/>
      <c r="T588" s="55">
        <f t="shared" si="73"/>
        <v>8.5499999999999901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100</v>
      </c>
      <c r="N589" s="26">
        <v>0</v>
      </c>
      <c r="O589" s="61">
        <v>0</v>
      </c>
      <c r="P589" s="60">
        <f>'Cálculo Jan2022'!P589+'Cálculo Fev2022'!O589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100</v>
      </c>
      <c r="N590" s="26">
        <v>0</v>
      </c>
      <c r="O590" s="61">
        <v>0</v>
      </c>
      <c r="P590" s="60">
        <f>'Cálculo Jan2022'!P590+'Cálculo Fev2022'!O590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99</v>
      </c>
      <c r="N591" s="26">
        <v>0</v>
      </c>
      <c r="O591" s="61">
        <v>0</v>
      </c>
      <c r="P591" s="60">
        <f>'Cálculo Jan2022'!P591+'Cálculo Fev2022'!O591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99</v>
      </c>
      <c r="N592" s="26">
        <v>0</v>
      </c>
      <c r="O592" s="61">
        <f>(SLN(I592,N592,K592))*-1</f>
        <v>-3.4</v>
      </c>
      <c r="P592" s="60">
        <f>'Cálculo Jan2022'!P592+'Cálculo Fev2022'!O592</f>
        <v>-336.59999999999997</v>
      </c>
      <c r="Q592" s="83"/>
      <c r="R592" s="80"/>
      <c r="S592" s="79"/>
      <c r="T592" s="55">
        <f t="shared" si="73"/>
        <v>68.000000000000057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98</v>
      </c>
      <c r="N593" s="26">
        <v>0</v>
      </c>
      <c r="O593" s="61">
        <f>(SLN(I593,N593,K593))*-1</f>
        <v>-4.05</v>
      </c>
      <c r="P593" s="60">
        <f>'Cálculo Jan2022'!P593+'Cálculo Fev2022'!O593</f>
        <v>-396.9</v>
      </c>
      <c r="Q593" s="83"/>
      <c r="R593" s="80"/>
      <c r="S593" s="79"/>
      <c r="T593" s="55">
        <f t="shared" si="73"/>
        <v>85.050000000000011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97</v>
      </c>
      <c r="N594" s="26">
        <v>0</v>
      </c>
      <c r="O594" s="61">
        <f>(SLN(I594,N594,K594))*-1</f>
        <v>-13.824999999999999</v>
      </c>
      <c r="P594" s="60">
        <f>'Cálculo Jan2022'!P594+'Cálculo Fev2022'!O594</f>
        <v>-1341.0249999999999</v>
      </c>
      <c r="Q594" s="83"/>
      <c r="R594" s="80"/>
      <c r="S594" s="79"/>
      <c r="T594" s="55">
        <f t="shared" si="73"/>
        <v>304.15000000000009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92</v>
      </c>
      <c r="N595" s="26">
        <v>0</v>
      </c>
      <c r="O595" s="61">
        <v>0</v>
      </c>
      <c r="P595" s="60">
        <f>'Cálculo Jan2022'!P595+'Cálculo Fev2022'!O595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92</v>
      </c>
      <c r="N596" s="26">
        <v>0</v>
      </c>
      <c r="O596" s="61">
        <v>0</v>
      </c>
      <c r="P596" s="60">
        <f>'Cálculo Jan2022'!P596+'Cálculo Fev2022'!O596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92</v>
      </c>
      <c r="N597" s="26">
        <v>0</v>
      </c>
      <c r="O597" s="61">
        <v>0</v>
      </c>
      <c r="P597" s="60">
        <f>'Cálculo Jan2022'!P597+'Cálculo Fev2022'!O597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92</v>
      </c>
      <c r="N598" s="26">
        <v>0</v>
      </c>
      <c r="O598" s="61">
        <v>0</v>
      </c>
      <c r="P598" s="60">
        <f>'Cálculo Jan2022'!P598+'Cálculo Fev2022'!O598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89</v>
      </c>
      <c r="N599" s="26">
        <v>0</v>
      </c>
      <c r="O599" s="61">
        <f>(SLN(I599,N599,K599))*-1</f>
        <v>-14.066666666666666</v>
      </c>
      <c r="P599" s="60">
        <f>'Cálculo Jan2022'!P599+'Cálculo Fev2022'!O599</f>
        <v>-1251.9333333333332</v>
      </c>
      <c r="Q599" s="83"/>
      <c r="R599" s="80"/>
      <c r="S599" s="79"/>
      <c r="T599" s="55">
        <f t="shared" si="73"/>
        <v>422.00000000000023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88</v>
      </c>
      <c r="N600" s="26">
        <v>0</v>
      </c>
      <c r="O600" s="61">
        <v>0</v>
      </c>
      <c r="P600" s="60">
        <f>'Cálculo Jan2022'!P600+'Cálculo Fev2022'!O600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80</v>
      </c>
      <c r="N601" s="26">
        <v>0</v>
      </c>
      <c r="O601" s="61">
        <f>(SLN(I601,N601,K601))*-1</f>
        <v>-22.5</v>
      </c>
      <c r="P601" s="60">
        <f>'Cálculo Jan2022'!P601+'Cálculo Fev2022'!O601</f>
        <v>-1800</v>
      </c>
      <c r="Q601" s="83"/>
      <c r="R601" s="80"/>
      <c r="S601" s="79"/>
      <c r="T601" s="55">
        <f t="shared" si="73"/>
        <v>877.5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79</v>
      </c>
      <c r="N602" s="26">
        <v>0</v>
      </c>
      <c r="O602" s="61">
        <v>0</v>
      </c>
      <c r="P602" s="60">
        <f>'Cálculo Jan2022'!P602+'Cálculo Fev2022'!O602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61</v>
      </c>
      <c r="N603" s="26">
        <v>0</v>
      </c>
      <c r="O603" s="61">
        <f t="shared" ref="O603:O644" si="74">(SLN(I603,N603,K603))*-1</f>
        <v>-35.25083333333334</v>
      </c>
      <c r="P603" s="60">
        <f>'Cálculo Jan2022'!P603+'Cálculo Fev2022'!O603</f>
        <v>-2150.3008333333337</v>
      </c>
      <c r="Q603" s="83"/>
      <c r="R603" s="80"/>
      <c r="S603" s="79"/>
      <c r="T603" s="55">
        <f t="shared" si="73"/>
        <v>2044.5483333333332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57</v>
      </c>
      <c r="N604" s="26">
        <v>0</v>
      </c>
      <c r="O604" s="61">
        <f t="shared" si="74"/>
        <v>-70.94616666666667</v>
      </c>
      <c r="P604" s="60">
        <f>'Cálculo Jan2022'!P604+'Cálculo Fev2022'!O604</f>
        <v>-4043.9315000000001</v>
      </c>
      <c r="Q604" s="83"/>
      <c r="R604" s="80"/>
      <c r="S604" s="79"/>
      <c r="T604" s="55">
        <f t="shared" si="73"/>
        <v>141.89233333333368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54</v>
      </c>
      <c r="N605" s="26">
        <v>0</v>
      </c>
      <c r="O605" s="61">
        <f t="shared" si="74"/>
        <v>-4.0999999999999996</v>
      </c>
      <c r="P605" s="60">
        <f>'Cálculo Jan2022'!P605+'Cálculo Fev2022'!O605</f>
        <v>-221.39999999999998</v>
      </c>
      <c r="Q605" s="83"/>
      <c r="R605" s="80"/>
      <c r="S605" s="79"/>
      <c r="T605" s="55">
        <f t="shared" si="73"/>
        <v>266.5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52</v>
      </c>
      <c r="N606" s="26">
        <v>0</v>
      </c>
      <c r="O606" s="61">
        <f t="shared" si="74"/>
        <v>-1378.85</v>
      </c>
      <c r="P606" s="60">
        <f>'Cálculo Jan2022'!P606+'Cálculo Fev2022'!O606</f>
        <v>-71700.2</v>
      </c>
      <c r="Q606" s="83"/>
      <c r="R606" s="80"/>
      <c r="S606" s="79"/>
      <c r="T606" s="55">
        <f t="shared" si="73"/>
        <v>9651.9499999999971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52</v>
      </c>
      <c r="N607" s="26">
        <v>0</v>
      </c>
      <c r="O607" s="61">
        <f t="shared" si="74"/>
        <v>-251.61666666666667</v>
      </c>
      <c r="P607" s="60">
        <f>'Cálculo Jan2022'!P607+'Cálculo Fev2022'!O607</f>
        <v>-13084.066666666668</v>
      </c>
      <c r="Q607" s="83"/>
      <c r="R607" s="80"/>
      <c r="S607" s="79"/>
      <c r="T607" s="55">
        <f t="shared" si="73"/>
        <v>1761.3166666666657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52</v>
      </c>
      <c r="N608" s="26">
        <v>0</v>
      </c>
      <c r="O608" s="61">
        <f t="shared" si="74"/>
        <v>-9.7833333333333332</v>
      </c>
      <c r="P608" s="60">
        <f>'Cálculo Jan2022'!P608+'Cálculo Fev2022'!O608</f>
        <v>-508.73333333333335</v>
      </c>
      <c r="Q608" s="83"/>
      <c r="R608" s="80"/>
      <c r="S608" s="79"/>
      <c r="T608" s="55">
        <f t="shared" si="73"/>
        <v>68.483333333333348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51</v>
      </c>
      <c r="N609" s="26">
        <v>0</v>
      </c>
      <c r="O609" s="61">
        <f t="shared" si="74"/>
        <v>-91.845666666666659</v>
      </c>
      <c r="P609" s="60">
        <f>'Cálculo Jan2022'!P609+'Cálculo Fev2022'!O609</f>
        <v>-4684.1289999999999</v>
      </c>
      <c r="Q609" s="83"/>
      <c r="R609" s="80"/>
      <c r="S609" s="79"/>
      <c r="T609" s="55">
        <f t="shared" si="73"/>
        <v>6245.5053333333335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51</v>
      </c>
      <c r="N610" s="26">
        <v>0</v>
      </c>
      <c r="O610" s="61">
        <f t="shared" si="74"/>
        <v>-67.776083333333332</v>
      </c>
      <c r="P610" s="60">
        <f>'Cálculo Jan2022'!P610+'Cálculo Fev2022'!O610</f>
        <v>-3456.58025</v>
      </c>
      <c r="Q610" s="83"/>
      <c r="R610" s="80"/>
      <c r="S610" s="79"/>
      <c r="T610" s="55">
        <f t="shared" si="73"/>
        <v>4608.7736666666669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51</v>
      </c>
      <c r="N611" s="26">
        <v>0</v>
      </c>
      <c r="O611" s="61">
        <f t="shared" si="74"/>
        <v>-29.999833333333335</v>
      </c>
      <c r="P611" s="60">
        <f>'Cálculo Jan2022'!P611+'Cálculo Fev2022'!O611</f>
        <v>-1529.9915000000001</v>
      </c>
      <c r="Q611" s="83"/>
      <c r="R611" s="80"/>
      <c r="S611" s="79"/>
      <c r="T611" s="55">
        <f t="shared" si="73"/>
        <v>2039.9886666666666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51</v>
      </c>
      <c r="N612" s="26">
        <v>0</v>
      </c>
      <c r="O612" s="61">
        <f t="shared" si="74"/>
        <v>-10.413</v>
      </c>
      <c r="P612" s="60">
        <f>'Cálculo Jan2022'!P612+'Cálculo Fev2022'!O612</f>
        <v>-531.06299999999999</v>
      </c>
      <c r="Q612" s="83"/>
      <c r="R612" s="80"/>
      <c r="S612" s="79"/>
      <c r="T612" s="55">
        <f t="shared" si="73"/>
        <v>708.08399999999995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51</v>
      </c>
      <c r="N613" s="26">
        <v>0</v>
      </c>
      <c r="O613" s="61">
        <f t="shared" si="74"/>
        <v>-3.0113333333333334</v>
      </c>
      <c r="P613" s="60">
        <f>'Cálculo Jan2022'!P613+'Cálculo Fev2022'!O613</f>
        <v>-153.578</v>
      </c>
      <c r="Q613" s="83"/>
      <c r="R613" s="80"/>
      <c r="S613" s="79"/>
      <c r="T613" s="55">
        <f t="shared" si="73"/>
        <v>24.090666666666664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41</v>
      </c>
      <c r="N614" s="26">
        <v>0</v>
      </c>
      <c r="O614" s="61">
        <f t="shared" si="74"/>
        <v>-85</v>
      </c>
      <c r="P614" s="60">
        <f>'Cálculo Jan2022'!P614+'Cálculo Fev2022'!O614</f>
        <v>-3570</v>
      </c>
      <c r="Q614" s="83"/>
      <c r="R614" s="80"/>
      <c r="S614" s="79"/>
      <c r="T614" s="55">
        <f t="shared" si="73"/>
        <v>6545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41</v>
      </c>
      <c r="N615" s="26">
        <v>0</v>
      </c>
      <c r="O615" s="61">
        <f t="shared" si="74"/>
        <v>-28.733333333333334</v>
      </c>
      <c r="P615" s="60">
        <f>'Cálculo Jan2022'!P615+'Cálculo Fev2022'!O615</f>
        <v>-1178.0666666666668</v>
      </c>
      <c r="Q615" s="83"/>
      <c r="R615" s="80"/>
      <c r="S615" s="79"/>
      <c r="T615" s="55">
        <f t="shared" si="73"/>
        <v>517.19999999999982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39</v>
      </c>
      <c r="N616" s="26">
        <v>0</v>
      </c>
      <c r="O616" s="61">
        <f t="shared" si="74"/>
        <v>-25.648333333333333</v>
      </c>
      <c r="P616" s="60">
        <f>'Cálculo Jan2022'!P616+'Cálculo Fev2022'!O616</f>
        <v>-1000.285</v>
      </c>
      <c r="Q616" s="83"/>
      <c r="R616" s="80"/>
      <c r="S616" s="79"/>
      <c r="T616" s="55">
        <f t="shared" si="73"/>
        <v>2051.8666666666668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38</v>
      </c>
      <c r="N617" s="26">
        <v>0</v>
      </c>
      <c r="O617" s="61">
        <f t="shared" si="74"/>
        <v>-11.065</v>
      </c>
      <c r="P617" s="60">
        <f>'Cálculo Jan2022'!P617+'Cálculo Fev2022'!O617</f>
        <v>-420.46999999999997</v>
      </c>
      <c r="Q617" s="83"/>
      <c r="R617" s="80"/>
      <c r="S617" s="79"/>
      <c r="T617" s="55">
        <f t="shared" si="73"/>
        <v>896.26499999999987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38</v>
      </c>
      <c r="N618" s="26">
        <v>0</v>
      </c>
      <c r="O618" s="61">
        <f t="shared" si="74"/>
        <v>-17.082583333333332</v>
      </c>
      <c r="P618" s="60">
        <f>'Cálculo Jan2022'!P618+'Cálculo Fev2022'!O618</f>
        <v>-649.13816666666662</v>
      </c>
      <c r="Q618" s="83"/>
      <c r="R618" s="80"/>
      <c r="S618" s="79"/>
      <c r="T618" s="55">
        <f t="shared" si="73"/>
        <v>1383.6892499999999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38</v>
      </c>
      <c r="N619" s="26">
        <v>0</v>
      </c>
      <c r="O619" s="61">
        <f t="shared" si="74"/>
        <v>-4.0325833333333332</v>
      </c>
      <c r="P619" s="60">
        <f>'Cálculo Jan2022'!P619+'Cálculo Fev2022'!O619</f>
        <v>-153.23816666666664</v>
      </c>
      <c r="Q619" s="83"/>
      <c r="R619" s="80"/>
      <c r="S619" s="79"/>
      <c r="T619" s="55">
        <f t="shared" si="73"/>
        <v>326.63925000000006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36</v>
      </c>
      <c r="N620" s="26">
        <v>0</v>
      </c>
      <c r="O620" s="61">
        <f t="shared" si="74"/>
        <v>-9.0833333333333339</v>
      </c>
      <c r="P620" s="60">
        <f>'Cálculo Jan2022'!P620+'Cálculo Fev2022'!O620</f>
        <v>-327</v>
      </c>
      <c r="Q620" s="83"/>
      <c r="R620" s="80"/>
      <c r="S620" s="79"/>
      <c r="T620" s="55">
        <f t="shared" si="73"/>
        <v>753.91666666666674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2</v>
      </c>
      <c r="M621" s="24">
        <f t="shared" si="72"/>
        <v>35</v>
      </c>
      <c r="N621" s="26">
        <v>0</v>
      </c>
      <c r="O621" s="61">
        <f t="shared" si="74"/>
        <v>-250</v>
      </c>
      <c r="P621" s="60">
        <f>'Cálculo Jan2022'!P621+'Cálculo Fev2022'!O621</f>
        <v>-8750</v>
      </c>
      <c r="Q621" s="83"/>
      <c r="R621" s="80"/>
      <c r="S621" s="79"/>
      <c r="T621" s="55">
        <f t="shared" si="73"/>
        <v>6000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2</v>
      </c>
      <c r="M622" s="24">
        <f t="shared" si="72"/>
        <v>35</v>
      </c>
      <c r="N622" s="26">
        <v>0</v>
      </c>
      <c r="O622" s="61">
        <f t="shared" si="74"/>
        <v>-3.7374999999999998</v>
      </c>
      <c r="P622" s="60">
        <f>'Cálculo Jan2022'!P622+'Cálculo Fev2022'!O622</f>
        <v>-130.8125</v>
      </c>
      <c r="Q622" s="83"/>
      <c r="R622" s="80"/>
      <c r="S622" s="79"/>
      <c r="T622" s="55">
        <f t="shared" si="73"/>
        <v>313.95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2</v>
      </c>
      <c r="M623" s="24">
        <f t="shared" si="72"/>
        <v>35</v>
      </c>
      <c r="N623" s="26">
        <v>0</v>
      </c>
      <c r="O623" s="61">
        <f t="shared" si="74"/>
        <v>-6.8624999999999998</v>
      </c>
      <c r="P623" s="60">
        <f>'Cálculo Jan2022'!P623+'Cálculo Fev2022'!O623</f>
        <v>-240.1875</v>
      </c>
      <c r="Q623" s="83"/>
      <c r="R623" s="80"/>
      <c r="S623" s="79"/>
      <c r="T623" s="55">
        <f t="shared" si="73"/>
        <v>576.45000000000005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2</v>
      </c>
      <c r="M624" s="24">
        <f t="shared" si="72"/>
        <v>35</v>
      </c>
      <c r="N624" s="26">
        <v>0</v>
      </c>
      <c r="O624" s="61">
        <f t="shared" si="74"/>
        <v>-3.1124999999999998</v>
      </c>
      <c r="P624" s="60">
        <f>'Cálculo Jan2022'!P624+'Cálculo Fev2022'!O624</f>
        <v>-108.93749999999999</v>
      </c>
      <c r="Q624" s="83"/>
      <c r="R624" s="80"/>
      <c r="S624" s="79"/>
      <c r="T624" s="55">
        <f t="shared" si="73"/>
        <v>261.45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2</v>
      </c>
      <c r="M625" s="24">
        <f t="shared" si="72"/>
        <v>35</v>
      </c>
      <c r="N625" s="26">
        <v>0</v>
      </c>
      <c r="O625" s="61">
        <f t="shared" si="74"/>
        <v>-61.944166666666668</v>
      </c>
      <c r="P625" s="60">
        <f>'Cálculo Jan2022'!P625+'Cálculo Fev2022'!O625</f>
        <v>-2168.0458333333336</v>
      </c>
      <c r="Q625" s="83"/>
      <c r="R625" s="80"/>
      <c r="S625" s="79"/>
      <c r="T625" s="55">
        <f t="shared" si="73"/>
        <v>5203.3099999999995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33</v>
      </c>
      <c r="N626" s="26">
        <v>0</v>
      </c>
      <c r="O626" s="61">
        <f t="shared" si="74"/>
        <v>-1825.0008333333337</v>
      </c>
      <c r="P626" s="60">
        <f>'Cálculo Jan2022'!P626+'Cálculo Fev2022'!O626</f>
        <v>-62050.028333333343</v>
      </c>
      <c r="Q626" s="83"/>
      <c r="R626" s="80"/>
      <c r="S626" s="79"/>
      <c r="T626" s="55">
        <f t="shared" si="73"/>
        <v>45625.020833333336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32</v>
      </c>
      <c r="N627" s="26">
        <v>0</v>
      </c>
      <c r="O627" s="61">
        <f t="shared" si="74"/>
        <v>-43.75</v>
      </c>
      <c r="P627" s="60">
        <f>'Cálculo Jan2022'!P627+'Cálculo Fev2022'!O627</f>
        <v>-1400</v>
      </c>
      <c r="Q627" s="83"/>
      <c r="R627" s="80"/>
      <c r="S627" s="79"/>
      <c r="T627" s="55">
        <f t="shared" si="73"/>
        <v>3806.25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32</v>
      </c>
      <c r="N628" s="26">
        <v>0</v>
      </c>
      <c r="O628" s="61">
        <f t="shared" si="74"/>
        <v>-5.5</v>
      </c>
      <c r="P628" s="60">
        <f>'Cálculo Jan2022'!P628+'Cálculo Fev2022'!O628</f>
        <v>-176</v>
      </c>
      <c r="Q628" s="83"/>
      <c r="R628" s="80"/>
      <c r="S628" s="79"/>
      <c r="T628" s="55">
        <f t="shared" si="73"/>
        <v>478.5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32</v>
      </c>
      <c r="N629" s="26">
        <v>0</v>
      </c>
      <c r="O629" s="61">
        <f t="shared" si="74"/>
        <v>-138.66666666666666</v>
      </c>
      <c r="P629" s="60">
        <f>'Cálculo Jan2022'!P629+'Cálculo Fev2022'!O629</f>
        <v>-4437.333333333333</v>
      </c>
      <c r="Q629" s="83"/>
      <c r="R629" s="80"/>
      <c r="S629" s="79"/>
      <c r="T629" s="55">
        <f t="shared" si="73"/>
        <v>3744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31</v>
      </c>
      <c r="N630" s="26">
        <v>0</v>
      </c>
      <c r="O630" s="61">
        <f t="shared" si="74"/>
        <v>-22.5</v>
      </c>
      <c r="P630" s="60">
        <f>'Cálculo Jan2022'!P630+'Cálculo Fev2022'!O630</f>
        <v>-697.5</v>
      </c>
      <c r="Q630" s="83"/>
      <c r="R630" s="80"/>
      <c r="S630" s="79"/>
      <c r="T630" s="55">
        <f t="shared" si="73"/>
        <v>630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31</v>
      </c>
      <c r="N631" s="26">
        <v>0</v>
      </c>
      <c r="O631" s="61">
        <f t="shared" si="74"/>
        <v>-17.320833333333333</v>
      </c>
      <c r="P631" s="60">
        <f>'Cálculo Jan2022'!P631+'Cálculo Fev2022'!O631</f>
        <v>-536.94583333333333</v>
      </c>
      <c r="Q631" s="83"/>
      <c r="R631" s="80"/>
      <c r="S631" s="79"/>
      <c r="T631" s="55">
        <f t="shared" si="73"/>
        <v>1524.2333333333336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31</v>
      </c>
      <c r="N632" s="26">
        <v>0</v>
      </c>
      <c r="O632" s="61">
        <f t="shared" si="74"/>
        <v>-49.416000000000004</v>
      </c>
      <c r="P632" s="60">
        <f>'Cálculo Jan2022'!P632+'Cálculo Fev2022'!O632</f>
        <v>-1531.896</v>
      </c>
      <c r="Q632" s="83"/>
      <c r="R632" s="80"/>
      <c r="S632" s="79"/>
      <c r="T632" s="55">
        <f t="shared" si="73"/>
        <v>1383.6479999999999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31</v>
      </c>
      <c r="N633" s="26">
        <v>0</v>
      </c>
      <c r="O633" s="61">
        <f t="shared" si="74"/>
        <v>-16.651333333333334</v>
      </c>
      <c r="P633" s="60">
        <f>'Cálculo Jan2022'!P633+'Cálculo Fev2022'!O633</f>
        <v>-516.19133333333332</v>
      </c>
      <c r="Q633" s="83"/>
      <c r="R633" s="80"/>
      <c r="S633" s="79"/>
      <c r="T633" s="55">
        <f t="shared" si="73"/>
        <v>466.23733333333337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31</v>
      </c>
      <c r="N634" s="26">
        <v>0</v>
      </c>
      <c r="O634" s="61">
        <f t="shared" si="74"/>
        <v>-45.429333333333339</v>
      </c>
      <c r="P634" s="60">
        <f>'Cálculo Jan2022'!P634+'Cálculo Fev2022'!O634</f>
        <v>-1408.3093333333334</v>
      </c>
      <c r="Q634" s="83"/>
      <c r="R634" s="80"/>
      <c r="S634" s="79"/>
      <c r="T634" s="55">
        <f t="shared" si="73"/>
        <v>1272.0213333333334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31</v>
      </c>
      <c r="N635" s="26">
        <v>0</v>
      </c>
      <c r="O635" s="61">
        <f t="shared" si="74"/>
        <v>-38.65</v>
      </c>
      <c r="P635" s="60">
        <f>'Cálculo Jan2022'!P635+'Cálculo Fev2022'!O635</f>
        <v>-1198.1500000000001</v>
      </c>
      <c r="Q635" s="83"/>
      <c r="R635" s="80"/>
      <c r="S635" s="79"/>
      <c r="T635" s="55">
        <f t="shared" si="73"/>
        <v>1082.1999999999998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31</v>
      </c>
      <c r="N636" s="26">
        <v>0</v>
      </c>
      <c r="O636" s="61">
        <f t="shared" si="74"/>
        <v>-19.012999999999998</v>
      </c>
      <c r="P636" s="60">
        <f>'Cálculo Jan2022'!P636+'Cálculo Fev2022'!O636</f>
        <v>-589.40300000000002</v>
      </c>
      <c r="Q636" s="83"/>
      <c r="R636" s="80"/>
      <c r="S636" s="79"/>
      <c r="T636" s="55">
        <f t="shared" si="73"/>
        <v>532.36400000000003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31</v>
      </c>
      <c r="N637" s="26">
        <v>0</v>
      </c>
      <c r="O637" s="61">
        <f t="shared" si="74"/>
        <v>-2.1963333333333335</v>
      </c>
      <c r="P637" s="60">
        <f>'Cálculo Jan2022'!P637+'Cálculo Fev2022'!O637</f>
        <v>-68.086333333333329</v>
      </c>
      <c r="Q637" s="83"/>
      <c r="R637" s="80"/>
      <c r="S637" s="79"/>
      <c r="T637" s="55">
        <f t="shared" si="73"/>
        <v>193.27733333333336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31</v>
      </c>
      <c r="N638" s="26">
        <v>0</v>
      </c>
      <c r="O638" s="61">
        <f t="shared" si="74"/>
        <v>-29.644999999999996</v>
      </c>
      <c r="P638" s="60">
        <f>'Cálculo Jan2022'!P638+'Cálculo Fev2022'!O638</f>
        <v>-918.99499999999989</v>
      </c>
      <c r="Q638" s="83"/>
      <c r="R638" s="80"/>
      <c r="S638" s="79"/>
      <c r="T638" s="55">
        <f t="shared" si="73"/>
        <v>830.06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31</v>
      </c>
      <c r="N639" s="26">
        <v>0</v>
      </c>
      <c r="O639" s="61">
        <f t="shared" si="74"/>
        <v>-146.41666666666666</v>
      </c>
      <c r="P639" s="60">
        <f>'Cálculo Jan2022'!P639+'Cálculo Fev2022'!O639</f>
        <v>-4538.916666666667</v>
      </c>
      <c r="Q639" s="83"/>
      <c r="R639" s="80"/>
      <c r="S639" s="79"/>
      <c r="T639" s="55">
        <f t="shared" si="73"/>
        <v>12884.666666666664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30</v>
      </c>
      <c r="N640" s="26">
        <v>0</v>
      </c>
      <c r="O640" s="61">
        <f t="shared" si="74"/>
        <v>-194.66666666666666</v>
      </c>
      <c r="P640" s="60">
        <f>'Cálculo Jan2022'!P640+'Cálculo Fev2022'!O640</f>
        <v>-6034.666666666667</v>
      </c>
      <c r="Q640" s="83"/>
      <c r="R640" s="80"/>
      <c r="S640" s="79"/>
      <c r="T640" s="55">
        <f t="shared" si="73"/>
        <v>5450.666666666667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30</v>
      </c>
      <c r="N641" s="26">
        <v>0</v>
      </c>
      <c r="O641" s="61">
        <f t="shared" si="74"/>
        <v>-207.3</v>
      </c>
      <c r="P641" s="60">
        <f>'Cálculo Jan2022'!P641+'Cálculo Fev2022'!O641</f>
        <v>-6219.0000000000009</v>
      </c>
      <c r="Q641" s="83"/>
      <c r="R641" s="80"/>
      <c r="S641" s="79"/>
      <c r="T641" s="55">
        <f t="shared" si="73"/>
        <v>6011.7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30</v>
      </c>
      <c r="N642" s="26">
        <v>0</v>
      </c>
      <c r="O642" s="61">
        <f t="shared" si="74"/>
        <v>-250</v>
      </c>
      <c r="P642" s="60">
        <f>'Cálculo Jan2022'!P642+'Cálculo Fev2022'!O642</f>
        <v>-7500</v>
      </c>
      <c r="Q642" s="83"/>
      <c r="R642" s="80"/>
      <c r="S642" s="79"/>
      <c r="T642" s="55">
        <f t="shared" si="73"/>
        <v>7250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30</v>
      </c>
      <c r="N643" s="26">
        <v>0</v>
      </c>
      <c r="O643" s="61">
        <f t="shared" si="74"/>
        <v>-5.666666666666667</v>
      </c>
      <c r="P643" s="60">
        <f>'Cálculo Jan2022'!P643+'Cálculo Fev2022'!O643</f>
        <v>-170</v>
      </c>
      <c r="Q643" s="83"/>
      <c r="R643" s="80"/>
      <c r="S643" s="79"/>
      <c r="T643" s="55">
        <f t="shared" si="73"/>
        <v>164.33333333333331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30</v>
      </c>
      <c r="N644" s="26">
        <v>0</v>
      </c>
      <c r="O644" s="61">
        <f t="shared" si="74"/>
        <v>-9.7666666666666675</v>
      </c>
      <c r="P644" s="60">
        <f>'Cálculo Jan2022'!P644+'Cálculo Fev2022'!O644</f>
        <v>-293</v>
      </c>
      <c r="Q644" s="83"/>
      <c r="R644" s="80"/>
      <c r="S644" s="79"/>
      <c r="T644" s="55">
        <f t="shared" si="73"/>
        <v>869.23333333333335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29</v>
      </c>
      <c r="N645" s="26">
        <v>0</v>
      </c>
      <c r="O645" s="61">
        <v>0</v>
      </c>
      <c r="P645" s="60">
        <f>'Cálculo Jan2022'!P645+'Cálculo Fev2022'!O645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28</v>
      </c>
      <c r="N646" s="26">
        <v>0</v>
      </c>
      <c r="O646" s="61">
        <f t="shared" ref="O646:O673" si="80">(SLN(I646,N646,K646))*-1</f>
        <v>-194.154</v>
      </c>
      <c r="P646" s="60">
        <f>'Cálculo Jan2022'!P646+'Cálculo Fev2022'!O646</f>
        <v>-5436.3119999999999</v>
      </c>
      <c r="Q646" s="83"/>
      <c r="R646" s="80"/>
      <c r="S646" s="79"/>
      <c r="T646" s="55">
        <f t="shared" si="73"/>
        <v>6018.7739999999994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28</v>
      </c>
      <c r="N647" s="26">
        <v>0</v>
      </c>
      <c r="O647" s="61">
        <f t="shared" si="80"/>
        <v>-13.333333333333334</v>
      </c>
      <c r="P647" s="60">
        <f>'Cálculo Jan2022'!P647+'Cálculo Fev2022'!O647</f>
        <v>-373.33333333333331</v>
      </c>
      <c r="Q647" s="83"/>
      <c r="R647" s="80"/>
      <c r="S647" s="79"/>
      <c r="T647" s="55">
        <f t="shared" si="73"/>
        <v>1213.3333333333335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28</v>
      </c>
      <c r="N648" s="26">
        <v>0</v>
      </c>
      <c r="O648" s="61">
        <f t="shared" si="80"/>
        <v>-67.849999999999994</v>
      </c>
      <c r="P648" s="60">
        <f>'Cálculo Jan2022'!P648+'Cálculo Fev2022'!O648</f>
        <v>-1899.7999999999997</v>
      </c>
      <c r="Q648" s="83"/>
      <c r="R648" s="80"/>
      <c r="S648" s="79"/>
      <c r="T648" s="55">
        <f t="shared" si="73"/>
        <v>6174.35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26</v>
      </c>
      <c r="N649" s="26">
        <v>0</v>
      </c>
      <c r="O649" s="61">
        <f t="shared" si="80"/>
        <v>-13.4445</v>
      </c>
      <c r="P649" s="60">
        <f>'Cálculo Jan2022'!P649+'Cálculo Fev2022'!O649</f>
        <v>-349.55700000000002</v>
      </c>
      <c r="Q649" s="83"/>
      <c r="R649" s="80"/>
      <c r="S649" s="79"/>
      <c r="T649" s="55">
        <f t="shared" si="73"/>
        <v>1250.3384999999998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26</v>
      </c>
      <c r="N650" s="26">
        <v>0</v>
      </c>
      <c r="O650" s="61">
        <f t="shared" si="80"/>
        <v>-98.084999999999994</v>
      </c>
      <c r="P650" s="60">
        <f>'Cálculo Jan2022'!P650+'Cálculo Fev2022'!O650</f>
        <v>-2550.21</v>
      </c>
      <c r="Q650" s="83"/>
      <c r="R650" s="80"/>
      <c r="S650" s="79"/>
      <c r="T650" s="55">
        <f t="shared" si="73"/>
        <v>9121.9049999999988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26</v>
      </c>
      <c r="N651" s="26">
        <v>0</v>
      </c>
      <c r="O651" s="61">
        <f t="shared" si="80"/>
        <v>-19.796666666666667</v>
      </c>
      <c r="P651" s="60">
        <f>'Cálculo Jan2022'!P651+'Cálculo Fev2022'!O651</f>
        <v>-514.71333333333337</v>
      </c>
      <c r="Q651" s="83"/>
      <c r="R651" s="80"/>
      <c r="S651" s="79"/>
      <c r="T651" s="55">
        <f t="shared" ref="T651:T714" si="82">I651+N651+O651+P651</f>
        <v>1841.09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26</v>
      </c>
      <c r="N652" s="26">
        <v>0</v>
      </c>
      <c r="O652" s="61">
        <f t="shared" si="80"/>
        <v>-14.5</v>
      </c>
      <c r="P652" s="60">
        <f>'Cálculo Jan2022'!P652+'Cálculo Fev2022'!O652</f>
        <v>-377</v>
      </c>
      <c r="Q652" s="83"/>
      <c r="R652" s="80"/>
      <c r="S652" s="79"/>
      <c r="T652" s="55">
        <f t="shared" si="82"/>
        <v>1348.5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26</v>
      </c>
      <c r="N653" s="26">
        <v>0</v>
      </c>
      <c r="O653" s="61">
        <f t="shared" si="80"/>
        <v>-15</v>
      </c>
      <c r="P653" s="60">
        <f>'Cálculo Jan2022'!P653+'Cálculo Fev2022'!O653</f>
        <v>-390</v>
      </c>
      <c r="Q653" s="83"/>
      <c r="R653" s="80"/>
      <c r="S653" s="79"/>
      <c r="T653" s="55">
        <f t="shared" si="82"/>
        <v>1395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26</v>
      </c>
      <c r="N654" s="26">
        <v>0</v>
      </c>
      <c r="O654" s="61">
        <f t="shared" si="80"/>
        <v>-41.333333333333336</v>
      </c>
      <c r="P654" s="60">
        <f>'Cálculo Jan2022'!P654+'Cálculo Fev2022'!O654</f>
        <v>-1074.6666666666667</v>
      </c>
      <c r="Q654" s="83"/>
      <c r="R654" s="80"/>
      <c r="S654" s="79"/>
      <c r="T654" s="55">
        <f t="shared" si="82"/>
        <v>3844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26</v>
      </c>
      <c r="N655" s="26">
        <v>0</v>
      </c>
      <c r="O655" s="61">
        <f t="shared" si="80"/>
        <v>-21</v>
      </c>
      <c r="P655" s="60">
        <f>'Cálculo Jan2022'!P655+'Cálculo Fev2022'!O655</f>
        <v>-546</v>
      </c>
      <c r="Q655" s="83"/>
      <c r="R655" s="80"/>
      <c r="S655" s="79"/>
      <c r="T655" s="55">
        <f t="shared" si="82"/>
        <v>1953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26</v>
      </c>
      <c r="N656" s="26">
        <v>0</v>
      </c>
      <c r="O656" s="61">
        <f t="shared" si="80"/>
        <v>-2.8333333333333335</v>
      </c>
      <c r="P656" s="60">
        <f>'Cálculo Jan2022'!P656+'Cálculo Fev2022'!O656</f>
        <v>-73.666666666666671</v>
      </c>
      <c r="Q656" s="83"/>
      <c r="R656" s="80"/>
      <c r="S656" s="79"/>
      <c r="T656" s="55">
        <f t="shared" si="82"/>
        <v>773.5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24</v>
      </c>
      <c r="N657" s="26">
        <v>0</v>
      </c>
      <c r="O657" s="61">
        <f t="shared" si="80"/>
        <v>-37.497666666666667</v>
      </c>
      <c r="P657" s="60">
        <f>'Cálculo Jan2022'!P657+'Cálculo Fev2022'!O657</f>
        <v>-899.94399999999996</v>
      </c>
      <c r="Q657" s="83"/>
      <c r="R657" s="80"/>
      <c r="S657" s="79"/>
      <c r="T657" s="55">
        <f t="shared" si="82"/>
        <v>1312.4183333333335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21</v>
      </c>
      <c r="N658" s="26">
        <v>0</v>
      </c>
      <c r="O658" s="61">
        <f t="shared" si="80"/>
        <v>-56.66</v>
      </c>
      <c r="P658" s="60">
        <f>'Cálculo Jan2022'!P658+'Cálculo Fev2022'!O658</f>
        <v>-1189.8599999999999</v>
      </c>
      <c r="Q658" s="83"/>
      <c r="R658" s="80"/>
      <c r="S658" s="79"/>
      <c r="T658" s="55">
        <f t="shared" si="82"/>
        <v>5552.68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20</v>
      </c>
      <c r="N659" s="26">
        <v>0</v>
      </c>
      <c r="O659" s="61">
        <f t="shared" si="80"/>
        <v>-5.416666666666667</v>
      </c>
      <c r="P659" s="60">
        <f>'Cálculo Jan2022'!P659+'Cálculo Fev2022'!O659</f>
        <v>-108.33333333333334</v>
      </c>
      <c r="Q659" s="83"/>
      <c r="R659" s="80"/>
      <c r="S659" s="79"/>
      <c r="T659" s="55">
        <f t="shared" si="82"/>
        <v>536.25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19</v>
      </c>
      <c r="N660" s="26">
        <v>0</v>
      </c>
      <c r="O660" s="61">
        <f t="shared" si="80"/>
        <v>-157.42224999999999</v>
      </c>
      <c r="P660" s="60">
        <f>'Cálculo Jan2022'!P660+'Cálculo Fev2022'!O660</f>
        <v>-2991.0227500000001</v>
      </c>
      <c r="Q660" s="83"/>
      <c r="R660" s="80"/>
      <c r="S660" s="79"/>
      <c r="T660" s="55">
        <f t="shared" si="82"/>
        <v>15742.224999999999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19</v>
      </c>
      <c r="N661" s="26">
        <v>0</v>
      </c>
      <c r="O661" s="61">
        <f t="shared" si="80"/>
        <v>-10.383333333333333</v>
      </c>
      <c r="P661" s="60">
        <f>'Cálculo Jan2022'!P661+'Cálculo Fev2022'!O661</f>
        <v>-197.2833333333333</v>
      </c>
      <c r="Q661" s="83"/>
      <c r="R661" s="80"/>
      <c r="S661" s="79"/>
      <c r="T661" s="55">
        <f t="shared" si="82"/>
        <v>415.33333333333337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19</v>
      </c>
      <c r="N662" s="26">
        <v>0</v>
      </c>
      <c r="O662" s="61">
        <f t="shared" si="80"/>
        <v>-23.083333333333332</v>
      </c>
      <c r="P662" s="60">
        <f>'Cálculo Jan2022'!P662+'Cálculo Fev2022'!O662</f>
        <v>-438.58333333333331</v>
      </c>
      <c r="Q662" s="83"/>
      <c r="R662" s="80"/>
      <c r="S662" s="79"/>
      <c r="T662" s="55">
        <f t="shared" si="82"/>
        <v>2308.333333333333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18</v>
      </c>
      <c r="N663" s="26">
        <v>0</v>
      </c>
      <c r="O663" s="61">
        <f t="shared" si="80"/>
        <v>-13.875</v>
      </c>
      <c r="P663" s="60">
        <f>'Cálculo Jan2022'!P663+'Cálculo Fev2022'!O663</f>
        <v>-263.625</v>
      </c>
      <c r="Q663" s="83"/>
      <c r="R663" s="80"/>
      <c r="S663" s="79"/>
      <c r="T663" s="55">
        <f t="shared" si="82"/>
        <v>1387.5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18</v>
      </c>
      <c r="N664" s="26">
        <v>0</v>
      </c>
      <c r="O664" s="61">
        <f t="shared" si="80"/>
        <v>-6.65</v>
      </c>
      <c r="P664" s="60">
        <f>'Cálculo Jan2022'!P664+'Cálculo Fev2022'!O664</f>
        <v>-119.70000000000002</v>
      </c>
      <c r="Q664" s="83"/>
      <c r="R664" s="80"/>
      <c r="S664" s="79"/>
      <c r="T664" s="55">
        <f t="shared" si="82"/>
        <v>671.65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18</v>
      </c>
      <c r="N665" s="26">
        <v>0</v>
      </c>
      <c r="O665" s="61">
        <f t="shared" si="80"/>
        <v>-3.46</v>
      </c>
      <c r="P665" s="60">
        <f>'Cálculo Jan2022'!P665+'Cálculo Fev2022'!O665</f>
        <v>-62.28</v>
      </c>
      <c r="Q665" s="83"/>
      <c r="R665" s="80"/>
      <c r="S665" s="79"/>
      <c r="T665" s="55">
        <f t="shared" si="82"/>
        <v>972.26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17</v>
      </c>
      <c r="N666" s="26">
        <v>0</v>
      </c>
      <c r="O666" s="61">
        <f t="shared" si="80"/>
        <v>-30.833333333333332</v>
      </c>
      <c r="P666" s="60">
        <f>'Cálculo Jan2022'!P666+'Cálculo Fev2022'!O666</f>
        <v>-555</v>
      </c>
      <c r="Q666" s="83"/>
      <c r="R666" s="80"/>
      <c r="S666" s="79"/>
      <c r="T666" s="55">
        <f t="shared" si="82"/>
        <v>3114.1666666666665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17</v>
      </c>
      <c r="N667" s="26">
        <v>0</v>
      </c>
      <c r="O667" s="61">
        <f t="shared" si="80"/>
        <v>-541.5333333333333</v>
      </c>
      <c r="P667" s="60">
        <f>'Cálculo Jan2022'!P667+'Cálculo Fev2022'!O667</f>
        <v>-9206.0666666666657</v>
      </c>
      <c r="Q667" s="83"/>
      <c r="R667" s="80"/>
      <c r="S667" s="79"/>
      <c r="T667" s="55">
        <f t="shared" si="82"/>
        <v>22744.400000000001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17</v>
      </c>
      <c r="N668" s="26">
        <v>0</v>
      </c>
      <c r="O668" s="61">
        <f t="shared" si="80"/>
        <v>-37.333333333333336</v>
      </c>
      <c r="P668" s="60">
        <f>'Cálculo Jan2022'!P668+'Cálculo Fev2022'!O668</f>
        <v>-634.66666666666674</v>
      </c>
      <c r="Q668" s="83"/>
      <c r="R668" s="80"/>
      <c r="S668" s="79"/>
      <c r="T668" s="55">
        <f t="shared" si="82"/>
        <v>1567.9999999999998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17</v>
      </c>
      <c r="N669" s="26">
        <v>0</v>
      </c>
      <c r="O669" s="61">
        <f t="shared" si="80"/>
        <v>-94.012833333333347</v>
      </c>
      <c r="P669" s="60">
        <f>'Cálculo Jan2022'!P669+'Cálculo Fev2022'!O669</f>
        <v>-1598.218166666667</v>
      </c>
      <c r="Q669" s="83"/>
      <c r="R669" s="80"/>
      <c r="S669" s="79"/>
      <c r="T669" s="55">
        <f t="shared" si="82"/>
        <v>3948.5390000000002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16</v>
      </c>
      <c r="N670" s="26">
        <v>0</v>
      </c>
      <c r="O670" s="61">
        <f t="shared" si="80"/>
        <v>-2.6999166666666667</v>
      </c>
      <c r="P670" s="60">
        <f>'Cálculo Jan2022'!P670+'Cálculo Fev2022'!O670</f>
        <v>-43.198666666666668</v>
      </c>
      <c r="Q670" s="83"/>
      <c r="R670" s="80"/>
      <c r="S670" s="79"/>
      <c r="T670" s="55">
        <f t="shared" si="82"/>
        <v>278.09141666666665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16</v>
      </c>
      <c r="N671" s="26">
        <v>0</v>
      </c>
      <c r="O671" s="61">
        <f t="shared" si="80"/>
        <v>-10.158333333333333</v>
      </c>
      <c r="P671" s="60">
        <f>'Cálculo Jan2022'!P671+'Cálculo Fev2022'!O671</f>
        <v>-162.53333333333333</v>
      </c>
      <c r="Q671" s="83"/>
      <c r="R671" s="80"/>
      <c r="S671" s="79"/>
      <c r="T671" s="55">
        <f t="shared" si="82"/>
        <v>1046.3083333333334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14</v>
      </c>
      <c r="N672" s="26">
        <v>0</v>
      </c>
      <c r="O672" s="61">
        <f t="shared" si="80"/>
        <v>-7.9466666666666672</v>
      </c>
      <c r="P672" s="60">
        <f>'Cálculo Jan2022'!P672+'Cálculo Fev2022'!O672</f>
        <v>-111.25333333333334</v>
      </c>
      <c r="Q672" s="83"/>
      <c r="R672" s="80"/>
      <c r="S672" s="79"/>
      <c r="T672" s="55">
        <f t="shared" si="82"/>
        <v>834.4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14</v>
      </c>
      <c r="N673" s="26">
        <v>0</v>
      </c>
      <c r="O673" s="61">
        <f t="shared" si="80"/>
        <v>-23.333333333333332</v>
      </c>
      <c r="P673" s="60">
        <f>'Cálculo Jan2022'!P673+'Cálculo Fev2022'!O673</f>
        <v>-326.66666666666663</v>
      </c>
      <c r="Q673" s="83"/>
      <c r="R673" s="80"/>
      <c r="S673" s="79"/>
      <c r="T673" s="55">
        <f t="shared" si="82"/>
        <v>2450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14</v>
      </c>
      <c r="N674" s="26">
        <v>0</v>
      </c>
      <c r="O674" s="61">
        <v>0</v>
      </c>
      <c r="P674" s="60">
        <f>'Cálculo Jan2022'!P674+'Cálculo Fev2022'!O674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14</v>
      </c>
      <c r="N675" s="26">
        <v>0</v>
      </c>
      <c r="O675" s="61">
        <f t="shared" ref="O675:O738" si="84">(SLN(I675,N675,K675))*-1</f>
        <v>-12</v>
      </c>
      <c r="P675" s="60">
        <f>'Cálculo Jan2022'!P675+'Cálculo Fev2022'!O675</f>
        <v>-168</v>
      </c>
      <c r="Q675" s="83"/>
      <c r="R675" s="80"/>
      <c r="S675" s="79"/>
      <c r="T675" s="55">
        <f t="shared" si="82"/>
        <v>1260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13</v>
      </c>
      <c r="N676" s="26">
        <v>0</v>
      </c>
      <c r="O676" s="61">
        <f t="shared" si="84"/>
        <v>-1.3054999999999999</v>
      </c>
      <c r="P676" s="60">
        <f>'Cálculo Jan2022'!P676+'Cálculo Fev2022'!O676</f>
        <v>-16.971499999999999</v>
      </c>
      <c r="Q676" s="83"/>
      <c r="R676" s="80"/>
      <c r="S676" s="79"/>
      <c r="T676" s="55">
        <f t="shared" si="82"/>
        <v>138.38300000000001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13</v>
      </c>
      <c r="N677" s="26">
        <v>0</v>
      </c>
      <c r="O677" s="61">
        <f t="shared" si="84"/>
        <v>-6.0514000000000001</v>
      </c>
      <c r="P677" s="60">
        <f>'Cálculo Jan2022'!P677+'Cálculo Fev2022'!O677</f>
        <v>-78.668199999999999</v>
      </c>
      <c r="Q677" s="83"/>
      <c r="R677" s="80"/>
      <c r="S677" s="79"/>
      <c r="T677" s="55">
        <f t="shared" si="82"/>
        <v>1730.7003999999999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12</v>
      </c>
      <c r="N678" s="26">
        <v>0</v>
      </c>
      <c r="O678" s="61">
        <f t="shared" si="84"/>
        <v>-8.3960000000000008</v>
      </c>
      <c r="P678" s="60">
        <f>'Cálculo Jan2022'!P678+'Cálculo Fev2022'!O678</f>
        <v>-100.75200000000001</v>
      </c>
      <c r="Q678" s="83"/>
      <c r="R678" s="80"/>
      <c r="S678" s="79"/>
      <c r="T678" s="55">
        <f t="shared" si="82"/>
        <v>2409.652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12</v>
      </c>
      <c r="N679" s="26">
        <v>0</v>
      </c>
      <c r="O679" s="61">
        <f t="shared" si="84"/>
        <v>-7.6583333333333332</v>
      </c>
      <c r="P679" s="60">
        <f>'Cálculo Jan2022'!P679+'Cálculo Fev2022'!O679</f>
        <v>-91.899999999999991</v>
      </c>
      <c r="Q679" s="83"/>
      <c r="R679" s="80"/>
      <c r="S679" s="79"/>
      <c r="T679" s="55">
        <f t="shared" si="82"/>
        <v>819.44166666666672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0</v>
      </c>
      <c r="M680" s="24">
        <f t="shared" si="81"/>
        <v>11</v>
      </c>
      <c r="N680" s="26">
        <v>0</v>
      </c>
      <c r="O680" s="61">
        <f t="shared" si="84"/>
        <v>-40.833333333333336</v>
      </c>
      <c r="P680" s="60">
        <f>'Cálculo Jan2022'!P680+'Cálculo Fev2022'!O680</f>
        <v>-449.16666666666669</v>
      </c>
      <c r="Q680" s="83"/>
      <c r="R680" s="80"/>
      <c r="S680" s="79"/>
      <c r="T680" s="55">
        <f t="shared" si="82"/>
        <v>4410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10</v>
      </c>
      <c r="N681" s="26">
        <v>0</v>
      </c>
      <c r="O681" s="61">
        <f t="shared" si="84"/>
        <v>-46.182166666666667</v>
      </c>
      <c r="P681" s="60">
        <f>'Cálculo Jan2022'!P681+'Cálculo Fev2022'!O681</f>
        <v>-461.82166666666666</v>
      </c>
      <c r="Q681" s="83"/>
      <c r="R681" s="80"/>
      <c r="S681" s="79"/>
      <c r="T681" s="55">
        <f t="shared" si="82"/>
        <v>2262.9261666666666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10</v>
      </c>
      <c r="N682" s="26">
        <v>0</v>
      </c>
      <c r="O682" s="61">
        <f t="shared" si="84"/>
        <v>-60.9</v>
      </c>
      <c r="P682" s="60">
        <f>'Cálculo Jan2022'!P682+'Cálculo Fev2022'!O682</f>
        <v>-609</v>
      </c>
      <c r="Q682" s="83"/>
      <c r="R682" s="80"/>
      <c r="S682" s="79"/>
      <c r="T682" s="55">
        <f t="shared" si="82"/>
        <v>6638.1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10</v>
      </c>
      <c r="N683" s="26">
        <v>0</v>
      </c>
      <c r="O683" s="61">
        <f t="shared" si="84"/>
        <v>-54</v>
      </c>
      <c r="P683" s="60">
        <f>'Cálculo Jan2022'!P683+'Cálculo Fev2022'!O683</f>
        <v>-540</v>
      </c>
      <c r="Q683" s="83"/>
      <c r="R683" s="80"/>
      <c r="S683" s="79"/>
      <c r="T683" s="55">
        <f t="shared" si="82"/>
        <v>5886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9</v>
      </c>
      <c r="N684" s="26">
        <v>0</v>
      </c>
      <c r="O684" s="61">
        <f t="shared" si="84"/>
        <v>-1547.0851666666667</v>
      </c>
      <c r="P684" s="60">
        <f>'Cálculo Jan2022'!P684+'Cálculo Fev2022'!O684</f>
        <v>-13923.766500000002</v>
      </c>
      <c r="Q684" s="83"/>
      <c r="R684" s="80"/>
      <c r="S684" s="79"/>
      <c r="T684" s="55">
        <f t="shared" si="82"/>
        <v>77354.258333333331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9</v>
      </c>
      <c r="N685" s="26">
        <v>0</v>
      </c>
      <c r="O685" s="61">
        <f t="shared" si="84"/>
        <v>-7</v>
      </c>
      <c r="P685" s="60">
        <f>'Cálculo Jan2022'!P685+'Cálculo Fev2022'!O685</f>
        <v>-63</v>
      </c>
      <c r="Q685" s="83"/>
      <c r="R685" s="80"/>
      <c r="S685" s="79"/>
      <c r="T685" s="55">
        <f t="shared" si="82"/>
        <v>350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9</v>
      </c>
      <c r="N686" s="26">
        <v>0</v>
      </c>
      <c r="O686" s="61">
        <f t="shared" si="84"/>
        <v>-355.74983333333336</v>
      </c>
      <c r="P686" s="60">
        <f>'Cálculo Jan2022'!P686+'Cálculo Fev2022'!O686</f>
        <v>-3201.7485000000001</v>
      </c>
      <c r="Q686" s="83"/>
      <c r="R686" s="80"/>
      <c r="S686" s="79"/>
      <c r="T686" s="55">
        <f t="shared" si="82"/>
        <v>17787.491666666665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9</v>
      </c>
      <c r="N687" s="26">
        <v>0</v>
      </c>
      <c r="O687" s="61">
        <f t="shared" si="84"/>
        <v>-3.4063333333333334</v>
      </c>
      <c r="P687" s="60">
        <f>'Cálculo Jan2022'!P687+'Cálculo Fev2022'!O687</f>
        <v>-30.657</v>
      </c>
      <c r="Q687" s="83"/>
      <c r="R687" s="80"/>
      <c r="S687" s="79"/>
      <c r="T687" s="55">
        <f t="shared" si="82"/>
        <v>987.83666666666659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9</v>
      </c>
      <c r="N688" s="26">
        <v>0</v>
      </c>
      <c r="O688" s="61">
        <f t="shared" si="84"/>
        <v>-66.583249999999992</v>
      </c>
      <c r="P688" s="60">
        <f>'Cálculo Jan2022'!P688+'Cálculo Fev2022'!O688</f>
        <v>-599.24924999999996</v>
      </c>
      <c r="Q688" s="83"/>
      <c r="R688" s="80"/>
      <c r="S688" s="79"/>
      <c r="T688" s="55">
        <f t="shared" si="82"/>
        <v>7324.1575000000003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9</v>
      </c>
      <c r="N689" s="26">
        <v>0</v>
      </c>
      <c r="O689" s="61">
        <f t="shared" si="84"/>
        <v>-241.11033333333333</v>
      </c>
      <c r="P689" s="60">
        <f>'Cálculo Jan2022'!P689+'Cálculo Fev2022'!O689</f>
        <v>-2169.9929999999999</v>
      </c>
      <c r="Q689" s="83"/>
      <c r="R689" s="80"/>
      <c r="S689" s="79"/>
      <c r="T689" s="55">
        <f t="shared" si="82"/>
        <v>26522.136666666665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9</v>
      </c>
      <c r="N690" s="26">
        <v>0</v>
      </c>
      <c r="O690" s="61">
        <f t="shared" si="84"/>
        <v>-91.67</v>
      </c>
      <c r="P690" s="60">
        <f>'Cálculo Jan2022'!P690+'Cálculo Fev2022'!O690</f>
        <v>-825.03</v>
      </c>
      <c r="Q690" s="83"/>
      <c r="R690" s="80"/>
      <c r="S690" s="79"/>
      <c r="T690" s="55">
        <f t="shared" si="82"/>
        <v>10083.699999999999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9</v>
      </c>
      <c r="N691" s="26">
        <v>0</v>
      </c>
      <c r="O691" s="61">
        <f t="shared" si="84"/>
        <v>-21.3</v>
      </c>
      <c r="P691" s="60">
        <f>'Cálculo Jan2022'!P691+'Cálculo Fev2022'!O691</f>
        <v>-191.70000000000002</v>
      </c>
      <c r="Q691" s="83"/>
      <c r="R691" s="80"/>
      <c r="S691" s="79"/>
      <c r="T691" s="55">
        <f t="shared" si="82"/>
        <v>6177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9</v>
      </c>
      <c r="N692" s="26">
        <v>0</v>
      </c>
      <c r="O692" s="61">
        <f t="shared" si="84"/>
        <v>-6</v>
      </c>
      <c r="P692" s="60">
        <f>'Cálculo Jan2022'!P692+'Cálculo Fev2022'!O692</f>
        <v>-54</v>
      </c>
      <c r="Q692" s="83"/>
      <c r="R692" s="80"/>
      <c r="S692" s="79"/>
      <c r="T692" s="55">
        <f t="shared" si="82"/>
        <v>1740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9</v>
      </c>
      <c r="N693" s="26">
        <v>0</v>
      </c>
      <c r="O693" s="61">
        <f t="shared" si="84"/>
        <v>-1.1666666666666667</v>
      </c>
      <c r="P693" s="60">
        <f>'Cálculo Jan2022'!P693+'Cálculo Fev2022'!O693</f>
        <v>-10.5</v>
      </c>
      <c r="Q693" s="83"/>
      <c r="R693" s="80"/>
      <c r="S693" s="79"/>
      <c r="T693" s="55">
        <f t="shared" si="82"/>
        <v>338.33333333333331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8</v>
      </c>
      <c r="N694" s="26">
        <v>0</v>
      </c>
      <c r="O694" s="61">
        <f t="shared" si="84"/>
        <v>-3.6666666666666665</v>
      </c>
      <c r="P694" s="60">
        <f>'Cálculo Jan2022'!P694+'Cálculo Fev2022'!O694</f>
        <v>-33</v>
      </c>
      <c r="Q694" s="83"/>
      <c r="R694" s="80"/>
      <c r="S694" s="79"/>
      <c r="T694" s="55">
        <f t="shared" si="82"/>
        <v>1063.3333333333333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8</v>
      </c>
      <c r="N695" s="26">
        <v>0</v>
      </c>
      <c r="O695" s="61">
        <f t="shared" si="84"/>
        <v>-135.80000000000001</v>
      </c>
      <c r="P695" s="60">
        <f>'Cálculo Jan2022'!P695+'Cálculo Fev2022'!O695</f>
        <v>-1086.4000000000001</v>
      </c>
      <c r="Q695" s="83"/>
      <c r="R695" s="80"/>
      <c r="S695" s="79"/>
      <c r="T695" s="55">
        <f t="shared" si="82"/>
        <v>15073.800000000001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8</v>
      </c>
      <c r="N696" s="26">
        <v>0</v>
      </c>
      <c r="O696" s="61">
        <f t="shared" si="84"/>
        <v>-49</v>
      </c>
      <c r="P696" s="60">
        <f>'Cálculo Jan2022'!P696+'Cálculo Fev2022'!O696</f>
        <v>-392</v>
      </c>
      <c r="Q696" s="83"/>
      <c r="R696" s="80"/>
      <c r="S696" s="79"/>
      <c r="T696" s="55">
        <f t="shared" si="82"/>
        <v>5439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7</v>
      </c>
      <c r="N697" s="26">
        <v>0</v>
      </c>
      <c r="O697" s="61">
        <f t="shared" si="84"/>
        <v>-11.25</v>
      </c>
      <c r="P697" s="60">
        <f>'Cálculo Jan2022'!P697+'Cálculo Fev2022'!O697</f>
        <v>-78.75</v>
      </c>
      <c r="Q697" s="83"/>
      <c r="R697" s="80"/>
      <c r="S697" s="79"/>
      <c r="T697" s="55">
        <f t="shared" si="82"/>
        <v>1260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7</v>
      </c>
      <c r="N698" s="26">
        <v>0</v>
      </c>
      <c r="O698" s="61">
        <f t="shared" si="84"/>
        <v>-1099.5</v>
      </c>
      <c r="P698" s="60">
        <f>'Cálculo Jan2022'!P698+'Cálculo Fev2022'!O698</f>
        <v>-7696.5</v>
      </c>
      <c r="Q698" s="83"/>
      <c r="R698" s="80"/>
      <c r="S698" s="79"/>
      <c r="T698" s="55">
        <f t="shared" si="82"/>
        <v>57174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7</v>
      </c>
      <c r="N699" s="26">
        <v>0</v>
      </c>
      <c r="O699" s="61">
        <f t="shared" si="84"/>
        <v>-31.691666666666666</v>
      </c>
      <c r="P699" s="60">
        <f>'Cálculo Jan2022'!P699+'Cálculo Fev2022'!O699</f>
        <v>-221.84166666666667</v>
      </c>
      <c r="Q699" s="83"/>
      <c r="R699" s="80"/>
      <c r="S699" s="79"/>
      <c r="T699" s="55">
        <f t="shared" si="82"/>
        <v>1647.9666666666667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7</v>
      </c>
      <c r="N700" s="26">
        <v>0</v>
      </c>
      <c r="O700" s="61">
        <f t="shared" si="84"/>
        <v>-11.333333333333334</v>
      </c>
      <c r="P700" s="60">
        <f>'Cálculo Jan2022'!P700+'Cálculo Fev2022'!O700</f>
        <v>-79.333333333333329</v>
      </c>
      <c r="Q700" s="83"/>
      <c r="R700" s="80"/>
      <c r="S700" s="79"/>
      <c r="T700" s="55">
        <f t="shared" si="82"/>
        <v>1269.3333333333335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7</v>
      </c>
      <c r="N701" s="26">
        <v>0</v>
      </c>
      <c r="O701" s="61">
        <f t="shared" si="84"/>
        <v>-9.6666666666666661</v>
      </c>
      <c r="P701" s="60">
        <f>'Cálculo Jan2022'!P701+'Cálculo Fev2022'!O701</f>
        <v>-67.666666666666671</v>
      </c>
      <c r="Q701" s="83"/>
      <c r="R701" s="80"/>
      <c r="S701" s="79"/>
      <c r="T701" s="55">
        <f t="shared" si="82"/>
        <v>1082.6666666666665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7</v>
      </c>
      <c r="N702" s="26">
        <v>0</v>
      </c>
      <c r="O702" s="61">
        <f t="shared" si="84"/>
        <v>-21.633333333333333</v>
      </c>
      <c r="P702" s="60">
        <f>'Cálculo Jan2022'!P702+'Cálculo Fev2022'!O702</f>
        <v>-151.43333333333334</v>
      </c>
      <c r="Q702" s="83"/>
      <c r="R702" s="80"/>
      <c r="S702" s="79"/>
      <c r="T702" s="55">
        <f t="shared" si="82"/>
        <v>1124.9333333333332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7</v>
      </c>
      <c r="N703" s="26">
        <v>0</v>
      </c>
      <c r="O703" s="61">
        <f t="shared" si="84"/>
        <v>-42.791666666666664</v>
      </c>
      <c r="P703" s="60">
        <f>'Cálculo Jan2022'!P703+'Cálculo Fev2022'!O703</f>
        <v>-299.54166666666669</v>
      </c>
      <c r="Q703" s="83"/>
      <c r="R703" s="80"/>
      <c r="S703" s="79"/>
      <c r="T703" s="55">
        <f t="shared" si="82"/>
        <v>4792.6666666666661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6</v>
      </c>
      <c r="N704" s="26">
        <v>0</v>
      </c>
      <c r="O704" s="61">
        <f t="shared" si="84"/>
        <v>-49.104166666666664</v>
      </c>
      <c r="P704" s="60">
        <f>'Cálculo Jan2022'!P704+'Cálculo Fev2022'!O704</f>
        <v>-294.625</v>
      </c>
      <c r="Q704" s="83"/>
      <c r="R704" s="80"/>
      <c r="S704" s="79"/>
      <c r="T704" s="55">
        <f t="shared" si="82"/>
        <v>5548.770833333333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6</v>
      </c>
      <c r="N705" s="26">
        <v>0</v>
      </c>
      <c r="O705" s="61">
        <f t="shared" si="84"/>
        <v>-828.49166666666667</v>
      </c>
      <c r="P705" s="60">
        <f>'Cálculo Jan2022'!P705+'Cálculo Fev2022'!O705</f>
        <v>-4970.95</v>
      </c>
      <c r="Q705" s="83"/>
      <c r="R705" s="80"/>
      <c r="S705" s="79"/>
      <c r="T705" s="55">
        <f t="shared" si="82"/>
        <v>43910.058333333334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5</v>
      </c>
      <c r="N706" s="26">
        <v>0</v>
      </c>
      <c r="O706" s="61">
        <f t="shared" si="84"/>
        <v>-128.72749999999999</v>
      </c>
      <c r="P706" s="60">
        <f>'Cálculo Jan2022'!P706+'Cálculo Fev2022'!O706</f>
        <v>-643.63749999999993</v>
      </c>
      <c r="Q706" s="83"/>
      <c r="R706" s="80"/>
      <c r="S706" s="79"/>
      <c r="T706" s="55">
        <f t="shared" si="82"/>
        <v>37845.885000000002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5</v>
      </c>
      <c r="N707" s="26">
        <v>0</v>
      </c>
      <c r="O707" s="61">
        <f t="shared" si="84"/>
        <v>-3.75</v>
      </c>
      <c r="P707" s="60">
        <f>'Cálculo Jan2022'!P707+'Cálculo Fev2022'!O707</f>
        <v>-18.75</v>
      </c>
      <c r="Q707" s="83"/>
      <c r="R707" s="80"/>
      <c r="S707" s="79"/>
      <c r="T707" s="55">
        <f t="shared" si="82"/>
        <v>427.5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40" si="85">G708*H708</f>
        <v>17839.939999999999</v>
      </c>
      <c r="J708" s="45">
        <v>25</v>
      </c>
      <c r="K708" s="46">
        <f t="shared" ref="K708:K740" si="86">J708*12</f>
        <v>300</v>
      </c>
      <c r="L708" s="42">
        <f t="shared" ref="L708:L740" si="87">DATEDIF(F708,$F$2,"Y")</f>
        <v>0</v>
      </c>
      <c r="M708" s="24">
        <f t="shared" si="81"/>
        <v>4</v>
      </c>
      <c r="N708" s="26">
        <v>0</v>
      </c>
      <c r="O708" s="61">
        <f t="shared" si="84"/>
        <v>-59.466466666666662</v>
      </c>
      <c r="P708" s="60">
        <f>'Cálculo Jan2022'!P708+'Cálculo Fev2022'!O708</f>
        <v>-297.33233333333328</v>
      </c>
      <c r="Q708" s="83"/>
      <c r="R708" s="80"/>
      <c r="S708" s="79"/>
      <c r="T708" s="55">
        <f t="shared" si="82"/>
        <v>17483.141200000002</v>
      </c>
      <c r="U708" s="59" t="str">
        <f t="shared" ref="U708:U731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4</v>
      </c>
      <c r="N709" s="26">
        <v>0</v>
      </c>
      <c r="O709" s="61">
        <f t="shared" si="84"/>
        <v>-247.5</v>
      </c>
      <c r="P709" s="60">
        <f>'Cálculo Jan2022'!P709+'Cálculo Fev2022'!O709</f>
        <v>-990</v>
      </c>
      <c r="Q709" s="83"/>
      <c r="R709" s="80"/>
      <c r="S709" s="79"/>
      <c r="T709" s="55">
        <f t="shared" si="82"/>
        <v>28462.5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4</v>
      </c>
      <c r="N710" s="26">
        <v>0</v>
      </c>
      <c r="O710" s="61">
        <f t="shared" si="84"/>
        <v>-108.79726666666667</v>
      </c>
      <c r="P710" s="60">
        <f>'Cálculo Jan2022'!P710+'Cálculo Fev2022'!O710</f>
        <v>-435.18906666666669</v>
      </c>
      <c r="Q710" s="83"/>
      <c r="R710" s="80"/>
      <c r="S710" s="79"/>
      <c r="T710" s="55">
        <f t="shared" si="82"/>
        <v>32095.193666666666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4</v>
      </c>
      <c r="N711" s="26">
        <v>0</v>
      </c>
      <c r="O711" s="61">
        <f t="shared" si="84"/>
        <v>-7.3250000000000002</v>
      </c>
      <c r="P711" s="60">
        <f>'Cálculo Jan2022'!P711+'Cálculo Fev2022'!O711</f>
        <v>-29.3</v>
      </c>
      <c r="Q711" s="83"/>
      <c r="R711" s="80"/>
      <c r="S711" s="79"/>
      <c r="T711" s="55">
        <f t="shared" si="82"/>
        <v>842.375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4</v>
      </c>
      <c r="N712" s="26">
        <v>0</v>
      </c>
      <c r="O712" s="61">
        <f t="shared" si="84"/>
        <v>-116.66666666666667</v>
      </c>
      <c r="P712" s="60">
        <f>'Cálculo Jan2022'!P712+'Cálculo Fev2022'!O712</f>
        <v>-466.66666666666669</v>
      </c>
      <c r="Q712" s="83"/>
      <c r="R712" s="80"/>
      <c r="S712" s="79"/>
      <c r="T712" s="55">
        <f t="shared" si="82"/>
        <v>13416.666666666668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4</v>
      </c>
      <c r="N713" s="26">
        <v>0</v>
      </c>
      <c r="O713" s="61">
        <f t="shared" si="84"/>
        <v>-33.166333333333334</v>
      </c>
      <c r="P713" s="60">
        <f>'Cálculo Jan2022'!P713+'Cálculo Fev2022'!O713</f>
        <v>-132.66533333333334</v>
      </c>
      <c r="Q713" s="83"/>
      <c r="R713" s="80"/>
      <c r="S713" s="79"/>
      <c r="T713" s="55">
        <f t="shared" si="82"/>
        <v>1824.1483333333333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4</v>
      </c>
      <c r="N714" s="26">
        <v>0</v>
      </c>
      <c r="O714" s="61">
        <f t="shared" si="84"/>
        <v>-161.54060000000001</v>
      </c>
      <c r="P714" s="60">
        <f>'Cálculo Jan2022'!P714+'Cálculo Fev2022'!O714</f>
        <v>-646.16240000000005</v>
      </c>
      <c r="Q714" s="83"/>
      <c r="R714" s="80"/>
      <c r="S714" s="79"/>
      <c r="T714" s="55">
        <f t="shared" si="82"/>
        <v>47654.476999999999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40" si="89">DATEDIF(F715,$F$2,"M")</f>
        <v>4</v>
      </c>
      <c r="N715" s="26">
        <v>0</v>
      </c>
      <c r="O715" s="61">
        <f t="shared" si="84"/>
        <v>-14</v>
      </c>
      <c r="P715" s="60">
        <f>'Cálculo Jan2022'!P715+'Cálculo Fev2022'!O715</f>
        <v>-56</v>
      </c>
      <c r="Q715" s="83"/>
      <c r="R715" s="80"/>
      <c r="S715" s="79"/>
      <c r="T715" s="55">
        <f t="shared" ref="T715:T731" si="90">I715+N715+O715+P715</f>
        <v>1610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4</v>
      </c>
      <c r="N716" s="26">
        <v>0</v>
      </c>
      <c r="O716" s="61">
        <f t="shared" si="84"/>
        <v>-8.625</v>
      </c>
      <c r="P716" s="60">
        <f>'Cálculo Jan2022'!P716+'Cálculo Fev2022'!O716</f>
        <v>-34.5</v>
      </c>
      <c r="Q716" s="83"/>
      <c r="R716" s="80"/>
      <c r="S716" s="79"/>
      <c r="T716" s="55">
        <f t="shared" si="90"/>
        <v>2544.375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4</v>
      </c>
      <c r="N717" s="26">
        <v>0</v>
      </c>
      <c r="O717" s="61">
        <f t="shared" si="84"/>
        <v>-4.166666666666667</v>
      </c>
      <c r="P717" s="60">
        <f>'Cálculo Jan2022'!P717+'Cálculo Fev2022'!O717</f>
        <v>-16.666666666666668</v>
      </c>
      <c r="Q717" s="83"/>
      <c r="R717" s="80"/>
      <c r="S717" s="79"/>
      <c r="T717" s="55">
        <f t="shared" si="90"/>
        <v>1229.1666666666665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3</v>
      </c>
      <c r="N718" s="26">
        <v>0</v>
      </c>
      <c r="O718" s="61">
        <f t="shared" si="84"/>
        <v>-22.491666666666667</v>
      </c>
      <c r="P718" s="60">
        <f>'Cálculo Jan2022'!P718+'Cálculo Fev2022'!O718</f>
        <v>-89.966666666666669</v>
      </c>
      <c r="Q718" s="83"/>
      <c r="R718" s="80"/>
      <c r="S718" s="79"/>
      <c r="T718" s="55">
        <f t="shared" si="90"/>
        <v>2586.5416666666665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3</v>
      </c>
      <c r="N719" s="26">
        <v>0</v>
      </c>
      <c r="O719" s="61">
        <f t="shared" si="84"/>
        <v>-137.8073</v>
      </c>
      <c r="P719" s="60">
        <f>'Cálculo Jan2022'!P719+'Cálculo Fev2022'!O719</f>
        <v>-413.42189999999999</v>
      </c>
      <c r="Q719" s="83"/>
      <c r="R719" s="80"/>
      <c r="S719" s="79"/>
      <c r="T719" s="55">
        <f t="shared" si="90"/>
        <v>40790.960800000001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2</v>
      </c>
      <c r="N720" s="26">
        <v>0</v>
      </c>
      <c r="O720" s="61">
        <f t="shared" si="84"/>
        <v>-41.666666666666664</v>
      </c>
      <c r="P720" s="60">
        <f>'Cálculo Jan2022'!P720+'Cálculo Fev2022'!O720</f>
        <v>-125</v>
      </c>
      <c r="Q720" s="83"/>
      <c r="R720" s="80"/>
      <c r="S720" s="79"/>
      <c r="T720" s="55">
        <f t="shared" si="90"/>
        <v>4833.333333333333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2</v>
      </c>
      <c r="N721" s="26">
        <v>0</v>
      </c>
      <c r="O721" s="61">
        <f t="shared" si="84"/>
        <v>-68.007899999999992</v>
      </c>
      <c r="P721" s="60">
        <f>'Cálculo Jan2022'!P721+'Cálculo Fev2022'!O721</f>
        <v>-136.01579999999998</v>
      </c>
      <c r="Q721" s="83"/>
      <c r="R721" s="80"/>
      <c r="S721" s="79"/>
      <c r="T721" s="55">
        <f t="shared" si="90"/>
        <v>20198.346299999997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2</v>
      </c>
      <c r="N722" s="26">
        <v>0</v>
      </c>
      <c r="O722" s="61">
        <f t="shared" si="84"/>
        <v>-27.85</v>
      </c>
      <c r="P722" s="60">
        <f>'Cálculo Jan2022'!P722+'Cálculo Fev2022'!O722</f>
        <v>-55.7</v>
      </c>
      <c r="Q722" s="83"/>
      <c r="R722" s="80"/>
      <c r="S722" s="79"/>
      <c r="T722" s="55">
        <f t="shared" si="90"/>
        <v>3258.4500000000003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2</v>
      </c>
      <c r="N723" s="26">
        <v>0</v>
      </c>
      <c r="O723" s="61">
        <f t="shared" si="84"/>
        <v>-3</v>
      </c>
      <c r="P723" s="60">
        <f>'Cálculo Jan2022'!P723+'Cálculo Fev2022'!O723</f>
        <v>-6</v>
      </c>
      <c r="Q723" s="83"/>
      <c r="R723" s="80"/>
      <c r="S723" s="79"/>
      <c r="T723" s="55">
        <f t="shared" si="90"/>
        <v>891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2</v>
      </c>
      <c r="N724" s="26">
        <v>0</v>
      </c>
      <c r="O724" s="61">
        <f t="shared" si="84"/>
        <v>-41.376100000000001</v>
      </c>
      <c r="P724" s="60">
        <f>'Cálculo Jan2022'!P724+'Cálculo Fev2022'!O724</f>
        <v>-82.752200000000002</v>
      </c>
      <c r="Q724" s="83"/>
      <c r="R724" s="80"/>
      <c r="S724" s="79"/>
      <c r="T724" s="55">
        <f t="shared" si="90"/>
        <v>12288.7017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1</v>
      </c>
      <c r="N725" s="26">
        <v>0</v>
      </c>
      <c r="O725" s="61">
        <f t="shared" si="84"/>
        <v>-52.516666666666666</v>
      </c>
      <c r="P725" s="60">
        <f>'Cálculo Jan2022'!P725+'Cálculo Fev2022'!O725</f>
        <v>-105.03333333333333</v>
      </c>
      <c r="Q725" s="83"/>
      <c r="R725" s="80"/>
      <c r="S725" s="79"/>
      <c r="T725" s="55">
        <f t="shared" si="90"/>
        <v>6144.45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1</v>
      </c>
      <c r="N726" s="26">
        <v>0</v>
      </c>
      <c r="O726" s="61">
        <f t="shared" si="84"/>
        <v>-7.458333333333333</v>
      </c>
      <c r="P726" s="60">
        <f>'Cálculo Jan2022'!P726+'Cálculo Fev2022'!O726</f>
        <v>-7.458333333333333</v>
      </c>
      <c r="Q726" s="83"/>
      <c r="R726" s="80"/>
      <c r="S726" s="79"/>
      <c r="T726" s="55">
        <f t="shared" si="90"/>
        <v>880.08333333333326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1</v>
      </c>
      <c r="N727" s="26">
        <v>0</v>
      </c>
      <c r="O727" s="61">
        <f t="shared" si="84"/>
        <v>-82.5</v>
      </c>
      <c r="P727" s="60">
        <f>'Cálculo Jan2022'!P727+'Cálculo Fev2022'!O727</f>
        <v>-82.5</v>
      </c>
      <c r="Q727" s="83"/>
      <c r="R727" s="80"/>
      <c r="S727" s="79"/>
      <c r="T727" s="55">
        <f t="shared" si="90"/>
        <v>9735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1</v>
      </c>
      <c r="N728" s="26">
        <v>0</v>
      </c>
      <c r="O728" s="61">
        <f t="shared" si="84"/>
        <v>-99.833333333333329</v>
      </c>
      <c r="P728" s="60">
        <f>'Cálculo Jan2022'!P728+'Cálculo Fev2022'!O728</f>
        <v>-99.833333333333329</v>
      </c>
      <c r="Q728" s="83"/>
      <c r="R728" s="80"/>
      <c r="S728" s="79"/>
      <c r="T728" s="55">
        <f t="shared" si="90"/>
        <v>29750.333333333336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1</v>
      </c>
      <c r="N729" s="26">
        <v>0</v>
      </c>
      <c r="O729" s="61">
        <f t="shared" si="84"/>
        <v>-5.91</v>
      </c>
      <c r="P729" s="60">
        <f>'Cálculo Jan2022'!P729+'Cálculo Fev2022'!O729</f>
        <v>-5.91</v>
      </c>
      <c r="Q729" s="83"/>
      <c r="R729" s="80"/>
      <c r="S729" s="79"/>
      <c r="T729" s="55">
        <f>I729+N729+O729+P729</f>
        <v>697.38000000000011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1</v>
      </c>
      <c r="N730" s="26">
        <v>0</v>
      </c>
      <c r="O730" s="61">
        <f t="shared" si="84"/>
        <v>-3.6666666666666665</v>
      </c>
      <c r="P730" s="60">
        <f>'Cálculo Jan2022'!P730+'Cálculo Fev2022'!O730</f>
        <v>-3.6666666666666665</v>
      </c>
      <c r="Q730" s="83"/>
      <c r="R730" s="80"/>
      <c r="S730" s="79"/>
      <c r="T730" s="55">
        <f t="shared" si="90"/>
        <v>432.66666666666663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0</v>
      </c>
      <c r="N731" s="26">
        <v>0</v>
      </c>
      <c r="O731" s="61">
        <f t="shared" si="84"/>
        <v>-156.52841666666666</v>
      </c>
      <c r="P731" s="60">
        <f>'Cálculo Jan2022'!P731+'Cálculo Fev2022'!O731</f>
        <v>-156.52841666666666</v>
      </c>
      <c r="Q731" s="83"/>
      <c r="R731" s="80"/>
      <c r="S731" s="79"/>
      <c r="T731" s="55">
        <f t="shared" si="90"/>
        <v>18470.353166666664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0</v>
      </c>
      <c r="N732" s="26">
        <v>0</v>
      </c>
      <c r="O732" s="61">
        <f t="shared" si="84"/>
        <v>-10.783333333333333</v>
      </c>
      <c r="P732" s="60">
        <f t="shared" ref="P732:P738" si="91">O732*M732</f>
        <v>0</v>
      </c>
      <c r="Q732" s="85"/>
      <c r="R732" s="86"/>
      <c r="S732" s="87"/>
      <c r="T732" s="55">
        <f t="shared" ref="T732:T740" si="92">I732+N732+O732+P732</f>
        <v>1283.2166666666667</v>
      </c>
      <c r="U732" s="59" t="str">
        <f t="shared" ref="U732:U740" si="93">IF(M732&gt;K732,"SIM","NÃO")</f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0</v>
      </c>
      <c r="N733" s="26">
        <v>0</v>
      </c>
      <c r="O733" s="61">
        <f t="shared" si="84"/>
        <v>-44.443466666666673</v>
      </c>
      <c r="P733" s="60">
        <f t="shared" si="91"/>
        <v>0</v>
      </c>
      <c r="Q733" s="85"/>
      <c r="R733" s="86"/>
      <c r="S733" s="87"/>
      <c r="T733" s="55">
        <f t="shared" si="92"/>
        <v>13288.596533333333</v>
      </c>
      <c r="U733" s="59" t="str">
        <f t="shared" si="93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0</v>
      </c>
      <c r="N734" s="26">
        <v>0</v>
      </c>
      <c r="O734" s="61">
        <f t="shared" si="84"/>
        <v>-58.597499999999997</v>
      </c>
      <c r="P734" s="60">
        <f t="shared" si="91"/>
        <v>0</v>
      </c>
      <c r="Q734" s="85"/>
      <c r="R734" s="86"/>
      <c r="S734" s="87"/>
      <c r="T734" s="55">
        <f t="shared" si="92"/>
        <v>6973.1025</v>
      </c>
      <c r="U734" s="59" t="str">
        <f t="shared" si="93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0</v>
      </c>
      <c r="N735" s="26">
        <v>0</v>
      </c>
      <c r="O735" s="61">
        <f t="shared" si="84"/>
        <v>-231.81166666666667</v>
      </c>
      <c r="P735" s="60">
        <f t="shared" si="91"/>
        <v>0</v>
      </c>
      <c r="Q735" s="85"/>
      <c r="R735" s="86"/>
      <c r="S735" s="87"/>
      <c r="T735" s="55">
        <f t="shared" si="92"/>
        <v>13676.888333333334</v>
      </c>
      <c r="U735" s="59" t="str">
        <f t="shared" si="93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0</v>
      </c>
      <c r="N736" s="26">
        <v>0</v>
      </c>
      <c r="O736" s="61">
        <f t="shared" si="84"/>
        <v>-350</v>
      </c>
      <c r="P736" s="60">
        <f t="shared" si="91"/>
        <v>0</v>
      </c>
      <c r="Q736" s="85"/>
      <c r="R736" s="86"/>
      <c r="S736" s="87"/>
      <c r="T736" s="55">
        <f t="shared" si="92"/>
        <v>20650</v>
      </c>
      <c r="U736" s="59" t="str">
        <f t="shared" si="93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0</v>
      </c>
      <c r="N737" s="26">
        <v>0</v>
      </c>
      <c r="O737" s="61">
        <f t="shared" si="84"/>
        <v>-176.98416666666665</v>
      </c>
      <c r="P737" s="60">
        <f t="shared" si="91"/>
        <v>0</v>
      </c>
      <c r="Q737" s="85"/>
      <c r="R737" s="86"/>
      <c r="S737" s="87"/>
      <c r="T737" s="55">
        <f t="shared" si="92"/>
        <v>10442.065833333332</v>
      </c>
      <c r="U737" s="59" t="str">
        <f t="shared" si="93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0</v>
      </c>
      <c r="N738" s="26">
        <v>0</v>
      </c>
      <c r="O738" s="61">
        <f t="shared" si="84"/>
        <v>-3</v>
      </c>
      <c r="P738" s="60">
        <f t="shared" si="91"/>
        <v>0</v>
      </c>
      <c r="Q738" s="85"/>
      <c r="R738" s="86"/>
      <c r="S738" s="87"/>
      <c r="T738" s="55">
        <f t="shared" si="92"/>
        <v>897</v>
      </c>
      <c r="U738" s="59" t="str">
        <f t="shared" si="93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4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0</v>
      </c>
      <c r="N739" s="26">
        <v>0</v>
      </c>
      <c r="O739" s="61">
        <f t="shared" ref="O739:O740" si="95">(SLN(I739,N739,K739))*-1</f>
        <v>-166.34459999999999</v>
      </c>
      <c r="P739" s="60">
        <f t="shared" ref="P739:P740" si="96">O739*M739</f>
        <v>0</v>
      </c>
      <c r="Q739" s="85"/>
      <c r="R739" s="86"/>
      <c r="S739" s="87"/>
      <c r="T739" s="55">
        <f t="shared" si="92"/>
        <v>49737.035400000001</v>
      </c>
      <c r="U739" s="59" t="str">
        <f t="shared" si="93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4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0</v>
      </c>
      <c r="N740" s="26">
        <v>0</v>
      </c>
      <c r="O740" s="61">
        <f t="shared" si="95"/>
        <v>-4.166666666666667</v>
      </c>
      <c r="P740" s="60">
        <f t="shared" si="96"/>
        <v>0</v>
      </c>
      <c r="Q740" s="85"/>
      <c r="R740" s="86"/>
      <c r="S740" s="87"/>
      <c r="T740" s="55">
        <f t="shared" si="92"/>
        <v>1245.8333333333333</v>
      </c>
      <c r="U740" s="59" t="str">
        <f t="shared" si="93"/>
        <v>NÃO</v>
      </c>
      <c r="V740" s="15"/>
    </row>
    <row r="741" spans="2:22" ht="24" customHeight="1" thickBot="1" x14ac:dyDescent="0.25">
      <c r="H741" s="49"/>
      <c r="I741" s="48">
        <f>SUM(I4:I740)</f>
        <v>14834398.249999993</v>
      </c>
      <c r="N741" s="27">
        <f>SUM(N4:N740)</f>
        <v>0</v>
      </c>
      <c r="O741" s="62">
        <f>SUM(O4:O740)</f>
        <v>-27285.041183333346</v>
      </c>
      <c r="P741" s="63">
        <f>SUM(P4:P740)</f>
        <v>-12476819.209499994</v>
      </c>
      <c r="Q741" s="81" t="s">
        <v>624</v>
      </c>
      <c r="R741" s="82" t="s">
        <v>624</v>
      </c>
      <c r="S741" s="84">
        <f>SUM(S4:S740)</f>
        <v>3983.75</v>
      </c>
      <c r="T741" s="56">
        <f>SUM(T4:T740)</f>
        <v>2281854.5993166668</v>
      </c>
      <c r="U741" s="57"/>
    </row>
    <row r="742" spans="2:22" ht="15.75" thickTop="1" x14ac:dyDescent="0.25">
      <c r="B742"/>
      <c r="C742"/>
      <c r="D742"/>
      <c r="M742" s="30"/>
      <c r="N742" s="29"/>
      <c r="O742" s="14"/>
      <c r="T742" s="31"/>
      <c r="U742" s="18"/>
    </row>
    <row r="743" spans="2:22" s="15" customFormat="1" ht="15" x14ac:dyDescent="0.25">
      <c r="B743" s="3"/>
      <c r="C743" s="3"/>
      <c r="D743" s="3"/>
      <c r="E743" s="3"/>
      <c r="F743" s="3"/>
      <c r="G743" s="10"/>
      <c r="H743" s="32"/>
      <c r="I743" s="32"/>
      <c r="J743" s="3"/>
      <c r="K743" s="3"/>
      <c r="L743" s="10"/>
      <c r="M743" s="12"/>
      <c r="N743"/>
      <c r="O743"/>
      <c r="P743" s="93" t="s">
        <v>631</v>
      </c>
      <c r="Q743" s="72" t="s">
        <v>632</v>
      </c>
      <c r="R743" s="14"/>
      <c r="S743" s="14"/>
      <c r="U743" s="6"/>
      <c r="V743" s="2"/>
    </row>
    <row r="744" spans="2:22" s="15" customFormat="1" ht="15" x14ac:dyDescent="0.25">
      <c r="B744" s="3"/>
      <c r="C744" s="3"/>
      <c r="D744" s="3"/>
      <c r="E744" s="3"/>
      <c r="F744" s="3"/>
      <c r="G744" s="10"/>
      <c r="H744" s="32"/>
      <c r="I744" s="32"/>
      <c r="J744" s="3"/>
      <c r="K744" s="3"/>
      <c r="L744" s="10"/>
      <c r="M744" s="12"/>
      <c r="N744"/>
      <c r="O744" s="90"/>
      <c r="P744" s="93" t="s">
        <v>618</v>
      </c>
      <c r="Q744" s="72" t="s">
        <v>619</v>
      </c>
      <c r="R744" s="14"/>
      <c r="S744" s="14"/>
      <c r="U744" s="6"/>
      <c r="V744" s="2"/>
    </row>
    <row r="745" spans="2:22" s="15" customFormat="1" ht="15" x14ac:dyDescent="0.25">
      <c r="B745" s="3"/>
      <c r="C745" s="3"/>
      <c r="D745" s="3"/>
      <c r="E745" s="3"/>
      <c r="F745" s="3"/>
      <c r="G745" s="10"/>
      <c r="H745" s="32"/>
      <c r="I745" s="32"/>
      <c r="J745" s="3"/>
      <c r="K745" s="3"/>
      <c r="L745" s="10"/>
      <c r="M745" s="12"/>
      <c r="N745" s="7" t="s">
        <v>12</v>
      </c>
      <c r="O745" t="s">
        <v>621</v>
      </c>
      <c r="P745" t="s">
        <v>594</v>
      </c>
      <c r="Q745" t="s">
        <v>616</v>
      </c>
      <c r="R745" t="s">
        <v>617</v>
      </c>
      <c r="S745" s="14"/>
      <c r="U745" s="6"/>
      <c r="V745" s="2"/>
    </row>
    <row r="746" spans="2:22" s="15" customFormat="1" ht="15" x14ac:dyDescent="0.25">
      <c r="B746" s="3"/>
      <c r="C746" s="3"/>
      <c r="D746" s="3"/>
      <c r="E746" s="3"/>
      <c r="F746" s="3"/>
      <c r="G746" s="10"/>
      <c r="H746" s="32"/>
      <c r="I746" s="32"/>
      <c r="J746" s="3"/>
      <c r="K746" s="3"/>
      <c r="L746" s="10"/>
      <c r="M746" s="12"/>
      <c r="N746" s="8" t="s">
        <v>582</v>
      </c>
      <c r="O746" s="28">
        <v>11592579.449999997</v>
      </c>
      <c r="P746" s="28">
        <v>-10604.785599999999</v>
      </c>
      <c r="Q746" s="28">
        <v>-9992408.2663333304</v>
      </c>
      <c r="R746" s="28">
        <v>1541126.9980666663</v>
      </c>
      <c r="S746" s="14"/>
      <c r="U746" s="6"/>
      <c r="V746" s="2"/>
    </row>
    <row r="747" spans="2:22" s="15" customFormat="1" ht="15" x14ac:dyDescent="0.25">
      <c r="B747" s="3"/>
      <c r="C747" s="3"/>
      <c r="D747" s="3"/>
      <c r="E747" s="3"/>
      <c r="F747" s="3"/>
      <c r="G747" s="10"/>
      <c r="H747" s="32"/>
      <c r="I747" s="32"/>
      <c r="J747" s="3"/>
      <c r="K747" s="3"/>
      <c r="L747" s="10"/>
      <c r="M747" s="12"/>
      <c r="N747" s="8" t="s">
        <v>581</v>
      </c>
      <c r="O747" s="28">
        <v>3237323.8700000015</v>
      </c>
      <c r="P747" s="28">
        <v>-16605.340083333329</v>
      </c>
      <c r="Q747" s="28">
        <v>-2482771.0548333335</v>
      </c>
      <c r="R747" s="28">
        <v>737947.47508333321</v>
      </c>
      <c r="S747" s="14"/>
      <c r="U747" s="6"/>
      <c r="V747" s="2"/>
    </row>
    <row r="748" spans="2:22" s="15" customFormat="1" ht="15" x14ac:dyDescent="0.25">
      <c r="B748" s="3"/>
      <c r="C748" s="3"/>
      <c r="D748" s="3"/>
      <c r="E748" s="3"/>
      <c r="F748" s="3"/>
      <c r="G748" s="10"/>
      <c r="H748" s="32"/>
      <c r="I748" s="32"/>
      <c r="J748" s="3"/>
      <c r="K748" s="3"/>
      <c r="L748" s="10"/>
      <c r="M748" s="12"/>
      <c r="N748" s="8" t="s">
        <v>210</v>
      </c>
      <c r="O748" s="28">
        <v>4494.93</v>
      </c>
      <c r="P748" s="28">
        <v>-74.915500000000009</v>
      </c>
      <c r="Q748" s="28">
        <v>-1639.8883333333335</v>
      </c>
      <c r="R748" s="28">
        <v>2780.1261666666664</v>
      </c>
      <c r="S748" s="14"/>
      <c r="U748" s="6"/>
      <c r="V748" s="2"/>
    </row>
    <row r="749" spans="2:22" s="15" customFormat="1" ht="15" x14ac:dyDescent="0.25">
      <c r="B749" s="3"/>
      <c r="C749" s="3"/>
      <c r="D749" s="3"/>
      <c r="E749" s="3"/>
      <c r="F749" s="3"/>
      <c r="G749" s="10"/>
      <c r="H749" s="32"/>
      <c r="I749" s="32"/>
      <c r="J749" s="3"/>
      <c r="K749" s="3"/>
      <c r="L749" s="10"/>
      <c r="M749" s="12"/>
      <c r="N749" s="8" t="s">
        <v>13</v>
      </c>
      <c r="O749" s="28">
        <v>14834398.249999998</v>
      </c>
      <c r="P749" s="28">
        <v>-27285.041183333327</v>
      </c>
      <c r="Q749" s="28">
        <v>-12476819.209499998</v>
      </c>
      <c r="R749" s="28">
        <v>2281854.5993166664</v>
      </c>
      <c r="S749" s="14"/>
      <c r="U749" s="6"/>
      <c r="V749" s="2"/>
    </row>
    <row r="750" spans="2:22" s="15" customFormat="1" ht="15" x14ac:dyDescent="0.25">
      <c r="B750" s="3"/>
      <c r="C750" s="3"/>
      <c r="D750" s="3"/>
      <c r="E750" s="3"/>
      <c r="F750" s="3"/>
      <c r="G750" s="10"/>
      <c r="H750" s="32"/>
      <c r="I750" s="32"/>
      <c r="J750" s="3"/>
      <c r="K750" s="3"/>
      <c r="L750" s="10"/>
      <c r="M750" s="12"/>
      <c r="N750"/>
      <c r="O750"/>
      <c r="P750"/>
      <c r="Q750" s="14"/>
      <c r="R750" s="14"/>
      <c r="S750" s="14"/>
      <c r="U750" s="6"/>
      <c r="V750" s="2"/>
    </row>
    <row r="751" spans="2:22" ht="15" x14ac:dyDescent="0.25">
      <c r="N751"/>
      <c r="O751"/>
      <c r="P751"/>
    </row>
    <row r="752" spans="2:22" ht="15" x14ac:dyDescent="0.25">
      <c r="N752" s="7" t="s">
        <v>12</v>
      </c>
      <c r="O752" t="s">
        <v>633</v>
      </c>
      <c r="P752" s="91">
        <v>44562</v>
      </c>
      <c r="Q752" s="96">
        <v>69.75</v>
      </c>
    </row>
    <row r="753" spans="14:17" ht="15" x14ac:dyDescent="0.25">
      <c r="N753" s="8" t="s">
        <v>582</v>
      </c>
      <c r="O753"/>
      <c r="P753" s="91">
        <v>44593</v>
      </c>
      <c r="Q753" s="96">
        <v>3914</v>
      </c>
    </row>
    <row r="754" spans="14:17" ht="15" x14ac:dyDescent="0.25">
      <c r="N754" s="94" t="s">
        <v>6</v>
      </c>
      <c r="O754"/>
      <c r="P754" s="92"/>
      <c r="Q754" s="98">
        <f>SUM(Q752:Q753)</f>
        <v>3983.75</v>
      </c>
    </row>
    <row r="755" spans="14:17" ht="15" x14ac:dyDescent="0.25">
      <c r="N755" s="8" t="s">
        <v>581</v>
      </c>
      <c r="O755" s="28">
        <v>3983.75</v>
      </c>
      <c r="P755"/>
      <c r="Q755" s="28">
        <f>S741-Q754</f>
        <v>0</v>
      </c>
    </row>
    <row r="756" spans="14:17" ht="15" x14ac:dyDescent="0.25">
      <c r="N756" s="94" t="s">
        <v>205</v>
      </c>
      <c r="O756"/>
      <c r="P756"/>
      <c r="Q756"/>
    </row>
    <row r="757" spans="14:17" ht="15" x14ac:dyDescent="0.25">
      <c r="N757" s="94" t="s">
        <v>207</v>
      </c>
      <c r="O757"/>
      <c r="P757"/>
      <c r="Q757"/>
    </row>
    <row r="758" spans="14:17" ht="15" x14ac:dyDescent="0.25">
      <c r="N758" s="94" t="s">
        <v>208</v>
      </c>
      <c r="O758" s="28">
        <v>892</v>
      </c>
      <c r="P758"/>
    </row>
    <row r="759" spans="14:17" ht="15" x14ac:dyDescent="0.25">
      <c r="N759" s="94" t="s">
        <v>206</v>
      </c>
      <c r="O759" s="28">
        <v>3091.75</v>
      </c>
      <c r="P759"/>
    </row>
    <row r="760" spans="14:17" ht="15" x14ac:dyDescent="0.25">
      <c r="N760" s="94" t="s">
        <v>577</v>
      </c>
      <c r="O760"/>
      <c r="P760"/>
    </row>
    <row r="761" spans="14:17" ht="15" x14ac:dyDescent="0.25">
      <c r="N761" s="94" t="s">
        <v>209</v>
      </c>
      <c r="O761"/>
      <c r="P761"/>
    </row>
    <row r="762" spans="14:17" ht="15" x14ac:dyDescent="0.25">
      <c r="N762" s="94" t="s">
        <v>5</v>
      </c>
      <c r="O762"/>
      <c r="P762"/>
    </row>
    <row r="763" spans="14:17" ht="15" x14ac:dyDescent="0.25">
      <c r="N763" s="8" t="s">
        <v>210</v>
      </c>
      <c r="O763"/>
      <c r="P763"/>
    </row>
    <row r="764" spans="14:17" ht="15" x14ac:dyDescent="0.25">
      <c r="N764" s="94" t="s">
        <v>210</v>
      </c>
      <c r="O764"/>
      <c r="P764"/>
    </row>
    <row r="765" spans="14:17" ht="15" x14ac:dyDescent="0.25">
      <c r="N765" s="8" t="s">
        <v>13</v>
      </c>
      <c r="O765" s="28">
        <v>3983.75</v>
      </c>
      <c r="P765"/>
    </row>
    <row r="766" spans="14:17" ht="15" x14ac:dyDescent="0.25">
      <c r="N766"/>
      <c r="O766"/>
      <c r="P766"/>
    </row>
    <row r="767" spans="14:17" ht="15" x14ac:dyDescent="0.25">
      <c r="N767"/>
      <c r="O767"/>
      <c r="P767"/>
    </row>
    <row r="768" spans="14:17" ht="15" x14ac:dyDescent="0.25">
      <c r="N768"/>
      <c r="O768"/>
      <c r="P768"/>
    </row>
    <row r="769" spans="14:16" ht="15" x14ac:dyDescent="0.25">
      <c r="N769"/>
      <c r="O769"/>
      <c r="P769"/>
    </row>
    <row r="770" spans="14:16" ht="15" x14ac:dyDescent="0.25">
      <c r="N770"/>
      <c r="O770"/>
      <c r="P770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date" allowBlank="1" showInputMessage="1" showErrorMessage="1" sqref="F4:F384" xr:uid="{3C240D53-91D2-4CDD-B03F-36A35412CAF6}">
      <formula1>18264</formula1>
      <formula2>55153</formula2>
    </dataValidation>
    <dataValidation type="whole" allowBlank="1" showInputMessage="1" showErrorMessage="1" sqref="K4:K740 D4:D740" xr:uid="{B525AF5B-9995-400F-A791-AF24F2F1B5EC}">
      <formula1>0</formula1>
      <formula2>1000</formula2>
    </dataValidation>
    <dataValidation type="list" allowBlank="1" showInputMessage="1" showErrorMessage="1" sqref="F4:F731 C4:D740" xr:uid="{935BBE96-69B3-452C-9F8E-8EBC7C98437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C46F-F267-4753-9F42-B431E1EA6588}">
  <sheetPr>
    <pageSetUpPr fitToPage="1"/>
  </sheetPr>
  <dimension ref="B1:V752"/>
  <sheetViews>
    <sheetView zoomScale="80" zoomScaleNormal="80" workbookViewId="0">
      <pane ySplit="3" topLeftCell="A719" activePane="bottomLeft" state="frozen"/>
      <selection pane="bottomLeft" activeCell="P747" sqref="P747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7" width="17.28515625" style="14" customWidth="1"/>
    <col min="18" max="18" width="1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99">
        <v>44592</v>
      </c>
      <c r="G2" s="100"/>
      <c r="H2" s="101" t="s">
        <v>598</v>
      </c>
      <c r="I2" s="102"/>
      <c r="J2" s="103" t="s">
        <v>592</v>
      </c>
      <c r="K2" s="103"/>
      <c r="L2" s="101" t="s">
        <v>591</v>
      </c>
      <c r="M2" s="104"/>
      <c r="N2" s="105" t="s">
        <v>578</v>
      </c>
      <c r="O2" s="106"/>
      <c r="P2" s="106"/>
      <c r="Q2" s="105" t="s">
        <v>625</v>
      </c>
      <c r="R2" s="106"/>
      <c r="S2" s="107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35" si="4">DATEDIF(F4,$F$2,"M")</f>
        <v>516</v>
      </c>
      <c r="N4" s="26">
        <v>0</v>
      </c>
      <c r="O4" s="61">
        <v>0</v>
      </c>
      <c r="P4" s="60">
        <f t="shared" ref="P4:P35" si="5">I4*-1</f>
        <v>-288.01</v>
      </c>
      <c r="Q4" s="83"/>
      <c r="R4" s="80"/>
      <c r="S4" s="79"/>
      <c r="T4" s="55">
        <f t="shared" ref="T4:T35" si="6">I4+N4+O4+P4</f>
        <v>0</v>
      </c>
      <c r="U4" s="59" t="str">
        <f t="shared" ref="U4:U67" si="7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509</v>
      </c>
      <c r="N5" s="26">
        <v>0</v>
      </c>
      <c r="O5" s="61">
        <v>0</v>
      </c>
      <c r="P5" s="60">
        <f t="shared" si="5"/>
        <v>-62.5</v>
      </c>
      <c r="Q5" s="83"/>
      <c r="R5" s="80"/>
      <c r="S5" s="79"/>
      <c r="T5" s="55">
        <f t="shared" si="6"/>
        <v>0</v>
      </c>
      <c r="U5" s="59" t="str">
        <f t="shared" si="7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496</v>
      </c>
      <c r="N6" s="26">
        <v>0</v>
      </c>
      <c r="O6" s="61">
        <v>0</v>
      </c>
      <c r="P6" s="60">
        <f t="shared" si="5"/>
        <v>-71.900000000000006</v>
      </c>
      <c r="Q6" s="83"/>
      <c r="R6" s="80"/>
      <c r="S6" s="79"/>
      <c r="T6" s="55">
        <f t="shared" si="6"/>
        <v>0</v>
      </c>
      <c r="U6" s="59" t="str">
        <f t="shared" si="7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492</v>
      </c>
      <c r="N7" s="26">
        <v>0</v>
      </c>
      <c r="O7" s="61">
        <v>0</v>
      </c>
      <c r="P7" s="60">
        <f t="shared" si="5"/>
        <v>-322.10000000000002</v>
      </c>
      <c r="Q7" s="83"/>
      <c r="R7" s="80"/>
      <c r="S7" s="79"/>
      <c r="T7" s="55">
        <f t="shared" si="6"/>
        <v>0</v>
      </c>
      <c r="U7" s="59" t="str">
        <f t="shared" si="7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 t="shared" si="5"/>
        <v>-30</v>
      </c>
      <c r="Q8" s="83"/>
      <c r="R8" s="80"/>
      <c r="S8" s="79"/>
      <c r="T8" s="55">
        <f t="shared" si="6"/>
        <v>0</v>
      </c>
      <c r="U8" s="59" t="str">
        <f t="shared" si="7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483</v>
      </c>
      <c r="N9" s="26">
        <v>0</v>
      </c>
      <c r="O9" s="61">
        <v>0</v>
      </c>
      <c r="P9" s="60">
        <f t="shared" si="5"/>
        <v>-709.26</v>
      </c>
      <c r="Q9" s="83"/>
      <c r="R9" s="80"/>
      <c r="S9" s="79"/>
      <c r="T9" s="55">
        <f t="shared" si="6"/>
        <v>0</v>
      </c>
      <c r="U9" s="59" t="str">
        <f t="shared" si="7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 t="shared" si="5"/>
        <v>-525.38</v>
      </c>
      <c r="Q10" s="83"/>
      <c r="R10" s="80"/>
      <c r="S10" s="79"/>
      <c r="T10" s="55">
        <f t="shared" si="6"/>
        <v>0</v>
      </c>
      <c r="U10" s="59" t="str">
        <f t="shared" si="7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 t="shared" si="5"/>
        <v>-130.80000000000001</v>
      </c>
      <c r="Q11" s="83"/>
      <c r="R11" s="80"/>
      <c r="S11" s="79"/>
      <c r="T11" s="55">
        <f t="shared" si="6"/>
        <v>0</v>
      </c>
      <c r="U11" s="59" t="str">
        <f t="shared" si="7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 t="shared" si="5"/>
        <v>-85.7</v>
      </c>
      <c r="Q12" s="83"/>
      <c r="R12" s="80"/>
      <c r="S12" s="79"/>
      <c r="T12" s="55">
        <f t="shared" si="6"/>
        <v>0</v>
      </c>
      <c r="U12" s="59" t="str">
        <f t="shared" si="7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 t="shared" si="5"/>
        <v>-302</v>
      </c>
      <c r="Q13" s="83"/>
      <c r="R13" s="80"/>
      <c r="S13" s="79"/>
      <c r="T13" s="55">
        <f t="shared" si="6"/>
        <v>0</v>
      </c>
      <c r="U13" s="59" t="str">
        <f t="shared" si="7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469</v>
      </c>
      <c r="N14" s="26">
        <v>0</v>
      </c>
      <c r="O14" s="61">
        <v>0</v>
      </c>
      <c r="P14" s="60">
        <f t="shared" si="5"/>
        <v>-330</v>
      </c>
      <c r="Q14" s="83"/>
      <c r="R14" s="80"/>
      <c r="S14" s="79"/>
      <c r="T14" s="55">
        <f t="shared" si="6"/>
        <v>0</v>
      </c>
      <c r="U14" s="59" t="str">
        <f t="shared" si="7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469</v>
      </c>
      <c r="N15" s="26">
        <v>0</v>
      </c>
      <c r="O15" s="61">
        <v>0</v>
      </c>
      <c r="P15" s="60">
        <f t="shared" si="5"/>
        <v>-392.34000000000003</v>
      </c>
      <c r="Q15" s="83"/>
      <c r="R15" s="80"/>
      <c r="S15" s="79"/>
      <c r="T15" s="55">
        <f t="shared" si="6"/>
        <v>0</v>
      </c>
      <c r="U15" s="59" t="str">
        <f t="shared" si="7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469</v>
      </c>
      <c r="N16" s="26">
        <v>0</v>
      </c>
      <c r="O16" s="61">
        <v>0</v>
      </c>
      <c r="P16" s="60">
        <f t="shared" si="5"/>
        <v>-13.5</v>
      </c>
      <c r="Q16" s="83"/>
      <c r="R16" s="80"/>
      <c r="S16" s="79"/>
      <c r="T16" s="55">
        <f t="shared" si="6"/>
        <v>0</v>
      </c>
      <c r="U16" s="59" t="str">
        <f t="shared" si="7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469</v>
      </c>
      <c r="N17" s="26">
        <v>0</v>
      </c>
      <c r="O17" s="61">
        <v>0</v>
      </c>
      <c r="P17" s="60">
        <f t="shared" si="5"/>
        <v>-39.46</v>
      </c>
      <c r="Q17" s="83"/>
      <c r="R17" s="80"/>
      <c r="S17" s="79"/>
      <c r="T17" s="55">
        <f t="shared" si="6"/>
        <v>0</v>
      </c>
      <c r="U17" s="59" t="str">
        <f t="shared" si="7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469</v>
      </c>
      <c r="N18" s="26">
        <v>0</v>
      </c>
      <c r="O18" s="61">
        <v>0</v>
      </c>
      <c r="P18" s="60">
        <f t="shared" si="5"/>
        <v>-130.65</v>
      </c>
      <c r="Q18" s="83"/>
      <c r="R18" s="80"/>
      <c r="S18" s="79"/>
      <c r="T18" s="55">
        <f t="shared" si="6"/>
        <v>0</v>
      </c>
      <c r="U18" s="59" t="str">
        <f t="shared" si="7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465</v>
      </c>
      <c r="N19" s="26">
        <v>0</v>
      </c>
      <c r="O19" s="61">
        <v>0</v>
      </c>
      <c r="P19" s="60">
        <f t="shared" si="5"/>
        <v>-158.91</v>
      </c>
      <c r="Q19" s="83"/>
      <c r="R19" s="80"/>
      <c r="S19" s="79"/>
      <c r="T19" s="55">
        <f t="shared" si="6"/>
        <v>0</v>
      </c>
      <c r="U19" s="59" t="str">
        <f t="shared" si="7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465</v>
      </c>
      <c r="N20" s="26">
        <v>0</v>
      </c>
      <c r="O20" s="61">
        <v>0</v>
      </c>
      <c r="P20" s="60">
        <f t="shared" si="5"/>
        <v>-124.86</v>
      </c>
      <c r="Q20" s="83"/>
      <c r="R20" s="80"/>
      <c r="S20" s="79"/>
      <c r="T20" s="55">
        <f t="shared" si="6"/>
        <v>0</v>
      </c>
      <c r="U20" s="59" t="str">
        <f t="shared" si="7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457</v>
      </c>
      <c r="N21" s="26">
        <v>0</v>
      </c>
      <c r="O21" s="61">
        <v>0</v>
      </c>
      <c r="P21" s="60">
        <f t="shared" si="5"/>
        <v>-450</v>
      </c>
      <c r="Q21" s="83"/>
      <c r="R21" s="80"/>
      <c r="S21" s="79"/>
      <c r="T21" s="55">
        <f t="shared" si="6"/>
        <v>0</v>
      </c>
      <c r="U21" s="59" t="str">
        <f t="shared" si="7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457</v>
      </c>
      <c r="N22" s="26">
        <v>0</v>
      </c>
      <c r="O22" s="61">
        <v>0</v>
      </c>
      <c r="P22" s="60">
        <f t="shared" si="5"/>
        <v>-210</v>
      </c>
      <c r="Q22" s="83"/>
      <c r="R22" s="80"/>
      <c r="S22" s="79"/>
      <c r="T22" s="55">
        <f t="shared" si="6"/>
        <v>0</v>
      </c>
      <c r="U22" s="59" t="str">
        <f t="shared" si="7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457</v>
      </c>
      <c r="N23" s="26">
        <v>0</v>
      </c>
      <c r="O23" s="61">
        <v>0</v>
      </c>
      <c r="P23" s="60">
        <f t="shared" si="5"/>
        <v>-778</v>
      </c>
      <c r="Q23" s="83"/>
      <c r="R23" s="80"/>
      <c r="S23" s="79"/>
      <c r="T23" s="55">
        <f t="shared" si="6"/>
        <v>0</v>
      </c>
      <c r="U23" s="59" t="str">
        <f t="shared" si="7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457</v>
      </c>
      <c r="N24" s="26">
        <v>0</v>
      </c>
      <c r="O24" s="61">
        <v>0</v>
      </c>
      <c r="P24" s="60">
        <f t="shared" si="5"/>
        <v>-458</v>
      </c>
      <c r="Q24" s="83"/>
      <c r="R24" s="80"/>
      <c r="S24" s="79"/>
      <c r="T24" s="55">
        <f t="shared" si="6"/>
        <v>0</v>
      </c>
      <c r="U24" s="59" t="str">
        <f t="shared" si="7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457</v>
      </c>
      <c r="N25" s="26">
        <v>0</v>
      </c>
      <c r="O25" s="61">
        <v>0</v>
      </c>
      <c r="P25" s="60">
        <f t="shared" si="5"/>
        <v>-295</v>
      </c>
      <c r="Q25" s="83"/>
      <c r="R25" s="80"/>
      <c r="S25" s="79"/>
      <c r="T25" s="55">
        <f t="shared" si="6"/>
        <v>0</v>
      </c>
      <c r="U25" s="59" t="str">
        <f t="shared" si="7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 t="shared" si="5"/>
        <v>-240</v>
      </c>
      <c r="Q26" s="83"/>
      <c r="R26" s="80"/>
      <c r="S26" s="79"/>
      <c r="T26" s="55">
        <f t="shared" si="6"/>
        <v>0</v>
      </c>
      <c r="U26" s="59" t="str">
        <f t="shared" si="7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450</v>
      </c>
      <c r="N27" s="26">
        <v>0</v>
      </c>
      <c r="O27" s="61">
        <v>0</v>
      </c>
      <c r="P27" s="60">
        <f t="shared" si="5"/>
        <v>-270</v>
      </c>
      <c r="Q27" s="83"/>
      <c r="R27" s="80"/>
      <c r="S27" s="79"/>
      <c r="T27" s="55">
        <f t="shared" si="6"/>
        <v>0</v>
      </c>
      <c r="U27" s="59" t="str">
        <f t="shared" si="7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448</v>
      </c>
      <c r="N28" s="26">
        <v>0</v>
      </c>
      <c r="O28" s="61">
        <v>0</v>
      </c>
      <c r="P28" s="60">
        <f t="shared" si="5"/>
        <v>-486</v>
      </c>
      <c r="Q28" s="83"/>
      <c r="R28" s="80"/>
      <c r="S28" s="79"/>
      <c r="T28" s="55">
        <f t="shared" si="6"/>
        <v>0</v>
      </c>
      <c r="U28" s="59" t="str">
        <f t="shared" si="7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 t="shared" si="5"/>
        <v>-1550.76</v>
      </c>
      <c r="Q29" s="83"/>
      <c r="R29" s="80"/>
      <c r="S29" s="79"/>
      <c r="T29" s="55">
        <f t="shared" si="6"/>
        <v>0</v>
      </c>
      <c r="U29" s="59" t="str">
        <f t="shared" si="7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 t="shared" si="5"/>
        <v>-398</v>
      </c>
      <c r="Q30" s="83"/>
      <c r="R30" s="80"/>
      <c r="S30" s="79"/>
      <c r="T30" s="55">
        <f t="shared" si="6"/>
        <v>0</v>
      </c>
      <c r="U30" s="59" t="str">
        <f t="shared" si="7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 t="shared" si="5"/>
        <v>-498.4</v>
      </c>
      <c r="Q31" s="83"/>
      <c r="R31" s="80"/>
      <c r="S31" s="79"/>
      <c r="T31" s="55">
        <f t="shared" si="6"/>
        <v>0</v>
      </c>
      <c r="U31" s="59" t="str">
        <f t="shared" si="7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 t="shared" si="5"/>
        <v>-304.7</v>
      </c>
      <c r="Q32" s="83"/>
      <c r="R32" s="80"/>
      <c r="S32" s="79"/>
      <c r="T32" s="55">
        <f t="shared" si="6"/>
        <v>0</v>
      </c>
      <c r="U32" s="59" t="str">
        <f t="shared" si="7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 t="shared" si="5"/>
        <v>-486</v>
      </c>
      <c r="Q33" s="83"/>
      <c r="R33" s="80"/>
      <c r="S33" s="79"/>
      <c r="T33" s="55">
        <f t="shared" si="6"/>
        <v>0</v>
      </c>
      <c r="U33" s="59" t="str">
        <f t="shared" si="7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 t="shared" si="5"/>
        <v>-95</v>
      </c>
      <c r="Q34" s="83"/>
      <c r="R34" s="80"/>
      <c r="S34" s="79"/>
      <c r="T34" s="55">
        <f t="shared" si="6"/>
        <v>0</v>
      </c>
      <c r="U34" s="59" t="str">
        <f t="shared" si="7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 t="shared" si="5"/>
        <v>-31</v>
      </c>
      <c r="Q35" s="83"/>
      <c r="R35" s="80"/>
      <c r="S35" s="79"/>
      <c r="T35" s="55">
        <f t="shared" si="6"/>
        <v>0</v>
      </c>
      <c r="U35" s="59" t="str">
        <f t="shared" si="7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ref="M36:M67" si="8">DATEDIF(F36,$F$2,"M")</f>
        <v>417</v>
      </c>
      <c r="N36" s="26">
        <v>0</v>
      </c>
      <c r="O36" s="61">
        <v>0</v>
      </c>
      <c r="P36" s="60">
        <f t="shared" ref="P36:P67" si="9">I36*-1</f>
        <v>-89</v>
      </c>
      <c r="Q36" s="83"/>
      <c r="R36" s="80"/>
      <c r="S36" s="79"/>
      <c r="T36" s="55">
        <f t="shared" ref="T36:T67" si="10">I36+N36+O36+P36</f>
        <v>0</v>
      </c>
      <c r="U36" s="59" t="str">
        <f t="shared" si="7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8"/>
        <v>403</v>
      </c>
      <c r="N37" s="26">
        <v>0</v>
      </c>
      <c r="O37" s="61">
        <v>0</v>
      </c>
      <c r="P37" s="60">
        <f t="shared" si="9"/>
        <v>-89</v>
      </c>
      <c r="Q37" s="83"/>
      <c r="R37" s="80"/>
      <c r="S37" s="79"/>
      <c r="T37" s="55">
        <f t="shared" si="10"/>
        <v>0</v>
      </c>
      <c r="U37" s="59" t="str">
        <f t="shared" si="7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8"/>
        <v>401</v>
      </c>
      <c r="N38" s="26">
        <v>0</v>
      </c>
      <c r="O38" s="61">
        <v>0</v>
      </c>
      <c r="P38" s="60">
        <f t="shared" si="9"/>
        <v>-108</v>
      </c>
      <c r="Q38" s="83"/>
      <c r="R38" s="80"/>
      <c r="S38" s="79"/>
      <c r="T38" s="55">
        <f t="shared" si="10"/>
        <v>0</v>
      </c>
      <c r="U38" s="59" t="str">
        <f t="shared" si="7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8"/>
        <v>397</v>
      </c>
      <c r="N39" s="26">
        <v>0</v>
      </c>
      <c r="O39" s="61">
        <v>0</v>
      </c>
      <c r="P39" s="60">
        <f t="shared" si="9"/>
        <v>-486</v>
      </c>
      <c r="Q39" s="83"/>
      <c r="R39" s="80"/>
      <c r="S39" s="79"/>
      <c r="T39" s="55">
        <f t="shared" si="10"/>
        <v>0</v>
      </c>
      <c r="U39" s="59" t="str">
        <f t="shared" si="7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8"/>
        <v>397</v>
      </c>
      <c r="N40" s="26">
        <v>0</v>
      </c>
      <c r="O40" s="61">
        <v>0</v>
      </c>
      <c r="P40" s="60">
        <f t="shared" si="9"/>
        <v>-67.2</v>
      </c>
      <c r="Q40" s="83"/>
      <c r="R40" s="80"/>
      <c r="S40" s="79"/>
      <c r="T40" s="55">
        <f t="shared" si="10"/>
        <v>0</v>
      </c>
      <c r="U40" s="59" t="str">
        <f t="shared" si="7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8"/>
        <v>392</v>
      </c>
      <c r="N41" s="26">
        <v>0</v>
      </c>
      <c r="O41" s="61">
        <v>0</v>
      </c>
      <c r="P41" s="60">
        <f t="shared" si="9"/>
        <v>-298</v>
      </c>
      <c r="Q41" s="83"/>
      <c r="R41" s="80"/>
      <c r="S41" s="79"/>
      <c r="T41" s="55">
        <f t="shared" si="10"/>
        <v>0</v>
      </c>
      <c r="U41" s="59" t="str">
        <f t="shared" si="7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8"/>
        <v>392</v>
      </c>
      <c r="N42" s="26">
        <v>0</v>
      </c>
      <c r="O42" s="61">
        <v>0</v>
      </c>
      <c r="P42" s="60">
        <f t="shared" si="9"/>
        <v>-188</v>
      </c>
      <c r="Q42" s="83"/>
      <c r="R42" s="80"/>
      <c r="S42" s="79"/>
      <c r="T42" s="55">
        <f t="shared" si="10"/>
        <v>0</v>
      </c>
      <c r="U42" s="59" t="str">
        <f t="shared" si="7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8"/>
        <v>391</v>
      </c>
      <c r="N43" s="26">
        <v>0</v>
      </c>
      <c r="O43" s="61">
        <v>0</v>
      </c>
      <c r="P43" s="60">
        <f t="shared" si="9"/>
        <v>-259</v>
      </c>
      <c r="Q43" s="83"/>
      <c r="R43" s="80"/>
      <c r="S43" s="79"/>
      <c r="T43" s="55">
        <f t="shared" si="10"/>
        <v>0</v>
      </c>
      <c r="U43" s="59" t="str">
        <f t="shared" si="7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8"/>
        <v>388</v>
      </c>
      <c r="N44" s="26">
        <v>0</v>
      </c>
      <c r="O44" s="61">
        <v>0</v>
      </c>
      <c r="P44" s="60">
        <f t="shared" si="9"/>
        <v>-138.28</v>
      </c>
      <c r="Q44" s="83"/>
      <c r="R44" s="80"/>
      <c r="S44" s="79"/>
      <c r="T44" s="55">
        <f t="shared" si="10"/>
        <v>0</v>
      </c>
      <c r="U44" s="59" t="str">
        <f t="shared" si="7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8"/>
        <v>373</v>
      </c>
      <c r="N45" s="26">
        <v>0</v>
      </c>
      <c r="O45" s="61">
        <v>0</v>
      </c>
      <c r="P45" s="60">
        <f t="shared" si="9"/>
        <v>-2300</v>
      </c>
      <c r="Q45" s="83"/>
      <c r="R45" s="80"/>
      <c r="S45" s="79"/>
      <c r="T45" s="55">
        <f t="shared" si="10"/>
        <v>0</v>
      </c>
      <c r="U45" s="59" t="str">
        <f t="shared" si="7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8"/>
        <v>373</v>
      </c>
      <c r="N46" s="26">
        <v>0</v>
      </c>
      <c r="O46" s="61">
        <v>0</v>
      </c>
      <c r="P46" s="60">
        <f t="shared" si="9"/>
        <v>-475</v>
      </c>
      <c r="Q46" s="83"/>
      <c r="R46" s="80"/>
      <c r="S46" s="79"/>
      <c r="T46" s="55">
        <f t="shared" si="10"/>
        <v>0</v>
      </c>
      <c r="U46" s="59" t="str">
        <f t="shared" si="7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8"/>
        <v>373</v>
      </c>
      <c r="N47" s="26">
        <v>0</v>
      </c>
      <c r="O47" s="61">
        <v>0</v>
      </c>
      <c r="P47" s="60">
        <f t="shared" si="9"/>
        <v>-375</v>
      </c>
      <c r="Q47" s="83"/>
      <c r="R47" s="80"/>
      <c r="S47" s="79"/>
      <c r="T47" s="55">
        <f t="shared" si="10"/>
        <v>0</v>
      </c>
      <c r="U47" s="59" t="str">
        <f t="shared" si="7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8"/>
        <v>372</v>
      </c>
      <c r="N48" s="26">
        <v>0</v>
      </c>
      <c r="O48" s="61">
        <v>0</v>
      </c>
      <c r="P48" s="60">
        <f t="shared" si="9"/>
        <v>-511131.45</v>
      </c>
      <c r="Q48" s="83"/>
      <c r="R48" s="80"/>
      <c r="S48" s="79"/>
      <c r="T48" s="55">
        <f t="shared" si="10"/>
        <v>0</v>
      </c>
      <c r="U48" s="59" t="str">
        <f t="shared" si="7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8"/>
        <v>369</v>
      </c>
      <c r="N49" s="26">
        <v>0</v>
      </c>
      <c r="O49" s="61">
        <v>0</v>
      </c>
      <c r="P49" s="60">
        <f t="shared" si="9"/>
        <v>-130</v>
      </c>
      <c r="Q49" s="83"/>
      <c r="R49" s="80"/>
      <c r="S49" s="79"/>
      <c r="T49" s="55">
        <f t="shared" si="10"/>
        <v>0</v>
      </c>
      <c r="U49" s="59" t="str">
        <f t="shared" si="7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8"/>
        <v>369</v>
      </c>
      <c r="N50" s="26">
        <v>0</v>
      </c>
      <c r="O50" s="61">
        <v>0</v>
      </c>
      <c r="P50" s="60">
        <f t="shared" si="9"/>
        <v>-2130</v>
      </c>
      <c r="Q50" s="83"/>
      <c r="R50" s="80"/>
      <c r="S50" s="79"/>
      <c r="T50" s="55">
        <f t="shared" si="10"/>
        <v>0</v>
      </c>
      <c r="U50" s="59" t="str">
        <f t="shared" si="7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8"/>
        <v>367</v>
      </c>
      <c r="N51" s="26">
        <v>0</v>
      </c>
      <c r="O51" s="61">
        <v>0</v>
      </c>
      <c r="P51" s="60">
        <f t="shared" si="9"/>
        <v>-359</v>
      </c>
      <c r="Q51" s="83"/>
      <c r="R51" s="80"/>
      <c r="S51" s="79"/>
      <c r="T51" s="55">
        <f t="shared" si="10"/>
        <v>0</v>
      </c>
      <c r="U51" s="59" t="str">
        <f t="shared" si="7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8"/>
        <v>367</v>
      </c>
      <c r="N52" s="26">
        <v>0</v>
      </c>
      <c r="O52" s="61">
        <v>0</v>
      </c>
      <c r="P52" s="60">
        <f t="shared" si="9"/>
        <v>-1150</v>
      </c>
      <c r="Q52" s="83"/>
      <c r="R52" s="80"/>
      <c r="S52" s="79"/>
      <c r="T52" s="55">
        <f t="shared" si="10"/>
        <v>0</v>
      </c>
      <c r="U52" s="59" t="str">
        <f t="shared" si="7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8"/>
        <v>366</v>
      </c>
      <c r="N53" s="26">
        <v>0</v>
      </c>
      <c r="O53" s="61">
        <v>0</v>
      </c>
      <c r="P53" s="60">
        <f t="shared" si="9"/>
        <v>-950708.62</v>
      </c>
      <c r="Q53" s="83"/>
      <c r="R53" s="80"/>
      <c r="S53" s="79"/>
      <c r="T53" s="55">
        <f t="shared" si="10"/>
        <v>0</v>
      </c>
      <c r="U53" s="59" t="str">
        <f t="shared" si="7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8"/>
        <v>365</v>
      </c>
      <c r="N54" s="26">
        <v>0</v>
      </c>
      <c r="O54" s="61">
        <v>0</v>
      </c>
      <c r="P54" s="60">
        <f t="shared" si="9"/>
        <v>-1540</v>
      </c>
      <c r="Q54" s="83"/>
      <c r="R54" s="80"/>
      <c r="S54" s="79"/>
      <c r="T54" s="55">
        <f t="shared" si="10"/>
        <v>0</v>
      </c>
      <c r="U54" s="59" t="str">
        <f t="shared" si="7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8"/>
        <v>364</v>
      </c>
      <c r="N55" s="26">
        <v>0</v>
      </c>
      <c r="O55" s="61">
        <v>0</v>
      </c>
      <c r="P55" s="60">
        <f t="shared" si="9"/>
        <v>-34</v>
      </c>
      <c r="Q55" s="83"/>
      <c r="R55" s="80"/>
      <c r="S55" s="79"/>
      <c r="T55" s="55">
        <f t="shared" si="10"/>
        <v>0</v>
      </c>
      <c r="U55" s="59" t="str">
        <f t="shared" si="7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8"/>
        <v>364</v>
      </c>
      <c r="N56" s="26">
        <v>0</v>
      </c>
      <c r="O56" s="61">
        <v>0</v>
      </c>
      <c r="P56" s="60">
        <f t="shared" si="9"/>
        <v>-15.38</v>
      </c>
      <c r="Q56" s="83"/>
      <c r="R56" s="80"/>
      <c r="S56" s="79"/>
      <c r="T56" s="55">
        <f t="shared" si="10"/>
        <v>0</v>
      </c>
      <c r="U56" s="59" t="str">
        <f t="shared" si="7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8"/>
        <v>364</v>
      </c>
      <c r="N57" s="26">
        <v>0</v>
      </c>
      <c r="O57" s="61">
        <v>0</v>
      </c>
      <c r="P57" s="60">
        <f t="shared" si="9"/>
        <v>-48</v>
      </c>
      <c r="Q57" s="83"/>
      <c r="R57" s="80"/>
      <c r="S57" s="79"/>
      <c r="T57" s="55">
        <f t="shared" si="10"/>
        <v>0</v>
      </c>
      <c r="U57" s="59" t="str">
        <f t="shared" si="7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8"/>
        <v>364</v>
      </c>
      <c r="N58" s="26">
        <v>0</v>
      </c>
      <c r="O58" s="61">
        <v>0</v>
      </c>
      <c r="P58" s="60">
        <f t="shared" si="9"/>
        <v>-24.6</v>
      </c>
      <c r="Q58" s="83"/>
      <c r="R58" s="80"/>
      <c r="S58" s="79"/>
      <c r="T58" s="55">
        <f t="shared" si="10"/>
        <v>0</v>
      </c>
      <c r="U58" s="59" t="str">
        <f t="shared" si="7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8"/>
        <v>364</v>
      </c>
      <c r="N59" s="26">
        <v>0</v>
      </c>
      <c r="O59" s="61">
        <v>0</v>
      </c>
      <c r="P59" s="60">
        <f t="shared" si="9"/>
        <v>-41.5</v>
      </c>
      <c r="Q59" s="83"/>
      <c r="R59" s="80"/>
      <c r="S59" s="79"/>
      <c r="T59" s="55">
        <f t="shared" si="10"/>
        <v>0</v>
      </c>
      <c r="U59" s="59" t="str">
        <f t="shared" si="7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8"/>
        <v>364</v>
      </c>
      <c r="N60" s="26">
        <v>0</v>
      </c>
      <c r="O60" s="61">
        <v>0</v>
      </c>
      <c r="P60" s="60">
        <f t="shared" si="9"/>
        <v>-127.08</v>
      </c>
      <c r="Q60" s="83"/>
      <c r="R60" s="80"/>
      <c r="S60" s="79"/>
      <c r="T60" s="55">
        <f t="shared" si="10"/>
        <v>0</v>
      </c>
      <c r="U60" s="59" t="str">
        <f t="shared" si="7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8"/>
        <v>363</v>
      </c>
      <c r="N61" s="26">
        <v>0</v>
      </c>
      <c r="O61" s="61">
        <v>0</v>
      </c>
      <c r="P61" s="60">
        <f t="shared" si="9"/>
        <v>-25042.14</v>
      </c>
      <c r="Q61" s="83"/>
      <c r="R61" s="80"/>
      <c r="S61" s="79"/>
      <c r="T61" s="55">
        <f t="shared" si="10"/>
        <v>0</v>
      </c>
      <c r="U61" s="59" t="str">
        <f t="shared" si="7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8"/>
        <v>363</v>
      </c>
      <c r="N62" s="26">
        <v>0</v>
      </c>
      <c r="O62" s="61">
        <v>0</v>
      </c>
      <c r="P62" s="60">
        <f t="shared" si="9"/>
        <v>-129</v>
      </c>
      <c r="Q62" s="83"/>
      <c r="R62" s="80"/>
      <c r="S62" s="79"/>
      <c r="T62" s="55">
        <f t="shared" si="10"/>
        <v>0</v>
      </c>
      <c r="U62" s="59" t="str">
        <f t="shared" si="7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8"/>
        <v>363</v>
      </c>
      <c r="N63" s="26">
        <v>0</v>
      </c>
      <c r="O63" s="61">
        <v>0</v>
      </c>
      <c r="P63" s="60">
        <f t="shared" si="9"/>
        <v>-59.6</v>
      </c>
      <c r="Q63" s="83"/>
      <c r="R63" s="80"/>
      <c r="S63" s="79"/>
      <c r="T63" s="55">
        <f t="shared" si="10"/>
        <v>0</v>
      </c>
      <c r="U63" s="59" t="str">
        <f t="shared" si="7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8"/>
        <v>363</v>
      </c>
      <c r="N64" s="26">
        <v>0</v>
      </c>
      <c r="O64" s="61">
        <v>0</v>
      </c>
      <c r="P64" s="60">
        <f t="shared" si="9"/>
        <v>-89.4</v>
      </c>
      <c r="Q64" s="83"/>
      <c r="R64" s="80"/>
      <c r="S64" s="79"/>
      <c r="T64" s="55">
        <f t="shared" si="10"/>
        <v>0</v>
      </c>
      <c r="U64" s="59" t="str">
        <f t="shared" si="7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8"/>
        <v>362</v>
      </c>
      <c r="N65" s="26">
        <v>0</v>
      </c>
      <c r="O65" s="61">
        <v>0</v>
      </c>
      <c r="P65" s="60">
        <f t="shared" si="9"/>
        <v>-315</v>
      </c>
      <c r="Q65" s="83"/>
      <c r="R65" s="80"/>
      <c r="S65" s="79"/>
      <c r="T65" s="55">
        <f t="shared" si="10"/>
        <v>0</v>
      </c>
      <c r="U65" s="59" t="str">
        <f t="shared" si="7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8"/>
        <v>361</v>
      </c>
      <c r="N66" s="26">
        <v>0</v>
      </c>
      <c r="O66" s="61">
        <v>0</v>
      </c>
      <c r="P66" s="60">
        <f t="shared" si="9"/>
        <v>-1250</v>
      </c>
      <c r="Q66" s="83"/>
      <c r="R66" s="80"/>
      <c r="S66" s="79"/>
      <c r="T66" s="55">
        <f t="shared" si="10"/>
        <v>0</v>
      </c>
      <c r="U66" s="59" t="str">
        <f t="shared" si="7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8"/>
        <v>361</v>
      </c>
      <c r="N67" s="26">
        <v>0</v>
      </c>
      <c r="O67" s="61">
        <v>0</v>
      </c>
      <c r="P67" s="60">
        <f t="shared" si="9"/>
        <v>-924</v>
      </c>
      <c r="Q67" s="83"/>
      <c r="R67" s="80"/>
      <c r="S67" s="79"/>
      <c r="T67" s="55">
        <f t="shared" si="10"/>
        <v>0</v>
      </c>
      <c r="U67" s="59" t="str">
        <f t="shared" si="7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11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2">G68*H68</f>
        <v>330</v>
      </c>
      <c r="J68" s="45">
        <v>10</v>
      </c>
      <c r="K68" s="46">
        <f t="shared" ref="K68:K131" si="13">J68*12</f>
        <v>120</v>
      </c>
      <c r="L68" s="42">
        <f t="shared" ref="L68:L131" si="14">DATEDIF(F68,$F$2,"Y")</f>
        <v>29</v>
      </c>
      <c r="M68" s="24">
        <f t="shared" ref="M68:M99" si="15">DATEDIF(F68,$F$2,"M")</f>
        <v>359</v>
      </c>
      <c r="N68" s="26">
        <v>0</v>
      </c>
      <c r="O68" s="61">
        <v>0</v>
      </c>
      <c r="P68" s="60">
        <f t="shared" ref="P68:P99" si="16">I68*-1</f>
        <v>-330</v>
      </c>
      <c r="Q68" s="83"/>
      <c r="R68" s="80"/>
      <c r="S68" s="79"/>
      <c r="T68" s="55">
        <f t="shared" ref="T68:T99" si="17">I68+N68+O68+P68</f>
        <v>0</v>
      </c>
      <c r="U68" s="59" t="str">
        <f t="shared" ref="U68:U131" si="18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11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2"/>
        <v>10030</v>
      </c>
      <c r="J69" s="45">
        <v>10</v>
      </c>
      <c r="K69" s="46">
        <f t="shared" si="13"/>
        <v>120</v>
      </c>
      <c r="L69" s="42">
        <f t="shared" si="14"/>
        <v>29</v>
      </c>
      <c r="M69" s="24">
        <f t="shared" si="15"/>
        <v>354</v>
      </c>
      <c r="N69" s="26">
        <v>0</v>
      </c>
      <c r="O69" s="61">
        <v>0</v>
      </c>
      <c r="P69" s="60">
        <f t="shared" si="16"/>
        <v>-10030</v>
      </c>
      <c r="Q69" s="83"/>
      <c r="R69" s="80"/>
      <c r="S69" s="79"/>
      <c r="T69" s="55">
        <f t="shared" si="17"/>
        <v>0</v>
      </c>
      <c r="U69" s="59" t="str">
        <f t="shared" si="18"/>
        <v>SIM</v>
      </c>
    </row>
    <row r="70" spans="2:21" x14ac:dyDescent="0.2">
      <c r="B70" s="5" t="s">
        <v>581</v>
      </c>
      <c r="C70" s="5" t="s">
        <v>206</v>
      </c>
      <c r="D70" s="22">
        <f t="shared" si="11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2"/>
        <v>346</v>
      </c>
      <c r="J70" s="45">
        <v>10</v>
      </c>
      <c r="K70" s="46">
        <f t="shared" si="13"/>
        <v>120</v>
      </c>
      <c r="L70" s="42">
        <f t="shared" si="14"/>
        <v>29</v>
      </c>
      <c r="M70" s="24">
        <f t="shared" si="15"/>
        <v>354</v>
      </c>
      <c r="N70" s="26">
        <v>0</v>
      </c>
      <c r="O70" s="61">
        <v>0</v>
      </c>
      <c r="P70" s="60">
        <f t="shared" si="16"/>
        <v>-346</v>
      </c>
      <c r="Q70" s="83"/>
      <c r="R70" s="80"/>
      <c r="S70" s="79"/>
      <c r="T70" s="55">
        <f t="shared" si="17"/>
        <v>0</v>
      </c>
      <c r="U70" s="59" t="str">
        <f t="shared" si="18"/>
        <v>SIM</v>
      </c>
    </row>
    <row r="71" spans="2:21" x14ac:dyDescent="0.2">
      <c r="B71" s="5" t="s">
        <v>581</v>
      </c>
      <c r="C71" s="5" t="s">
        <v>206</v>
      </c>
      <c r="D71" s="22">
        <f t="shared" si="11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2"/>
        <v>1110</v>
      </c>
      <c r="J71" s="45">
        <v>10</v>
      </c>
      <c r="K71" s="46">
        <f t="shared" si="13"/>
        <v>120</v>
      </c>
      <c r="L71" s="42">
        <f t="shared" si="14"/>
        <v>29</v>
      </c>
      <c r="M71" s="24">
        <f t="shared" si="15"/>
        <v>354</v>
      </c>
      <c r="N71" s="26">
        <v>0</v>
      </c>
      <c r="O71" s="61">
        <v>0</v>
      </c>
      <c r="P71" s="60">
        <f t="shared" si="16"/>
        <v>-1110</v>
      </c>
      <c r="Q71" s="83"/>
      <c r="R71" s="80"/>
      <c r="S71" s="79"/>
      <c r="T71" s="55">
        <f t="shared" si="17"/>
        <v>0</v>
      </c>
      <c r="U71" s="59" t="str">
        <f t="shared" si="18"/>
        <v>SIM</v>
      </c>
    </row>
    <row r="72" spans="2:21" x14ac:dyDescent="0.2">
      <c r="B72" s="5" t="s">
        <v>581</v>
      </c>
      <c r="C72" s="5" t="s">
        <v>206</v>
      </c>
      <c r="D72" s="22">
        <f t="shared" si="11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2"/>
        <v>387</v>
      </c>
      <c r="J72" s="45">
        <v>10</v>
      </c>
      <c r="K72" s="46">
        <f t="shared" si="13"/>
        <v>120</v>
      </c>
      <c r="L72" s="42">
        <f t="shared" si="14"/>
        <v>29</v>
      </c>
      <c r="M72" s="24">
        <f t="shared" si="15"/>
        <v>354</v>
      </c>
      <c r="N72" s="26">
        <v>0</v>
      </c>
      <c r="O72" s="61">
        <v>0</v>
      </c>
      <c r="P72" s="60">
        <f t="shared" si="16"/>
        <v>-387</v>
      </c>
      <c r="Q72" s="83"/>
      <c r="R72" s="80"/>
      <c r="S72" s="79"/>
      <c r="T72" s="55">
        <f t="shared" si="17"/>
        <v>0</v>
      </c>
      <c r="U72" s="59" t="str">
        <f t="shared" si="18"/>
        <v>SIM</v>
      </c>
    </row>
    <row r="73" spans="2:21" x14ac:dyDescent="0.2">
      <c r="B73" s="5" t="s">
        <v>581</v>
      </c>
      <c r="C73" s="5" t="s">
        <v>206</v>
      </c>
      <c r="D73" s="22">
        <f t="shared" si="11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2"/>
        <v>104</v>
      </c>
      <c r="J73" s="45">
        <v>10</v>
      </c>
      <c r="K73" s="46">
        <f t="shared" si="13"/>
        <v>120</v>
      </c>
      <c r="L73" s="42">
        <f t="shared" si="14"/>
        <v>29</v>
      </c>
      <c r="M73" s="24">
        <f t="shared" si="15"/>
        <v>354</v>
      </c>
      <c r="N73" s="26">
        <v>0</v>
      </c>
      <c r="O73" s="61">
        <v>0</v>
      </c>
      <c r="P73" s="60">
        <f t="shared" si="16"/>
        <v>-104</v>
      </c>
      <c r="Q73" s="83"/>
      <c r="R73" s="80"/>
      <c r="S73" s="79"/>
      <c r="T73" s="55">
        <f t="shared" si="17"/>
        <v>0</v>
      </c>
      <c r="U73" s="59" t="str">
        <f t="shared" si="18"/>
        <v>SIM</v>
      </c>
    </row>
    <row r="74" spans="2:21" x14ac:dyDescent="0.2">
      <c r="B74" s="5" t="s">
        <v>581</v>
      </c>
      <c r="C74" s="5" t="s">
        <v>206</v>
      </c>
      <c r="D74" s="22">
        <f t="shared" si="11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2"/>
        <v>55</v>
      </c>
      <c r="J74" s="45">
        <v>10</v>
      </c>
      <c r="K74" s="46">
        <f t="shared" si="13"/>
        <v>120</v>
      </c>
      <c r="L74" s="42">
        <f t="shared" si="14"/>
        <v>29</v>
      </c>
      <c r="M74" s="24">
        <f t="shared" si="15"/>
        <v>354</v>
      </c>
      <c r="N74" s="26">
        <v>0</v>
      </c>
      <c r="O74" s="61">
        <v>0</v>
      </c>
      <c r="P74" s="60">
        <f t="shared" si="16"/>
        <v>-55</v>
      </c>
      <c r="Q74" s="83"/>
      <c r="R74" s="80"/>
      <c r="S74" s="79"/>
      <c r="T74" s="55">
        <f t="shared" si="17"/>
        <v>0</v>
      </c>
      <c r="U74" s="59" t="str">
        <f t="shared" si="18"/>
        <v>SIM</v>
      </c>
    </row>
    <row r="75" spans="2:21" x14ac:dyDescent="0.2">
      <c r="B75" s="5" t="s">
        <v>581</v>
      </c>
      <c r="C75" s="5" t="s">
        <v>206</v>
      </c>
      <c r="D75" s="22">
        <f t="shared" si="11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2"/>
        <v>215</v>
      </c>
      <c r="J75" s="45">
        <v>10</v>
      </c>
      <c r="K75" s="46">
        <f t="shared" si="13"/>
        <v>120</v>
      </c>
      <c r="L75" s="42">
        <f t="shared" si="14"/>
        <v>29</v>
      </c>
      <c r="M75" s="24">
        <f t="shared" si="15"/>
        <v>354</v>
      </c>
      <c r="N75" s="26">
        <v>0</v>
      </c>
      <c r="O75" s="61">
        <v>0</v>
      </c>
      <c r="P75" s="60">
        <f t="shared" si="16"/>
        <v>-215</v>
      </c>
      <c r="Q75" s="83"/>
      <c r="R75" s="80"/>
      <c r="S75" s="79"/>
      <c r="T75" s="55">
        <f t="shared" si="17"/>
        <v>0</v>
      </c>
      <c r="U75" s="59" t="str">
        <f t="shared" si="18"/>
        <v>SIM</v>
      </c>
    </row>
    <row r="76" spans="2:21" x14ac:dyDescent="0.2">
      <c r="B76" s="5" t="s">
        <v>581</v>
      </c>
      <c r="C76" s="5" t="s">
        <v>206</v>
      </c>
      <c r="D76" s="22">
        <f t="shared" si="11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2"/>
        <v>237</v>
      </c>
      <c r="J76" s="45">
        <v>10</v>
      </c>
      <c r="K76" s="46">
        <f t="shared" si="13"/>
        <v>120</v>
      </c>
      <c r="L76" s="42">
        <f t="shared" si="14"/>
        <v>29</v>
      </c>
      <c r="M76" s="24">
        <f t="shared" si="15"/>
        <v>354</v>
      </c>
      <c r="N76" s="26">
        <v>0</v>
      </c>
      <c r="O76" s="61">
        <v>0</v>
      </c>
      <c r="P76" s="60">
        <f t="shared" si="16"/>
        <v>-237</v>
      </c>
      <c r="Q76" s="83"/>
      <c r="R76" s="80"/>
      <c r="S76" s="79"/>
      <c r="T76" s="55">
        <f t="shared" si="17"/>
        <v>0</v>
      </c>
      <c r="U76" s="59" t="str">
        <f t="shared" si="18"/>
        <v>SIM</v>
      </c>
    </row>
    <row r="77" spans="2:21" x14ac:dyDescent="0.2">
      <c r="B77" s="5" t="s">
        <v>581</v>
      </c>
      <c r="C77" s="5" t="s">
        <v>206</v>
      </c>
      <c r="D77" s="22">
        <f t="shared" si="11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2"/>
        <v>332</v>
      </c>
      <c r="J77" s="45">
        <v>10</v>
      </c>
      <c r="K77" s="46">
        <f t="shared" si="13"/>
        <v>120</v>
      </c>
      <c r="L77" s="42">
        <f t="shared" si="14"/>
        <v>29</v>
      </c>
      <c r="M77" s="24">
        <f t="shared" si="15"/>
        <v>354</v>
      </c>
      <c r="N77" s="26">
        <v>0</v>
      </c>
      <c r="O77" s="61">
        <v>0</v>
      </c>
      <c r="P77" s="60">
        <f t="shared" si="16"/>
        <v>-332</v>
      </c>
      <c r="Q77" s="83"/>
      <c r="R77" s="80"/>
      <c r="S77" s="79"/>
      <c r="T77" s="55">
        <f t="shared" si="17"/>
        <v>0</v>
      </c>
      <c r="U77" s="59" t="str">
        <f t="shared" si="18"/>
        <v>SIM</v>
      </c>
    </row>
    <row r="78" spans="2:21" x14ac:dyDescent="0.2">
      <c r="B78" s="5" t="s">
        <v>581</v>
      </c>
      <c r="C78" s="5" t="s">
        <v>208</v>
      </c>
      <c r="D78" s="22">
        <f t="shared" si="11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2"/>
        <v>81454</v>
      </c>
      <c r="J78" s="45">
        <v>10</v>
      </c>
      <c r="K78" s="46">
        <f t="shared" si="13"/>
        <v>120</v>
      </c>
      <c r="L78" s="42">
        <f t="shared" si="14"/>
        <v>29</v>
      </c>
      <c r="M78" s="24">
        <f t="shared" si="15"/>
        <v>353</v>
      </c>
      <c r="N78" s="26">
        <v>0</v>
      </c>
      <c r="O78" s="61">
        <v>0</v>
      </c>
      <c r="P78" s="60">
        <f t="shared" si="16"/>
        <v>-81454</v>
      </c>
      <c r="Q78" s="83"/>
      <c r="R78" s="80"/>
      <c r="S78" s="79"/>
      <c r="T78" s="55">
        <f t="shared" si="17"/>
        <v>0</v>
      </c>
      <c r="U78" s="59" t="str">
        <f t="shared" si="18"/>
        <v>SIM</v>
      </c>
    </row>
    <row r="79" spans="2:21" x14ac:dyDescent="0.2">
      <c r="B79" s="5" t="s">
        <v>581</v>
      </c>
      <c r="C79" s="5" t="s">
        <v>206</v>
      </c>
      <c r="D79" s="22">
        <f t="shared" si="11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2"/>
        <v>239</v>
      </c>
      <c r="J79" s="45">
        <v>10</v>
      </c>
      <c r="K79" s="46">
        <f t="shared" si="13"/>
        <v>120</v>
      </c>
      <c r="L79" s="42">
        <f t="shared" si="14"/>
        <v>29</v>
      </c>
      <c r="M79" s="24">
        <f t="shared" si="15"/>
        <v>351</v>
      </c>
      <c r="N79" s="26">
        <v>0</v>
      </c>
      <c r="O79" s="61">
        <v>0</v>
      </c>
      <c r="P79" s="60">
        <f t="shared" si="16"/>
        <v>-239</v>
      </c>
      <c r="Q79" s="83"/>
      <c r="R79" s="80"/>
      <c r="S79" s="79"/>
      <c r="T79" s="55">
        <f t="shared" si="17"/>
        <v>0</v>
      </c>
      <c r="U79" s="59" t="str">
        <f t="shared" si="18"/>
        <v>SIM</v>
      </c>
    </row>
    <row r="80" spans="2:21" x14ac:dyDescent="0.2">
      <c r="B80" s="5" t="s">
        <v>581</v>
      </c>
      <c r="C80" s="5" t="s">
        <v>206</v>
      </c>
      <c r="D80" s="22">
        <f t="shared" si="11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2"/>
        <v>25992</v>
      </c>
      <c r="J80" s="45">
        <v>10</v>
      </c>
      <c r="K80" s="46">
        <f t="shared" si="13"/>
        <v>120</v>
      </c>
      <c r="L80" s="42">
        <f t="shared" si="14"/>
        <v>29</v>
      </c>
      <c r="M80" s="24">
        <f t="shared" si="15"/>
        <v>349</v>
      </c>
      <c r="N80" s="26">
        <v>0</v>
      </c>
      <c r="O80" s="61">
        <v>0</v>
      </c>
      <c r="P80" s="60">
        <f t="shared" si="16"/>
        <v>-25992</v>
      </c>
      <c r="Q80" s="83"/>
      <c r="R80" s="80"/>
      <c r="S80" s="79"/>
      <c r="T80" s="55">
        <f t="shared" si="17"/>
        <v>0</v>
      </c>
      <c r="U80" s="59" t="str">
        <f t="shared" si="18"/>
        <v>SIM</v>
      </c>
    </row>
    <row r="81" spans="2:22" x14ac:dyDescent="0.2">
      <c r="B81" s="5" t="s">
        <v>582</v>
      </c>
      <c r="C81" s="5" t="s">
        <v>6</v>
      </c>
      <c r="D81" s="22">
        <f t="shared" si="11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2"/>
        <v>130659.13</v>
      </c>
      <c r="J81" s="45">
        <v>25</v>
      </c>
      <c r="K81" s="46">
        <f t="shared" si="13"/>
        <v>300</v>
      </c>
      <c r="L81" s="42">
        <f t="shared" si="14"/>
        <v>29</v>
      </c>
      <c r="M81" s="24">
        <f t="shared" si="15"/>
        <v>348</v>
      </c>
      <c r="N81" s="26">
        <v>0</v>
      </c>
      <c r="O81" s="61">
        <v>0</v>
      </c>
      <c r="P81" s="60">
        <f t="shared" si="16"/>
        <v>-130659.13</v>
      </c>
      <c r="Q81" s="83"/>
      <c r="R81" s="80"/>
      <c r="S81" s="79"/>
      <c r="T81" s="55">
        <f t="shared" si="17"/>
        <v>0</v>
      </c>
      <c r="U81" s="59" t="str">
        <f t="shared" si="18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11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2"/>
        <v>32.5</v>
      </c>
      <c r="J82" s="45">
        <v>10</v>
      </c>
      <c r="K82" s="46">
        <f t="shared" si="13"/>
        <v>120</v>
      </c>
      <c r="L82" s="42">
        <f t="shared" si="14"/>
        <v>28</v>
      </c>
      <c r="M82" s="24">
        <f t="shared" si="15"/>
        <v>347</v>
      </c>
      <c r="N82" s="26">
        <v>0</v>
      </c>
      <c r="O82" s="61">
        <v>0</v>
      </c>
      <c r="P82" s="60">
        <f t="shared" si="16"/>
        <v>-32.5</v>
      </c>
      <c r="Q82" s="83"/>
      <c r="R82" s="80"/>
      <c r="S82" s="79"/>
      <c r="T82" s="55">
        <f t="shared" si="17"/>
        <v>0</v>
      </c>
      <c r="U82" s="59" t="str">
        <f t="shared" si="18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11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2"/>
        <v>31732</v>
      </c>
      <c r="J83" s="45">
        <v>10</v>
      </c>
      <c r="K83" s="46">
        <f t="shared" si="13"/>
        <v>120</v>
      </c>
      <c r="L83" s="42">
        <f t="shared" si="14"/>
        <v>28</v>
      </c>
      <c r="M83" s="24">
        <f t="shared" si="15"/>
        <v>345</v>
      </c>
      <c r="N83" s="26">
        <v>0</v>
      </c>
      <c r="O83" s="61">
        <v>0</v>
      </c>
      <c r="P83" s="60">
        <f t="shared" si="16"/>
        <v>-31732</v>
      </c>
      <c r="Q83" s="83"/>
      <c r="R83" s="80"/>
      <c r="S83" s="79"/>
      <c r="T83" s="55">
        <f t="shared" si="17"/>
        <v>0</v>
      </c>
      <c r="U83" s="59" t="str">
        <f t="shared" si="18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11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2"/>
        <v>1200</v>
      </c>
      <c r="J84" s="45">
        <v>10</v>
      </c>
      <c r="K84" s="46">
        <f t="shared" si="13"/>
        <v>120</v>
      </c>
      <c r="L84" s="42">
        <f t="shared" si="14"/>
        <v>28</v>
      </c>
      <c r="M84" s="24">
        <f t="shared" si="15"/>
        <v>343</v>
      </c>
      <c r="N84" s="26">
        <v>0</v>
      </c>
      <c r="O84" s="61">
        <v>0</v>
      </c>
      <c r="P84" s="60">
        <f t="shared" si="16"/>
        <v>-1200</v>
      </c>
      <c r="Q84" s="83"/>
      <c r="R84" s="80"/>
      <c r="S84" s="79"/>
      <c r="T84" s="55">
        <f t="shared" si="17"/>
        <v>0</v>
      </c>
      <c r="U84" s="59" t="str">
        <f t="shared" si="18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11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2"/>
        <v>662.54</v>
      </c>
      <c r="J85" s="45">
        <v>10</v>
      </c>
      <c r="K85" s="46">
        <f t="shared" si="13"/>
        <v>120</v>
      </c>
      <c r="L85" s="42">
        <f t="shared" si="14"/>
        <v>27</v>
      </c>
      <c r="M85" s="24">
        <f t="shared" si="15"/>
        <v>335</v>
      </c>
      <c r="N85" s="26">
        <v>0</v>
      </c>
      <c r="O85" s="61">
        <v>0</v>
      </c>
      <c r="P85" s="60">
        <f t="shared" si="16"/>
        <v>-662.54</v>
      </c>
      <c r="Q85" s="83"/>
      <c r="R85" s="80"/>
      <c r="S85" s="79"/>
      <c r="T85" s="55">
        <f t="shared" si="17"/>
        <v>0</v>
      </c>
      <c r="U85" s="59" t="str">
        <f t="shared" si="18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11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2"/>
        <v>793.26</v>
      </c>
      <c r="J86" s="45">
        <v>10</v>
      </c>
      <c r="K86" s="46">
        <f t="shared" si="13"/>
        <v>120</v>
      </c>
      <c r="L86" s="42">
        <f t="shared" si="14"/>
        <v>27</v>
      </c>
      <c r="M86" s="24">
        <f t="shared" si="15"/>
        <v>333</v>
      </c>
      <c r="N86" s="26">
        <v>0</v>
      </c>
      <c r="O86" s="61">
        <v>0</v>
      </c>
      <c r="P86" s="60">
        <f t="shared" si="16"/>
        <v>-793.26</v>
      </c>
      <c r="Q86" s="83"/>
      <c r="R86" s="80"/>
      <c r="S86" s="79"/>
      <c r="T86" s="55">
        <f t="shared" si="17"/>
        <v>0</v>
      </c>
      <c r="U86" s="59" t="str">
        <f t="shared" si="18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11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2"/>
        <v>5368.85</v>
      </c>
      <c r="J87" s="45">
        <v>10</v>
      </c>
      <c r="K87" s="46">
        <f t="shared" si="13"/>
        <v>120</v>
      </c>
      <c r="L87" s="42">
        <f t="shared" si="14"/>
        <v>27</v>
      </c>
      <c r="M87" s="24">
        <f t="shared" si="15"/>
        <v>333</v>
      </c>
      <c r="N87" s="26">
        <v>0</v>
      </c>
      <c r="O87" s="61">
        <v>0</v>
      </c>
      <c r="P87" s="60">
        <f t="shared" si="16"/>
        <v>-5368.85</v>
      </c>
      <c r="Q87" s="83"/>
      <c r="R87" s="80"/>
      <c r="S87" s="79"/>
      <c r="T87" s="55">
        <f t="shared" si="17"/>
        <v>0</v>
      </c>
      <c r="U87" s="59" t="str">
        <f t="shared" si="18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11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2"/>
        <v>480</v>
      </c>
      <c r="J88" s="45">
        <v>10</v>
      </c>
      <c r="K88" s="46">
        <f t="shared" si="13"/>
        <v>120</v>
      </c>
      <c r="L88" s="42">
        <f t="shared" si="14"/>
        <v>27</v>
      </c>
      <c r="M88" s="24">
        <f t="shared" si="15"/>
        <v>332</v>
      </c>
      <c r="N88" s="26">
        <v>0</v>
      </c>
      <c r="O88" s="61">
        <v>0</v>
      </c>
      <c r="P88" s="60">
        <f t="shared" si="16"/>
        <v>-480</v>
      </c>
      <c r="Q88" s="83"/>
      <c r="R88" s="80"/>
      <c r="S88" s="79"/>
      <c r="T88" s="55">
        <f t="shared" si="17"/>
        <v>0</v>
      </c>
      <c r="U88" s="59" t="str">
        <f t="shared" si="18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11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2"/>
        <v>312.62</v>
      </c>
      <c r="J89" s="45">
        <v>10</v>
      </c>
      <c r="K89" s="46">
        <f t="shared" si="13"/>
        <v>120</v>
      </c>
      <c r="L89" s="42">
        <f t="shared" si="14"/>
        <v>27</v>
      </c>
      <c r="M89" s="24">
        <f t="shared" si="15"/>
        <v>332</v>
      </c>
      <c r="N89" s="26">
        <v>0</v>
      </c>
      <c r="O89" s="61">
        <v>0</v>
      </c>
      <c r="P89" s="60">
        <f t="shared" si="16"/>
        <v>-312.62</v>
      </c>
      <c r="Q89" s="83"/>
      <c r="R89" s="80"/>
      <c r="S89" s="79"/>
      <c r="T89" s="55">
        <f t="shared" si="17"/>
        <v>0</v>
      </c>
      <c r="U89" s="59" t="str">
        <f t="shared" si="18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11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2"/>
        <v>129.19</v>
      </c>
      <c r="J90" s="45">
        <v>10</v>
      </c>
      <c r="K90" s="46">
        <f t="shared" si="13"/>
        <v>120</v>
      </c>
      <c r="L90" s="42">
        <f t="shared" si="14"/>
        <v>27</v>
      </c>
      <c r="M90" s="24">
        <f t="shared" si="15"/>
        <v>332</v>
      </c>
      <c r="N90" s="26">
        <v>0</v>
      </c>
      <c r="O90" s="61">
        <v>0</v>
      </c>
      <c r="P90" s="60">
        <f t="shared" si="16"/>
        <v>-129.19</v>
      </c>
      <c r="Q90" s="83"/>
      <c r="R90" s="80"/>
      <c r="S90" s="79"/>
      <c r="T90" s="55">
        <f t="shared" si="17"/>
        <v>0</v>
      </c>
      <c r="U90" s="59" t="str">
        <f t="shared" si="18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11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2"/>
        <v>107.72</v>
      </c>
      <c r="J91" s="45">
        <v>10</v>
      </c>
      <c r="K91" s="46">
        <f t="shared" si="13"/>
        <v>120</v>
      </c>
      <c r="L91" s="42">
        <f t="shared" si="14"/>
        <v>27</v>
      </c>
      <c r="M91" s="24">
        <f t="shared" si="15"/>
        <v>332</v>
      </c>
      <c r="N91" s="26">
        <v>0</v>
      </c>
      <c r="O91" s="61">
        <v>0</v>
      </c>
      <c r="P91" s="60">
        <f t="shared" si="16"/>
        <v>-107.72</v>
      </c>
      <c r="Q91" s="83"/>
      <c r="R91" s="80"/>
      <c r="S91" s="79"/>
      <c r="T91" s="55">
        <f t="shared" si="17"/>
        <v>0</v>
      </c>
      <c r="U91" s="59" t="str">
        <f t="shared" si="18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11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2"/>
        <v>46.32</v>
      </c>
      <c r="J92" s="45">
        <v>10</v>
      </c>
      <c r="K92" s="46">
        <f t="shared" si="13"/>
        <v>120</v>
      </c>
      <c r="L92" s="42">
        <f t="shared" si="14"/>
        <v>27</v>
      </c>
      <c r="M92" s="24">
        <f t="shared" si="15"/>
        <v>332</v>
      </c>
      <c r="N92" s="26">
        <v>0</v>
      </c>
      <c r="O92" s="61">
        <v>0</v>
      </c>
      <c r="P92" s="60">
        <f t="shared" si="16"/>
        <v>-46.32</v>
      </c>
      <c r="Q92" s="83"/>
      <c r="R92" s="80"/>
      <c r="S92" s="79"/>
      <c r="T92" s="55">
        <f t="shared" si="17"/>
        <v>0</v>
      </c>
      <c r="U92" s="59" t="str">
        <f t="shared" si="18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11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2"/>
        <v>49.03</v>
      </c>
      <c r="J93" s="45">
        <v>10</v>
      </c>
      <c r="K93" s="46">
        <f t="shared" si="13"/>
        <v>120</v>
      </c>
      <c r="L93" s="42">
        <f t="shared" si="14"/>
        <v>27</v>
      </c>
      <c r="M93" s="24">
        <f t="shared" si="15"/>
        <v>332</v>
      </c>
      <c r="N93" s="26">
        <v>0</v>
      </c>
      <c r="O93" s="61">
        <v>0</v>
      </c>
      <c r="P93" s="60">
        <f t="shared" si="16"/>
        <v>-49.03</v>
      </c>
      <c r="Q93" s="83"/>
      <c r="R93" s="80"/>
      <c r="S93" s="79"/>
      <c r="T93" s="55">
        <f t="shared" si="17"/>
        <v>0</v>
      </c>
      <c r="U93" s="59" t="str">
        <f t="shared" si="18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11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2"/>
        <v>151.35</v>
      </c>
      <c r="J94" s="45">
        <v>10</v>
      </c>
      <c r="K94" s="46">
        <f t="shared" si="13"/>
        <v>120</v>
      </c>
      <c r="L94" s="42">
        <f t="shared" si="14"/>
        <v>27</v>
      </c>
      <c r="M94" s="24">
        <f t="shared" si="15"/>
        <v>332</v>
      </c>
      <c r="N94" s="26">
        <v>0</v>
      </c>
      <c r="O94" s="61">
        <v>0</v>
      </c>
      <c r="P94" s="60">
        <f t="shared" si="16"/>
        <v>-151.35</v>
      </c>
      <c r="Q94" s="83"/>
      <c r="R94" s="80"/>
      <c r="S94" s="79"/>
      <c r="T94" s="55">
        <f t="shared" si="17"/>
        <v>0</v>
      </c>
      <c r="U94" s="59" t="str">
        <f t="shared" si="18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11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2"/>
        <v>245.14</v>
      </c>
      <c r="J95" s="45">
        <v>10</v>
      </c>
      <c r="K95" s="46">
        <f t="shared" si="13"/>
        <v>120</v>
      </c>
      <c r="L95" s="42">
        <f t="shared" si="14"/>
        <v>27</v>
      </c>
      <c r="M95" s="24">
        <f t="shared" si="15"/>
        <v>332</v>
      </c>
      <c r="N95" s="26">
        <v>0</v>
      </c>
      <c r="O95" s="61">
        <v>0</v>
      </c>
      <c r="P95" s="60">
        <f t="shared" si="16"/>
        <v>-245.14</v>
      </c>
      <c r="Q95" s="83"/>
      <c r="R95" s="80"/>
      <c r="S95" s="79"/>
      <c r="T95" s="55">
        <f t="shared" si="17"/>
        <v>0</v>
      </c>
      <c r="U95" s="59" t="str">
        <f t="shared" si="18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11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2"/>
        <v>213.69</v>
      </c>
      <c r="J96" s="45">
        <v>10</v>
      </c>
      <c r="K96" s="46">
        <f t="shared" si="13"/>
        <v>120</v>
      </c>
      <c r="L96" s="42">
        <f t="shared" si="14"/>
        <v>27</v>
      </c>
      <c r="M96" s="24">
        <f t="shared" si="15"/>
        <v>332</v>
      </c>
      <c r="N96" s="26">
        <v>0</v>
      </c>
      <c r="O96" s="61">
        <v>0</v>
      </c>
      <c r="P96" s="60">
        <f t="shared" si="16"/>
        <v>-213.69</v>
      </c>
      <c r="Q96" s="83"/>
      <c r="R96" s="80"/>
      <c r="S96" s="79"/>
      <c r="T96" s="55">
        <f t="shared" si="17"/>
        <v>0</v>
      </c>
      <c r="U96" s="59" t="str">
        <f t="shared" si="18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11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2"/>
        <v>151.35</v>
      </c>
      <c r="J97" s="45">
        <v>10</v>
      </c>
      <c r="K97" s="46">
        <f t="shared" si="13"/>
        <v>120</v>
      </c>
      <c r="L97" s="42">
        <f t="shared" si="14"/>
        <v>27</v>
      </c>
      <c r="M97" s="24">
        <f t="shared" si="15"/>
        <v>332</v>
      </c>
      <c r="N97" s="26">
        <v>0</v>
      </c>
      <c r="O97" s="61">
        <v>0</v>
      </c>
      <c r="P97" s="60">
        <f t="shared" si="16"/>
        <v>-151.35</v>
      </c>
      <c r="Q97" s="83"/>
      <c r="R97" s="80"/>
      <c r="S97" s="79"/>
      <c r="T97" s="55">
        <f t="shared" si="17"/>
        <v>0</v>
      </c>
      <c r="U97" s="59" t="str">
        <f t="shared" si="18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11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2"/>
        <v>57.98</v>
      </c>
      <c r="J98" s="45">
        <v>10</v>
      </c>
      <c r="K98" s="46">
        <f t="shared" si="13"/>
        <v>120</v>
      </c>
      <c r="L98" s="42">
        <f t="shared" si="14"/>
        <v>27</v>
      </c>
      <c r="M98" s="24">
        <f t="shared" si="15"/>
        <v>332</v>
      </c>
      <c r="N98" s="26">
        <v>0</v>
      </c>
      <c r="O98" s="61">
        <v>0</v>
      </c>
      <c r="P98" s="60">
        <f t="shared" si="16"/>
        <v>-57.98</v>
      </c>
      <c r="Q98" s="83"/>
      <c r="R98" s="80"/>
      <c r="S98" s="79"/>
      <c r="T98" s="55">
        <f t="shared" si="17"/>
        <v>0</v>
      </c>
      <c r="U98" s="59" t="str">
        <f t="shared" si="18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11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2"/>
        <v>75.62</v>
      </c>
      <c r="J99" s="45">
        <v>10</v>
      </c>
      <c r="K99" s="46">
        <f t="shared" si="13"/>
        <v>120</v>
      </c>
      <c r="L99" s="42">
        <f t="shared" si="14"/>
        <v>27</v>
      </c>
      <c r="M99" s="24">
        <f t="shared" si="15"/>
        <v>332</v>
      </c>
      <c r="N99" s="26">
        <v>0</v>
      </c>
      <c r="O99" s="61">
        <v>0</v>
      </c>
      <c r="P99" s="60">
        <f t="shared" si="16"/>
        <v>-75.62</v>
      </c>
      <c r="Q99" s="83"/>
      <c r="R99" s="80"/>
      <c r="S99" s="79"/>
      <c r="T99" s="55">
        <f t="shared" si="17"/>
        <v>0</v>
      </c>
      <c r="U99" s="59" t="str">
        <f t="shared" si="18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11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2"/>
        <v>46.32</v>
      </c>
      <c r="J100" s="45">
        <v>10</v>
      </c>
      <c r="K100" s="46">
        <f t="shared" si="13"/>
        <v>120</v>
      </c>
      <c r="L100" s="42">
        <f t="shared" si="14"/>
        <v>27</v>
      </c>
      <c r="M100" s="24">
        <f t="shared" ref="M100:M131" si="19">DATEDIF(F100,$F$2,"M")</f>
        <v>332</v>
      </c>
      <c r="N100" s="26">
        <v>0</v>
      </c>
      <c r="O100" s="61">
        <v>0</v>
      </c>
      <c r="P100" s="60">
        <f t="shared" ref="P100:P131" si="20">I100*-1</f>
        <v>-46.32</v>
      </c>
      <c r="Q100" s="83"/>
      <c r="R100" s="80"/>
      <c r="S100" s="79"/>
      <c r="T100" s="55">
        <f t="shared" ref="T100:T131" si="21">I100+N100+O100+P100</f>
        <v>0</v>
      </c>
      <c r="U100" s="59" t="str">
        <f t="shared" si="18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11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2"/>
        <v>138.01</v>
      </c>
      <c r="J101" s="45">
        <v>10</v>
      </c>
      <c r="K101" s="46">
        <f t="shared" si="13"/>
        <v>120</v>
      </c>
      <c r="L101" s="42">
        <f t="shared" si="14"/>
        <v>27</v>
      </c>
      <c r="M101" s="24">
        <f t="shared" si="19"/>
        <v>332</v>
      </c>
      <c r="N101" s="26">
        <v>0</v>
      </c>
      <c r="O101" s="61">
        <v>0</v>
      </c>
      <c r="P101" s="60">
        <f t="shared" si="20"/>
        <v>-138.01</v>
      </c>
      <c r="Q101" s="83"/>
      <c r="R101" s="80"/>
      <c r="S101" s="79"/>
      <c r="T101" s="55">
        <f t="shared" si="21"/>
        <v>0</v>
      </c>
      <c r="U101" s="59" t="str">
        <f t="shared" si="18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11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2"/>
        <v>57.98</v>
      </c>
      <c r="J102" s="45">
        <v>10</v>
      </c>
      <c r="K102" s="46">
        <f t="shared" si="13"/>
        <v>120</v>
      </c>
      <c r="L102" s="42">
        <f t="shared" si="14"/>
        <v>27</v>
      </c>
      <c r="M102" s="24">
        <f t="shared" si="19"/>
        <v>332</v>
      </c>
      <c r="N102" s="26">
        <v>0</v>
      </c>
      <c r="O102" s="61">
        <v>0</v>
      </c>
      <c r="P102" s="60">
        <f t="shared" si="20"/>
        <v>-57.98</v>
      </c>
      <c r="Q102" s="83"/>
      <c r="R102" s="80"/>
      <c r="S102" s="79"/>
      <c r="T102" s="55">
        <f t="shared" si="21"/>
        <v>0</v>
      </c>
      <c r="U102" s="59" t="str">
        <f t="shared" si="18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11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2"/>
        <v>430.84</v>
      </c>
      <c r="J103" s="45">
        <v>10</v>
      </c>
      <c r="K103" s="46">
        <f t="shared" si="13"/>
        <v>120</v>
      </c>
      <c r="L103" s="42">
        <f t="shared" si="14"/>
        <v>27</v>
      </c>
      <c r="M103" s="24">
        <f t="shared" si="19"/>
        <v>331</v>
      </c>
      <c r="N103" s="26">
        <v>0</v>
      </c>
      <c r="O103" s="61">
        <v>0</v>
      </c>
      <c r="P103" s="60">
        <f t="shared" si="20"/>
        <v>-430.84</v>
      </c>
      <c r="Q103" s="83"/>
      <c r="R103" s="80"/>
      <c r="S103" s="79"/>
      <c r="T103" s="55">
        <f t="shared" si="21"/>
        <v>0</v>
      </c>
      <c r="U103" s="59" t="str">
        <f t="shared" si="18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11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2"/>
        <v>113.38</v>
      </c>
      <c r="J104" s="45">
        <v>10</v>
      </c>
      <c r="K104" s="46">
        <f t="shared" si="13"/>
        <v>120</v>
      </c>
      <c r="L104" s="42">
        <f t="shared" si="14"/>
        <v>27</v>
      </c>
      <c r="M104" s="24">
        <f t="shared" si="19"/>
        <v>329</v>
      </c>
      <c r="N104" s="26">
        <v>0</v>
      </c>
      <c r="O104" s="61">
        <v>0</v>
      </c>
      <c r="P104" s="60">
        <f t="shared" si="20"/>
        <v>-113.38</v>
      </c>
      <c r="Q104" s="83"/>
      <c r="R104" s="80"/>
      <c r="S104" s="79"/>
      <c r="T104" s="55">
        <f t="shared" si="21"/>
        <v>0</v>
      </c>
      <c r="U104" s="59" t="str">
        <f t="shared" si="18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11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2"/>
        <v>61.93</v>
      </c>
      <c r="J105" s="45">
        <v>10</v>
      </c>
      <c r="K105" s="46">
        <f t="shared" si="13"/>
        <v>120</v>
      </c>
      <c r="L105" s="42">
        <f t="shared" si="14"/>
        <v>27</v>
      </c>
      <c r="M105" s="24">
        <f t="shared" si="19"/>
        <v>329</v>
      </c>
      <c r="N105" s="26">
        <v>0</v>
      </c>
      <c r="O105" s="61">
        <v>0</v>
      </c>
      <c r="P105" s="60">
        <f t="shared" si="20"/>
        <v>-61.93</v>
      </c>
      <c r="Q105" s="83"/>
      <c r="R105" s="80"/>
      <c r="S105" s="79"/>
      <c r="T105" s="55">
        <f t="shared" si="21"/>
        <v>0</v>
      </c>
      <c r="U105" s="59" t="str">
        <f t="shared" si="18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11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2"/>
        <v>113.39</v>
      </c>
      <c r="J106" s="45">
        <v>10</v>
      </c>
      <c r="K106" s="46">
        <f t="shared" si="13"/>
        <v>120</v>
      </c>
      <c r="L106" s="42">
        <f t="shared" si="14"/>
        <v>27</v>
      </c>
      <c r="M106" s="24">
        <f t="shared" si="19"/>
        <v>329</v>
      </c>
      <c r="N106" s="26">
        <v>0</v>
      </c>
      <c r="O106" s="61">
        <v>0</v>
      </c>
      <c r="P106" s="60">
        <f t="shared" si="20"/>
        <v>-113.39</v>
      </c>
      <c r="Q106" s="83"/>
      <c r="R106" s="80"/>
      <c r="S106" s="79"/>
      <c r="T106" s="55">
        <f t="shared" si="21"/>
        <v>0</v>
      </c>
      <c r="U106" s="59" t="str">
        <f t="shared" si="18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11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2"/>
        <v>709</v>
      </c>
      <c r="J107" s="45">
        <v>10</v>
      </c>
      <c r="K107" s="46">
        <f t="shared" si="13"/>
        <v>120</v>
      </c>
      <c r="L107" s="42">
        <f t="shared" si="14"/>
        <v>27</v>
      </c>
      <c r="M107" s="24">
        <f t="shared" si="19"/>
        <v>327</v>
      </c>
      <c r="N107" s="26">
        <v>0</v>
      </c>
      <c r="O107" s="61">
        <v>0</v>
      </c>
      <c r="P107" s="60">
        <f t="shared" si="20"/>
        <v>-709</v>
      </c>
      <c r="Q107" s="83"/>
      <c r="R107" s="80"/>
      <c r="S107" s="79"/>
      <c r="T107" s="55">
        <f t="shared" si="21"/>
        <v>0</v>
      </c>
      <c r="U107" s="59" t="str">
        <f t="shared" si="18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11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2"/>
        <v>435</v>
      </c>
      <c r="J108" s="45">
        <v>10</v>
      </c>
      <c r="K108" s="46">
        <f t="shared" si="13"/>
        <v>120</v>
      </c>
      <c r="L108" s="42">
        <f t="shared" si="14"/>
        <v>27</v>
      </c>
      <c r="M108" s="24">
        <f t="shared" si="19"/>
        <v>327</v>
      </c>
      <c r="N108" s="26">
        <v>0</v>
      </c>
      <c r="O108" s="61">
        <v>0</v>
      </c>
      <c r="P108" s="60">
        <f t="shared" si="20"/>
        <v>-435</v>
      </c>
      <c r="Q108" s="83"/>
      <c r="R108" s="80"/>
      <c r="S108" s="79"/>
      <c r="T108" s="55">
        <f t="shared" si="21"/>
        <v>0</v>
      </c>
      <c r="U108" s="59" t="str">
        <f t="shared" si="18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11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2"/>
        <v>171</v>
      </c>
      <c r="J109" s="45">
        <v>10</v>
      </c>
      <c r="K109" s="46">
        <f t="shared" si="13"/>
        <v>120</v>
      </c>
      <c r="L109" s="42">
        <f t="shared" si="14"/>
        <v>27</v>
      </c>
      <c r="M109" s="24">
        <f t="shared" si="19"/>
        <v>327</v>
      </c>
      <c r="N109" s="26">
        <v>0</v>
      </c>
      <c r="O109" s="61">
        <v>0</v>
      </c>
      <c r="P109" s="60">
        <f t="shared" si="20"/>
        <v>-171</v>
      </c>
      <c r="Q109" s="83"/>
      <c r="R109" s="80"/>
      <c r="S109" s="79"/>
      <c r="T109" s="55">
        <f t="shared" si="21"/>
        <v>0</v>
      </c>
      <c r="U109" s="59" t="str">
        <f t="shared" si="18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11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2"/>
        <v>151.6</v>
      </c>
      <c r="J110" s="45">
        <v>10</v>
      </c>
      <c r="K110" s="46">
        <f t="shared" si="13"/>
        <v>120</v>
      </c>
      <c r="L110" s="42">
        <f t="shared" si="14"/>
        <v>27</v>
      </c>
      <c r="M110" s="24">
        <f t="shared" si="19"/>
        <v>326</v>
      </c>
      <c r="N110" s="26">
        <v>0</v>
      </c>
      <c r="O110" s="61">
        <v>0</v>
      </c>
      <c r="P110" s="60">
        <f t="shared" si="20"/>
        <v>-151.6</v>
      </c>
      <c r="Q110" s="83"/>
      <c r="R110" s="80"/>
      <c r="S110" s="79"/>
      <c r="T110" s="55">
        <f t="shared" si="21"/>
        <v>0</v>
      </c>
      <c r="U110" s="59" t="str">
        <f t="shared" si="18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11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2"/>
        <v>180</v>
      </c>
      <c r="J111" s="45">
        <v>10</v>
      </c>
      <c r="K111" s="46">
        <f t="shared" si="13"/>
        <v>120</v>
      </c>
      <c r="L111" s="42">
        <f t="shared" si="14"/>
        <v>27</v>
      </c>
      <c r="M111" s="24">
        <f t="shared" si="19"/>
        <v>326</v>
      </c>
      <c r="N111" s="26">
        <v>0</v>
      </c>
      <c r="O111" s="61">
        <v>0</v>
      </c>
      <c r="P111" s="60">
        <f t="shared" si="20"/>
        <v>-180</v>
      </c>
      <c r="Q111" s="83"/>
      <c r="R111" s="80"/>
      <c r="S111" s="79"/>
      <c r="T111" s="55">
        <f t="shared" si="21"/>
        <v>0</v>
      </c>
      <c r="U111" s="59" t="str">
        <f t="shared" si="18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11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2"/>
        <v>117.5</v>
      </c>
      <c r="J112" s="45">
        <v>10</v>
      </c>
      <c r="K112" s="46">
        <f t="shared" si="13"/>
        <v>120</v>
      </c>
      <c r="L112" s="42">
        <f t="shared" si="14"/>
        <v>27</v>
      </c>
      <c r="M112" s="24">
        <f t="shared" si="19"/>
        <v>326</v>
      </c>
      <c r="N112" s="26">
        <v>0</v>
      </c>
      <c r="O112" s="61">
        <v>0</v>
      </c>
      <c r="P112" s="60">
        <f t="shared" si="20"/>
        <v>-117.5</v>
      </c>
      <c r="Q112" s="83"/>
      <c r="R112" s="80"/>
      <c r="S112" s="79"/>
      <c r="T112" s="55">
        <f t="shared" si="21"/>
        <v>0</v>
      </c>
      <c r="U112" s="59" t="str">
        <f t="shared" si="18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11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2"/>
        <v>291.2</v>
      </c>
      <c r="J113" s="45">
        <v>10</v>
      </c>
      <c r="K113" s="46">
        <f t="shared" si="13"/>
        <v>120</v>
      </c>
      <c r="L113" s="42">
        <f t="shared" si="14"/>
        <v>27</v>
      </c>
      <c r="M113" s="24">
        <f t="shared" si="19"/>
        <v>326</v>
      </c>
      <c r="N113" s="26">
        <v>0</v>
      </c>
      <c r="O113" s="61">
        <v>0</v>
      </c>
      <c r="P113" s="60">
        <f t="shared" si="20"/>
        <v>-291.2</v>
      </c>
      <c r="Q113" s="83"/>
      <c r="R113" s="80"/>
      <c r="S113" s="79"/>
      <c r="T113" s="55">
        <f t="shared" si="21"/>
        <v>0</v>
      </c>
      <c r="U113" s="59" t="str">
        <f t="shared" si="18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11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2"/>
        <v>49</v>
      </c>
      <c r="J114" s="45">
        <v>10</v>
      </c>
      <c r="K114" s="46">
        <f t="shared" si="13"/>
        <v>120</v>
      </c>
      <c r="L114" s="42">
        <f t="shared" si="14"/>
        <v>27</v>
      </c>
      <c r="M114" s="24">
        <f t="shared" si="19"/>
        <v>326</v>
      </c>
      <c r="N114" s="26">
        <v>0</v>
      </c>
      <c r="O114" s="61">
        <v>0</v>
      </c>
      <c r="P114" s="60">
        <f t="shared" si="20"/>
        <v>-49</v>
      </c>
      <c r="Q114" s="83"/>
      <c r="R114" s="80"/>
      <c r="S114" s="79"/>
      <c r="T114" s="55">
        <f t="shared" si="21"/>
        <v>0</v>
      </c>
      <c r="U114" s="59" t="str">
        <f t="shared" si="18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11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2"/>
        <v>42.2</v>
      </c>
      <c r="J115" s="45">
        <v>10</v>
      </c>
      <c r="K115" s="46">
        <f t="shared" si="13"/>
        <v>120</v>
      </c>
      <c r="L115" s="42">
        <f t="shared" si="14"/>
        <v>27</v>
      </c>
      <c r="M115" s="24">
        <f t="shared" si="19"/>
        <v>326</v>
      </c>
      <c r="N115" s="26">
        <v>0</v>
      </c>
      <c r="O115" s="61">
        <v>0</v>
      </c>
      <c r="P115" s="60">
        <f t="shared" si="20"/>
        <v>-42.2</v>
      </c>
      <c r="Q115" s="83"/>
      <c r="R115" s="80"/>
      <c r="S115" s="79"/>
      <c r="T115" s="55">
        <f t="shared" si="21"/>
        <v>0</v>
      </c>
      <c r="U115" s="59" t="str">
        <f t="shared" si="18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11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2"/>
        <v>82.2</v>
      </c>
      <c r="J116" s="45">
        <v>10</v>
      </c>
      <c r="K116" s="46">
        <f t="shared" si="13"/>
        <v>120</v>
      </c>
      <c r="L116" s="42">
        <f t="shared" si="14"/>
        <v>27</v>
      </c>
      <c r="M116" s="24">
        <f t="shared" si="19"/>
        <v>326</v>
      </c>
      <c r="N116" s="26">
        <v>0</v>
      </c>
      <c r="O116" s="61">
        <v>0</v>
      </c>
      <c r="P116" s="60">
        <f t="shared" si="20"/>
        <v>-82.2</v>
      </c>
      <c r="Q116" s="83"/>
      <c r="R116" s="80"/>
      <c r="S116" s="79"/>
      <c r="T116" s="55">
        <f t="shared" si="21"/>
        <v>0</v>
      </c>
      <c r="U116" s="59" t="str">
        <f t="shared" si="18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11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2"/>
        <v>220</v>
      </c>
      <c r="J117" s="45">
        <v>10</v>
      </c>
      <c r="K117" s="46">
        <f t="shared" si="13"/>
        <v>120</v>
      </c>
      <c r="L117" s="42">
        <f t="shared" si="14"/>
        <v>27</v>
      </c>
      <c r="M117" s="24">
        <f t="shared" si="19"/>
        <v>326</v>
      </c>
      <c r="N117" s="26">
        <v>0</v>
      </c>
      <c r="O117" s="61">
        <v>0</v>
      </c>
      <c r="P117" s="60">
        <f t="shared" si="20"/>
        <v>-220</v>
      </c>
      <c r="Q117" s="83"/>
      <c r="R117" s="80"/>
      <c r="S117" s="79"/>
      <c r="T117" s="55">
        <f t="shared" si="21"/>
        <v>0</v>
      </c>
      <c r="U117" s="59" t="str">
        <f t="shared" si="18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11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2"/>
        <v>163</v>
      </c>
      <c r="J118" s="45">
        <v>10</v>
      </c>
      <c r="K118" s="46">
        <f t="shared" si="13"/>
        <v>120</v>
      </c>
      <c r="L118" s="42">
        <f t="shared" si="14"/>
        <v>27</v>
      </c>
      <c r="M118" s="24">
        <f t="shared" si="19"/>
        <v>326</v>
      </c>
      <c r="N118" s="26">
        <v>0</v>
      </c>
      <c r="O118" s="61">
        <v>0</v>
      </c>
      <c r="P118" s="60">
        <f t="shared" si="20"/>
        <v>-163</v>
      </c>
      <c r="Q118" s="83"/>
      <c r="R118" s="80"/>
      <c r="S118" s="79"/>
      <c r="T118" s="55">
        <f t="shared" si="21"/>
        <v>0</v>
      </c>
      <c r="U118" s="59" t="str">
        <f t="shared" si="18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11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2"/>
        <v>61</v>
      </c>
      <c r="J119" s="45">
        <v>10</v>
      </c>
      <c r="K119" s="46">
        <f t="shared" si="13"/>
        <v>120</v>
      </c>
      <c r="L119" s="42">
        <f t="shared" si="14"/>
        <v>27</v>
      </c>
      <c r="M119" s="24">
        <f t="shared" si="19"/>
        <v>326</v>
      </c>
      <c r="N119" s="26">
        <v>0</v>
      </c>
      <c r="O119" s="61">
        <v>0</v>
      </c>
      <c r="P119" s="60">
        <f t="shared" si="20"/>
        <v>-61</v>
      </c>
      <c r="Q119" s="83"/>
      <c r="R119" s="80"/>
      <c r="S119" s="79"/>
      <c r="T119" s="55">
        <f t="shared" si="21"/>
        <v>0</v>
      </c>
      <c r="U119" s="59" t="str">
        <f t="shared" si="18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11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2"/>
        <v>122</v>
      </c>
      <c r="J120" s="45">
        <v>10</v>
      </c>
      <c r="K120" s="46">
        <f t="shared" si="13"/>
        <v>120</v>
      </c>
      <c r="L120" s="42">
        <f t="shared" si="14"/>
        <v>27</v>
      </c>
      <c r="M120" s="24">
        <f t="shared" si="19"/>
        <v>326</v>
      </c>
      <c r="N120" s="26">
        <v>0</v>
      </c>
      <c r="O120" s="61">
        <v>0</v>
      </c>
      <c r="P120" s="60">
        <f t="shared" si="20"/>
        <v>-122</v>
      </c>
      <c r="Q120" s="83"/>
      <c r="R120" s="80"/>
      <c r="S120" s="79"/>
      <c r="T120" s="55">
        <f t="shared" si="21"/>
        <v>0</v>
      </c>
      <c r="U120" s="59" t="str">
        <f t="shared" si="18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11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2"/>
        <v>120</v>
      </c>
      <c r="J121" s="45">
        <v>10</v>
      </c>
      <c r="K121" s="46">
        <f t="shared" si="13"/>
        <v>120</v>
      </c>
      <c r="L121" s="42">
        <f t="shared" si="14"/>
        <v>27</v>
      </c>
      <c r="M121" s="24">
        <f t="shared" si="19"/>
        <v>326</v>
      </c>
      <c r="N121" s="26">
        <v>0</v>
      </c>
      <c r="O121" s="61">
        <v>0</v>
      </c>
      <c r="P121" s="60">
        <f t="shared" si="20"/>
        <v>-120</v>
      </c>
      <c r="Q121" s="83"/>
      <c r="R121" s="80"/>
      <c r="S121" s="79"/>
      <c r="T121" s="55">
        <f t="shared" si="21"/>
        <v>0</v>
      </c>
      <c r="U121" s="59" t="str">
        <f t="shared" si="18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11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2"/>
        <v>1159</v>
      </c>
      <c r="J122" s="45">
        <v>10</v>
      </c>
      <c r="K122" s="46">
        <f t="shared" si="13"/>
        <v>120</v>
      </c>
      <c r="L122" s="42">
        <f t="shared" si="14"/>
        <v>27</v>
      </c>
      <c r="M122" s="24">
        <f t="shared" si="19"/>
        <v>325</v>
      </c>
      <c r="N122" s="26">
        <v>0</v>
      </c>
      <c r="O122" s="61">
        <v>0</v>
      </c>
      <c r="P122" s="60">
        <f t="shared" si="20"/>
        <v>-1159</v>
      </c>
      <c r="Q122" s="83"/>
      <c r="R122" s="80"/>
      <c r="S122" s="79"/>
      <c r="T122" s="55">
        <f t="shared" si="21"/>
        <v>0</v>
      </c>
      <c r="U122" s="59" t="str">
        <f t="shared" si="18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11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2"/>
        <v>46</v>
      </c>
      <c r="J123" s="45">
        <v>10</v>
      </c>
      <c r="K123" s="46">
        <f t="shared" si="13"/>
        <v>120</v>
      </c>
      <c r="L123" s="42">
        <f t="shared" si="14"/>
        <v>27</v>
      </c>
      <c r="M123" s="24">
        <f t="shared" si="19"/>
        <v>324</v>
      </c>
      <c r="N123" s="26">
        <v>0</v>
      </c>
      <c r="O123" s="61">
        <v>0</v>
      </c>
      <c r="P123" s="60">
        <f t="shared" si="20"/>
        <v>-46</v>
      </c>
      <c r="Q123" s="83"/>
      <c r="R123" s="80"/>
      <c r="S123" s="79"/>
      <c r="T123" s="55">
        <f t="shared" si="21"/>
        <v>0</v>
      </c>
      <c r="U123" s="59" t="str">
        <f t="shared" si="18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11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2"/>
        <v>555</v>
      </c>
      <c r="J124" s="45">
        <v>10</v>
      </c>
      <c r="K124" s="46">
        <f t="shared" si="13"/>
        <v>120</v>
      </c>
      <c r="L124" s="42">
        <f t="shared" si="14"/>
        <v>27</v>
      </c>
      <c r="M124" s="24">
        <f t="shared" si="19"/>
        <v>324</v>
      </c>
      <c r="N124" s="26">
        <v>0</v>
      </c>
      <c r="O124" s="61">
        <v>0</v>
      </c>
      <c r="P124" s="60">
        <f t="shared" si="20"/>
        <v>-555</v>
      </c>
      <c r="Q124" s="83"/>
      <c r="R124" s="80"/>
      <c r="S124" s="79"/>
      <c r="T124" s="55">
        <f t="shared" si="21"/>
        <v>0</v>
      </c>
      <c r="U124" s="59" t="str">
        <f t="shared" si="18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11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2"/>
        <v>891</v>
      </c>
      <c r="J125" s="45">
        <v>10</v>
      </c>
      <c r="K125" s="46">
        <f t="shared" si="13"/>
        <v>120</v>
      </c>
      <c r="L125" s="42">
        <f t="shared" si="14"/>
        <v>26</v>
      </c>
      <c r="M125" s="24">
        <f t="shared" si="19"/>
        <v>323</v>
      </c>
      <c r="N125" s="26">
        <v>0</v>
      </c>
      <c r="O125" s="61">
        <v>0</v>
      </c>
      <c r="P125" s="60">
        <f t="shared" si="20"/>
        <v>-891</v>
      </c>
      <c r="Q125" s="83"/>
      <c r="R125" s="80"/>
      <c r="S125" s="79"/>
      <c r="T125" s="55">
        <f t="shared" si="21"/>
        <v>0</v>
      </c>
      <c r="U125" s="59" t="str">
        <f t="shared" si="18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11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2"/>
        <v>148</v>
      </c>
      <c r="J126" s="45">
        <v>10</v>
      </c>
      <c r="K126" s="46">
        <f t="shared" si="13"/>
        <v>120</v>
      </c>
      <c r="L126" s="42">
        <f t="shared" si="14"/>
        <v>26</v>
      </c>
      <c r="M126" s="24">
        <f t="shared" si="19"/>
        <v>321</v>
      </c>
      <c r="N126" s="26">
        <v>0</v>
      </c>
      <c r="O126" s="61">
        <v>0</v>
      </c>
      <c r="P126" s="60">
        <f t="shared" si="20"/>
        <v>-148</v>
      </c>
      <c r="Q126" s="83"/>
      <c r="R126" s="80"/>
      <c r="S126" s="79"/>
      <c r="T126" s="55">
        <f t="shared" si="21"/>
        <v>0</v>
      </c>
      <c r="U126" s="59" t="str">
        <f t="shared" si="18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11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2"/>
        <v>55</v>
      </c>
      <c r="J127" s="45">
        <v>10</v>
      </c>
      <c r="K127" s="46">
        <f t="shared" si="13"/>
        <v>120</v>
      </c>
      <c r="L127" s="42">
        <f t="shared" si="14"/>
        <v>26</v>
      </c>
      <c r="M127" s="24">
        <f t="shared" si="19"/>
        <v>321</v>
      </c>
      <c r="N127" s="26">
        <v>0</v>
      </c>
      <c r="O127" s="61">
        <v>0</v>
      </c>
      <c r="P127" s="60">
        <f t="shared" si="20"/>
        <v>-55</v>
      </c>
      <c r="Q127" s="83"/>
      <c r="R127" s="80"/>
      <c r="S127" s="79"/>
      <c r="T127" s="55">
        <f t="shared" si="21"/>
        <v>0</v>
      </c>
      <c r="U127" s="59" t="str">
        <f t="shared" si="18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11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2"/>
        <v>198</v>
      </c>
      <c r="J128" s="45">
        <v>10</v>
      </c>
      <c r="K128" s="46">
        <f t="shared" si="13"/>
        <v>120</v>
      </c>
      <c r="L128" s="42">
        <f t="shared" si="14"/>
        <v>26</v>
      </c>
      <c r="M128" s="24">
        <f t="shared" si="19"/>
        <v>321</v>
      </c>
      <c r="N128" s="26">
        <v>0</v>
      </c>
      <c r="O128" s="61">
        <v>0</v>
      </c>
      <c r="P128" s="60">
        <f t="shared" si="20"/>
        <v>-198</v>
      </c>
      <c r="Q128" s="83"/>
      <c r="R128" s="80"/>
      <c r="S128" s="79"/>
      <c r="T128" s="55">
        <f t="shared" si="21"/>
        <v>0</v>
      </c>
      <c r="U128" s="59" t="str">
        <f t="shared" si="18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11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2"/>
        <v>245</v>
      </c>
      <c r="J129" s="45">
        <v>10</v>
      </c>
      <c r="K129" s="46">
        <f t="shared" si="13"/>
        <v>120</v>
      </c>
      <c r="L129" s="42">
        <f t="shared" si="14"/>
        <v>26</v>
      </c>
      <c r="M129" s="24">
        <f t="shared" si="19"/>
        <v>321</v>
      </c>
      <c r="N129" s="26">
        <v>0</v>
      </c>
      <c r="O129" s="61">
        <v>0</v>
      </c>
      <c r="P129" s="60">
        <f t="shared" si="20"/>
        <v>-245</v>
      </c>
      <c r="Q129" s="83"/>
      <c r="R129" s="80"/>
      <c r="S129" s="79"/>
      <c r="T129" s="55">
        <f t="shared" si="21"/>
        <v>0</v>
      </c>
      <c r="U129" s="59" t="str">
        <f t="shared" si="18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11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2"/>
        <v>289</v>
      </c>
      <c r="J130" s="45">
        <v>10</v>
      </c>
      <c r="K130" s="46">
        <f t="shared" si="13"/>
        <v>120</v>
      </c>
      <c r="L130" s="42">
        <f t="shared" si="14"/>
        <v>26</v>
      </c>
      <c r="M130" s="24">
        <f t="shared" si="19"/>
        <v>321</v>
      </c>
      <c r="N130" s="26">
        <v>0</v>
      </c>
      <c r="O130" s="61">
        <v>0</v>
      </c>
      <c r="P130" s="60">
        <f t="shared" si="20"/>
        <v>-289</v>
      </c>
      <c r="Q130" s="83"/>
      <c r="R130" s="80"/>
      <c r="S130" s="79"/>
      <c r="T130" s="55">
        <f t="shared" si="21"/>
        <v>0</v>
      </c>
      <c r="U130" s="59" t="str">
        <f t="shared" si="18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11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2"/>
        <v>178</v>
      </c>
      <c r="J131" s="45">
        <v>10</v>
      </c>
      <c r="K131" s="46">
        <f t="shared" si="13"/>
        <v>120</v>
      </c>
      <c r="L131" s="42">
        <f t="shared" si="14"/>
        <v>26</v>
      </c>
      <c r="M131" s="24">
        <f t="shared" si="19"/>
        <v>321</v>
      </c>
      <c r="N131" s="26">
        <v>0</v>
      </c>
      <c r="O131" s="61">
        <v>0</v>
      </c>
      <c r="P131" s="60">
        <f t="shared" si="20"/>
        <v>-178</v>
      </c>
      <c r="Q131" s="83"/>
      <c r="R131" s="80"/>
      <c r="S131" s="79"/>
      <c r="T131" s="55">
        <f t="shared" si="21"/>
        <v>0</v>
      </c>
      <c r="U131" s="59" t="str">
        <f t="shared" si="18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22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3">G132*H132</f>
        <v>158</v>
      </c>
      <c r="J132" s="45">
        <v>10</v>
      </c>
      <c r="K132" s="46">
        <f t="shared" ref="K132:K195" si="24">J132*12</f>
        <v>120</v>
      </c>
      <c r="L132" s="42">
        <f t="shared" ref="L132:L195" si="25">DATEDIF(F132,$F$2,"Y")</f>
        <v>26</v>
      </c>
      <c r="M132" s="24">
        <f t="shared" ref="M132:M163" si="26">DATEDIF(F132,$F$2,"M")</f>
        <v>321</v>
      </c>
      <c r="N132" s="26">
        <v>0</v>
      </c>
      <c r="O132" s="61">
        <v>0</v>
      </c>
      <c r="P132" s="60">
        <f t="shared" ref="P132:P163" si="27">I132*-1</f>
        <v>-158</v>
      </c>
      <c r="Q132" s="83"/>
      <c r="R132" s="80"/>
      <c r="S132" s="79"/>
      <c r="T132" s="55">
        <f t="shared" ref="T132:T163" si="28">I132+N132+O132+P132</f>
        <v>0</v>
      </c>
      <c r="U132" s="59" t="str">
        <f t="shared" ref="U132:U195" si="29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22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3"/>
        <v>410</v>
      </c>
      <c r="J133" s="45">
        <v>10</v>
      </c>
      <c r="K133" s="46">
        <f t="shared" si="24"/>
        <v>120</v>
      </c>
      <c r="L133" s="42">
        <f t="shared" si="25"/>
        <v>26</v>
      </c>
      <c r="M133" s="24">
        <f t="shared" si="26"/>
        <v>319</v>
      </c>
      <c r="N133" s="26">
        <v>0</v>
      </c>
      <c r="O133" s="61">
        <v>0</v>
      </c>
      <c r="P133" s="60">
        <f t="shared" si="27"/>
        <v>-410</v>
      </c>
      <c r="Q133" s="83"/>
      <c r="R133" s="80"/>
      <c r="S133" s="79"/>
      <c r="T133" s="55">
        <f t="shared" si="28"/>
        <v>0</v>
      </c>
      <c r="U133" s="59" t="str">
        <f t="shared" si="29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22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3"/>
        <v>2300</v>
      </c>
      <c r="J134" s="45">
        <v>10</v>
      </c>
      <c r="K134" s="46">
        <f t="shared" si="24"/>
        <v>120</v>
      </c>
      <c r="L134" s="42">
        <f t="shared" si="25"/>
        <v>26</v>
      </c>
      <c r="M134" s="24">
        <f t="shared" si="26"/>
        <v>319</v>
      </c>
      <c r="N134" s="26">
        <v>0</v>
      </c>
      <c r="O134" s="61">
        <v>0</v>
      </c>
      <c r="P134" s="60">
        <f t="shared" si="27"/>
        <v>-2300</v>
      </c>
      <c r="Q134" s="83"/>
      <c r="R134" s="80"/>
      <c r="S134" s="79"/>
      <c r="T134" s="55">
        <f t="shared" si="28"/>
        <v>0</v>
      </c>
      <c r="U134" s="59" t="str">
        <f t="shared" si="29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22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3"/>
        <v>630</v>
      </c>
      <c r="J135" s="45">
        <v>10</v>
      </c>
      <c r="K135" s="46">
        <f t="shared" si="24"/>
        <v>120</v>
      </c>
      <c r="L135" s="42">
        <f t="shared" si="25"/>
        <v>26</v>
      </c>
      <c r="M135" s="24">
        <f t="shared" si="26"/>
        <v>318</v>
      </c>
      <c r="N135" s="26">
        <v>0</v>
      </c>
      <c r="O135" s="61">
        <v>0</v>
      </c>
      <c r="P135" s="60">
        <f t="shared" si="27"/>
        <v>-630</v>
      </c>
      <c r="Q135" s="83"/>
      <c r="R135" s="80"/>
      <c r="S135" s="79"/>
      <c r="T135" s="55">
        <f t="shared" si="28"/>
        <v>0</v>
      </c>
      <c r="U135" s="59" t="str">
        <f t="shared" si="29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22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3"/>
        <v>7400</v>
      </c>
      <c r="J136" s="45">
        <v>10</v>
      </c>
      <c r="K136" s="46">
        <f t="shared" si="24"/>
        <v>120</v>
      </c>
      <c r="L136" s="42">
        <f t="shared" si="25"/>
        <v>26</v>
      </c>
      <c r="M136" s="24">
        <f t="shared" si="26"/>
        <v>318</v>
      </c>
      <c r="N136" s="26">
        <v>0</v>
      </c>
      <c r="O136" s="61">
        <v>0</v>
      </c>
      <c r="P136" s="60">
        <f t="shared" si="27"/>
        <v>-7400</v>
      </c>
      <c r="Q136" s="83"/>
      <c r="R136" s="80"/>
      <c r="S136" s="79"/>
      <c r="T136" s="55">
        <f t="shared" si="28"/>
        <v>0</v>
      </c>
      <c r="U136" s="59" t="str">
        <f t="shared" si="29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22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3"/>
        <v>344</v>
      </c>
      <c r="J137" s="45">
        <v>10</v>
      </c>
      <c r="K137" s="46">
        <f t="shared" si="24"/>
        <v>120</v>
      </c>
      <c r="L137" s="42">
        <f t="shared" si="25"/>
        <v>26</v>
      </c>
      <c r="M137" s="24">
        <f t="shared" si="26"/>
        <v>318</v>
      </c>
      <c r="N137" s="26">
        <v>0</v>
      </c>
      <c r="O137" s="61">
        <v>0</v>
      </c>
      <c r="P137" s="60">
        <f t="shared" si="27"/>
        <v>-344</v>
      </c>
      <c r="Q137" s="83"/>
      <c r="R137" s="80"/>
      <c r="S137" s="79"/>
      <c r="T137" s="55">
        <f t="shared" si="28"/>
        <v>0</v>
      </c>
      <c r="U137" s="59" t="str">
        <f t="shared" si="29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22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3"/>
        <v>200</v>
      </c>
      <c r="J138" s="45">
        <v>10</v>
      </c>
      <c r="K138" s="46">
        <f t="shared" si="24"/>
        <v>120</v>
      </c>
      <c r="L138" s="42">
        <f t="shared" si="25"/>
        <v>26</v>
      </c>
      <c r="M138" s="24">
        <f t="shared" si="26"/>
        <v>318</v>
      </c>
      <c r="N138" s="26">
        <v>0</v>
      </c>
      <c r="O138" s="61">
        <v>0</v>
      </c>
      <c r="P138" s="60">
        <f t="shared" si="27"/>
        <v>-200</v>
      </c>
      <c r="Q138" s="83"/>
      <c r="R138" s="80"/>
      <c r="S138" s="79"/>
      <c r="T138" s="55">
        <f t="shared" si="28"/>
        <v>0</v>
      </c>
      <c r="U138" s="59" t="str">
        <f t="shared" si="29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22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3"/>
        <v>420</v>
      </c>
      <c r="J139" s="45">
        <v>10</v>
      </c>
      <c r="K139" s="46">
        <f t="shared" si="24"/>
        <v>120</v>
      </c>
      <c r="L139" s="42">
        <f t="shared" si="25"/>
        <v>26</v>
      </c>
      <c r="M139" s="24">
        <f t="shared" si="26"/>
        <v>318</v>
      </c>
      <c r="N139" s="26">
        <v>0</v>
      </c>
      <c r="O139" s="61">
        <v>0</v>
      </c>
      <c r="P139" s="60">
        <f t="shared" si="27"/>
        <v>-420</v>
      </c>
      <c r="Q139" s="83"/>
      <c r="R139" s="80"/>
      <c r="S139" s="79"/>
      <c r="T139" s="55">
        <f t="shared" si="28"/>
        <v>0</v>
      </c>
      <c r="U139" s="59" t="str">
        <f t="shared" si="29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22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3"/>
        <v>45</v>
      </c>
      <c r="J140" s="45">
        <v>10</v>
      </c>
      <c r="K140" s="46">
        <f t="shared" si="24"/>
        <v>120</v>
      </c>
      <c r="L140" s="42">
        <f t="shared" si="25"/>
        <v>26</v>
      </c>
      <c r="M140" s="24">
        <f t="shared" si="26"/>
        <v>318</v>
      </c>
      <c r="N140" s="26">
        <v>0</v>
      </c>
      <c r="O140" s="61">
        <v>0</v>
      </c>
      <c r="P140" s="60">
        <f t="shared" si="27"/>
        <v>-45</v>
      </c>
      <c r="Q140" s="83"/>
      <c r="R140" s="80"/>
      <c r="S140" s="79"/>
      <c r="T140" s="55">
        <f t="shared" si="28"/>
        <v>0</v>
      </c>
      <c r="U140" s="59" t="str">
        <f t="shared" si="29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22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3"/>
        <v>390</v>
      </c>
      <c r="J141" s="45">
        <v>10</v>
      </c>
      <c r="K141" s="46">
        <f t="shared" si="24"/>
        <v>120</v>
      </c>
      <c r="L141" s="42">
        <f t="shared" si="25"/>
        <v>26</v>
      </c>
      <c r="M141" s="24">
        <f t="shared" si="26"/>
        <v>318</v>
      </c>
      <c r="N141" s="26">
        <v>0</v>
      </c>
      <c r="O141" s="61">
        <v>0</v>
      </c>
      <c r="P141" s="60">
        <f t="shared" si="27"/>
        <v>-390</v>
      </c>
      <c r="Q141" s="83"/>
      <c r="R141" s="80"/>
      <c r="S141" s="79"/>
      <c r="T141" s="55">
        <f t="shared" si="28"/>
        <v>0</v>
      </c>
      <c r="U141" s="59" t="str">
        <f t="shared" si="29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22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3"/>
        <v>95</v>
      </c>
      <c r="J142" s="45">
        <v>10</v>
      </c>
      <c r="K142" s="46">
        <f t="shared" si="24"/>
        <v>120</v>
      </c>
      <c r="L142" s="42">
        <f t="shared" si="25"/>
        <v>26</v>
      </c>
      <c r="M142" s="24">
        <f t="shared" si="26"/>
        <v>318</v>
      </c>
      <c r="N142" s="26">
        <v>0</v>
      </c>
      <c r="O142" s="61">
        <v>0</v>
      </c>
      <c r="P142" s="60">
        <f t="shared" si="27"/>
        <v>-95</v>
      </c>
      <c r="Q142" s="83"/>
      <c r="R142" s="80"/>
      <c r="S142" s="79"/>
      <c r="T142" s="55">
        <f t="shared" si="28"/>
        <v>0</v>
      </c>
      <c r="U142" s="59" t="str">
        <f t="shared" si="29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22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3"/>
        <v>176</v>
      </c>
      <c r="J143" s="45">
        <v>10</v>
      </c>
      <c r="K143" s="46">
        <f t="shared" si="24"/>
        <v>120</v>
      </c>
      <c r="L143" s="42">
        <f t="shared" si="25"/>
        <v>26</v>
      </c>
      <c r="M143" s="24">
        <f t="shared" si="26"/>
        <v>318</v>
      </c>
      <c r="N143" s="26">
        <v>0</v>
      </c>
      <c r="O143" s="61">
        <v>0</v>
      </c>
      <c r="P143" s="60">
        <f t="shared" si="27"/>
        <v>-176</v>
      </c>
      <c r="Q143" s="83"/>
      <c r="R143" s="80"/>
      <c r="S143" s="79"/>
      <c r="T143" s="55">
        <f t="shared" si="28"/>
        <v>0</v>
      </c>
      <c r="U143" s="59" t="str">
        <f t="shared" si="29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22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3"/>
        <v>540</v>
      </c>
      <c r="J144" s="45">
        <v>10</v>
      </c>
      <c r="K144" s="46">
        <f t="shared" si="24"/>
        <v>120</v>
      </c>
      <c r="L144" s="42">
        <f t="shared" si="25"/>
        <v>26</v>
      </c>
      <c r="M144" s="24">
        <f t="shared" si="26"/>
        <v>318</v>
      </c>
      <c r="N144" s="26">
        <v>0</v>
      </c>
      <c r="O144" s="61">
        <v>0</v>
      </c>
      <c r="P144" s="60">
        <f t="shared" si="27"/>
        <v>-540</v>
      </c>
      <c r="Q144" s="83"/>
      <c r="R144" s="80"/>
      <c r="S144" s="79"/>
      <c r="T144" s="55">
        <f t="shared" si="28"/>
        <v>0</v>
      </c>
      <c r="U144" s="59" t="str">
        <f t="shared" si="29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22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3"/>
        <v>104</v>
      </c>
      <c r="J145" s="45">
        <v>10</v>
      </c>
      <c r="K145" s="46">
        <f t="shared" si="24"/>
        <v>120</v>
      </c>
      <c r="L145" s="42">
        <f t="shared" si="25"/>
        <v>26</v>
      </c>
      <c r="M145" s="24">
        <f t="shared" si="26"/>
        <v>318</v>
      </c>
      <c r="N145" s="26">
        <v>0</v>
      </c>
      <c r="O145" s="61">
        <v>0</v>
      </c>
      <c r="P145" s="60">
        <f t="shared" si="27"/>
        <v>-104</v>
      </c>
      <c r="Q145" s="83"/>
      <c r="R145" s="80"/>
      <c r="S145" s="79"/>
      <c r="T145" s="55">
        <f t="shared" si="28"/>
        <v>0</v>
      </c>
      <c r="U145" s="59" t="str">
        <f t="shared" si="29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22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3"/>
        <v>89</v>
      </c>
      <c r="J146" s="45">
        <v>10</v>
      </c>
      <c r="K146" s="46">
        <f t="shared" si="24"/>
        <v>120</v>
      </c>
      <c r="L146" s="42">
        <f t="shared" si="25"/>
        <v>26</v>
      </c>
      <c r="M146" s="24">
        <f t="shared" si="26"/>
        <v>318</v>
      </c>
      <c r="N146" s="26">
        <v>0</v>
      </c>
      <c r="O146" s="61">
        <v>0</v>
      </c>
      <c r="P146" s="60">
        <f t="shared" si="27"/>
        <v>-89</v>
      </c>
      <c r="Q146" s="83"/>
      <c r="R146" s="80"/>
      <c r="S146" s="79"/>
      <c r="T146" s="55">
        <f t="shared" si="28"/>
        <v>0</v>
      </c>
      <c r="U146" s="59" t="str">
        <f t="shared" si="29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22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3"/>
        <v>18500</v>
      </c>
      <c r="J147" s="45">
        <v>25</v>
      </c>
      <c r="K147" s="46">
        <f t="shared" si="24"/>
        <v>300</v>
      </c>
      <c r="L147" s="42">
        <f t="shared" si="25"/>
        <v>26</v>
      </c>
      <c r="M147" s="24">
        <f t="shared" si="26"/>
        <v>317</v>
      </c>
      <c r="N147" s="26">
        <v>0</v>
      </c>
      <c r="O147" s="61">
        <v>0</v>
      </c>
      <c r="P147" s="60">
        <f t="shared" si="27"/>
        <v>-18500</v>
      </c>
      <c r="Q147" s="83"/>
      <c r="R147" s="80"/>
      <c r="S147" s="79"/>
      <c r="T147" s="55">
        <f t="shared" si="28"/>
        <v>0</v>
      </c>
      <c r="U147" s="59" t="str">
        <f t="shared" si="29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22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3"/>
        <v>387</v>
      </c>
      <c r="J148" s="45">
        <v>10</v>
      </c>
      <c r="K148" s="46">
        <f t="shared" si="24"/>
        <v>120</v>
      </c>
      <c r="L148" s="42">
        <f t="shared" si="25"/>
        <v>26</v>
      </c>
      <c r="M148" s="24">
        <f t="shared" si="26"/>
        <v>317</v>
      </c>
      <c r="N148" s="26">
        <v>0</v>
      </c>
      <c r="O148" s="61">
        <v>0</v>
      </c>
      <c r="P148" s="60">
        <f t="shared" si="27"/>
        <v>-387</v>
      </c>
      <c r="Q148" s="83"/>
      <c r="R148" s="80"/>
      <c r="S148" s="79"/>
      <c r="T148" s="55">
        <f t="shared" si="28"/>
        <v>0</v>
      </c>
      <c r="U148" s="59" t="str">
        <f t="shared" si="29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22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3"/>
        <v>198</v>
      </c>
      <c r="J149" s="45">
        <v>10</v>
      </c>
      <c r="K149" s="46">
        <f t="shared" si="24"/>
        <v>120</v>
      </c>
      <c r="L149" s="42">
        <f t="shared" si="25"/>
        <v>26</v>
      </c>
      <c r="M149" s="24">
        <f t="shared" si="26"/>
        <v>317</v>
      </c>
      <c r="N149" s="26">
        <v>0</v>
      </c>
      <c r="O149" s="61">
        <v>0</v>
      </c>
      <c r="P149" s="60">
        <f t="shared" si="27"/>
        <v>-198</v>
      </c>
      <c r="Q149" s="83"/>
      <c r="R149" s="80"/>
      <c r="S149" s="79"/>
      <c r="T149" s="55">
        <f t="shared" si="28"/>
        <v>0</v>
      </c>
      <c r="U149" s="59" t="str">
        <f t="shared" si="29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22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3"/>
        <v>250</v>
      </c>
      <c r="J150" s="45">
        <v>10</v>
      </c>
      <c r="K150" s="46">
        <f t="shared" si="24"/>
        <v>120</v>
      </c>
      <c r="L150" s="42">
        <f t="shared" si="25"/>
        <v>26</v>
      </c>
      <c r="M150" s="24">
        <f t="shared" si="26"/>
        <v>317</v>
      </c>
      <c r="N150" s="26">
        <v>0</v>
      </c>
      <c r="O150" s="61">
        <v>0</v>
      </c>
      <c r="P150" s="60">
        <f t="shared" si="27"/>
        <v>-250</v>
      </c>
      <c r="Q150" s="83"/>
      <c r="R150" s="80"/>
      <c r="S150" s="79"/>
      <c r="T150" s="55">
        <f t="shared" si="28"/>
        <v>0</v>
      </c>
      <c r="U150" s="59" t="str">
        <f t="shared" si="29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22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3"/>
        <v>312</v>
      </c>
      <c r="J151" s="45">
        <v>10</v>
      </c>
      <c r="K151" s="46">
        <f t="shared" si="24"/>
        <v>120</v>
      </c>
      <c r="L151" s="42">
        <f t="shared" si="25"/>
        <v>26</v>
      </c>
      <c r="M151" s="24">
        <f t="shared" si="26"/>
        <v>317</v>
      </c>
      <c r="N151" s="26">
        <v>0</v>
      </c>
      <c r="O151" s="61">
        <v>0</v>
      </c>
      <c r="P151" s="60">
        <f t="shared" si="27"/>
        <v>-312</v>
      </c>
      <c r="Q151" s="83"/>
      <c r="R151" s="80"/>
      <c r="S151" s="79"/>
      <c r="T151" s="55">
        <f t="shared" si="28"/>
        <v>0</v>
      </c>
      <c r="U151" s="59" t="str">
        <f t="shared" si="29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22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3"/>
        <v>136</v>
      </c>
      <c r="J152" s="45">
        <v>10</v>
      </c>
      <c r="K152" s="46">
        <f t="shared" si="24"/>
        <v>120</v>
      </c>
      <c r="L152" s="42">
        <f t="shared" si="25"/>
        <v>26</v>
      </c>
      <c r="M152" s="24">
        <f t="shared" si="26"/>
        <v>317</v>
      </c>
      <c r="N152" s="26">
        <v>0</v>
      </c>
      <c r="O152" s="61">
        <v>0</v>
      </c>
      <c r="P152" s="60">
        <f t="shared" si="27"/>
        <v>-136</v>
      </c>
      <c r="Q152" s="83"/>
      <c r="R152" s="80"/>
      <c r="S152" s="79"/>
      <c r="T152" s="55">
        <f t="shared" si="28"/>
        <v>0</v>
      </c>
      <c r="U152" s="59" t="str">
        <f t="shared" si="29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22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3"/>
        <v>70</v>
      </c>
      <c r="J153" s="45">
        <v>10</v>
      </c>
      <c r="K153" s="46">
        <f t="shared" si="24"/>
        <v>120</v>
      </c>
      <c r="L153" s="42">
        <f t="shared" si="25"/>
        <v>26</v>
      </c>
      <c r="M153" s="24">
        <f t="shared" si="26"/>
        <v>317</v>
      </c>
      <c r="N153" s="26">
        <v>0</v>
      </c>
      <c r="O153" s="61">
        <v>0</v>
      </c>
      <c r="P153" s="60">
        <f t="shared" si="27"/>
        <v>-70</v>
      </c>
      <c r="Q153" s="83"/>
      <c r="R153" s="80"/>
      <c r="S153" s="79"/>
      <c r="T153" s="55">
        <f t="shared" si="28"/>
        <v>0</v>
      </c>
      <c r="U153" s="59" t="str">
        <f t="shared" si="29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22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3"/>
        <v>60</v>
      </c>
      <c r="J154" s="45">
        <v>10</v>
      </c>
      <c r="K154" s="46">
        <f t="shared" si="24"/>
        <v>120</v>
      </c>
      <c r="L154" s="42">
        <f t="shared" si="25"/>
        <v>26</v>
      </c>
      <c r="M154" s="24">
        <f t="shared" si="26"/>
        <v>317</v>
      </c>
      <c r="N154" s="26">
        <v>0</v>
      </c>
      <c r="O154" s="61">
        <v>0</v>
      </c>
      <c r="P154" s="60">
        <f t="shared" si="27"/>
        <v>-60</v>
      </c>
      <c r="Q154" s="83"/>
      <c r="R154" s="80"/>
      <c r="S154" s="79"/>
      <c r="T154" s="55">
        <f t="shared" si="28"/>
        <v>0</v>
      </c>
      <c r="U154" s="59" t="str">
        <f t="shared" si="29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22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3"/>
        <v>189</v>
      </c>
      <c r="J155" s="45">
        <v>10</v>
      </c>
      <c r="K155" s="46">
        <f t="shared" si="24"/>
        <v>120</v>
      </c>
      <c r="L155" s="42">
        <f t="shared" si="25"/>
        <v>26</v>
      </c>
      <c r="M155" s="24">
        <f t="shared" si="26"/>
        <v>317</v>
      </c>
      <c r="N155" s="26">
        <v>0</v>
      </c>
      <c r="O155" s="61">
        <v>0</v>
      </c>
      <c r="P155" s="60">
        <f t="shared" si="27"/>
        <v>-189</v>
      </c>
      <c r="Q155" s="83"/>
      <c r="R155" s="80"/>
      <c r="S155" s="79"/>
      <c r="T155" s="55">
        <f t="shared" si="28"/>
        <v>0</v>
      </c>
      <c r="U155" s="59" t="str">
        <f t="shared" si="29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22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3"/>
        <v>520</v>
      </c>
      <c r="J156" s="45">
        <v>10</v>
      </c>
      <c r="K156" s="46">
        <f t="shared" si="24"/>
        <v>120</v>
      </c>
      <c r="L156" s="42">
        <f t="shared" si="25"/>
        <v>26</v>
      </c>
      <c r="M156" s="24">
        <f t="shared" si="26"/>
        <v>317</v>
      </c>
      <c r="N156" s="26">
        <v>0</v>
      </c>
      <c r="O156" s="61">
        <v>0</v>
      </c>
      <c r="P156" s="60">
        <f t="shared" si="27"/>
        <v>-520</v>
      </c>
      <c r="Q156" s="83"/>
      <c r="R156" s="80"/>
      <c r="S156" s="79"/>
      <c r="T156" s="55">
        <f t="shared" si="28"/>
        <v>0</v>
      </c>
      <c r="U156" s="59" t="str">
        <f t="shared" si="29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22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3"/>
        <v>175</v>
      </c>
      <c r="J157" s="45">
        <v>10</v>
      </c>
      <c r="K157" s="46">
        <f t="shared" si="24"/>
        <v>120</v>
      </c>
      <c r="L157" s="42">
        <f t="shared" si="25"/>
        <v>26</v>
      </c>
      <c r="M157" s="24">
        <f t="shared" si="26"/>
        <v>317</v>
      </c>
      <c r="N157" s="26">
        <v>0</v>
      </c>
      <c r="O157" s="61">
        <v>0</v>
      </c>
      <c r="P157" s="60">
        <f t="shared" si="27"/>
        <v>-175</v>
      </c>
      <c r="Q157" s="83"/>
      <c r="R157" s="80"/>
      <c r="S157" s="79"/>
      <c r="T157" s="55">
        <f t="shared" si="28"/>
        <v>0</v>
      </c>
      <c r="U157" s="59" t="str">
        <f t="shared" si="29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22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3"/>
        <v>660</v>
      </c>
      <c r="J158" s="45">
        <v>10</v>
      </c>
      <c r="K158" s="46">
        <f t="shared" si="24"/>
        <v>120</v>
      </c>
      <c r="L158" s="42">
        <f t="shared" si="25"/>
        <v>26</v>
      </c>
      <c r="M158" s="24">
        <f t="shared" si="26"/>
        <v>317</v>
      </c>
      <c r="N158" s="26">
        <v>0</v>
      </c>
      <c r="O158" s="61">
        <v>0</v>
      </c>
      <c r="P158" s="60">
        <f t="shared" si="27"/>
        <v>-660</v>
      </c>
      <c r="Q158" s="83"/>
      <c r="R158" s="80"/>
      <c r="S158" s="79"/>
      <c r="T158" s="55">
        <f t="shared" si="28"/>
        <v>0</v>
      </c>
      <c r="U158" s="59" t="str">
        <f t="shared" si="29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22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3"/>
        <v>669.8</v>
      </c>
      <c r="J159" s="45">
        <v>10</v>
      </c>
      <c r="K159" s="46">
        <f t="shared" si="24"/>
        <v>120</v>
      </c>
      <c r="L159" s="42">
        <f t="shared" si="25"/>
        <v>26</v>
      </c>
      <c r="M159" s="24">
        <f t="shared" si="26"/>
        <v>316</v>
      </c>
      <c r="N159" s="26">
        <v>0</v>
      </c>
      <c r="O159" s="61">
        <v>0</v>
      </c>
      <c r="P159" s="60">
        <f t="shared" si="27"/>
        <v>-669.8</v>
      </c>
      <c r="Q159" s="83"/>
      <c r="R159" s="80"/>
      <c r="S159" s="79"/>
      <c r="T159" s="55">
        <f t="shared" si="28"/>
        <v>0</v>
      </c>
      <c r="U159" s="59" t="str">
        <f t="shared" si="29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22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3"/>
        <v>198</v>
      </c>
      <c r="J160" s="45">
        <v>10</v>
      </c>
      <c r="K160" s="46">
        <f t="shared" si="24"/>
        <v>120</v>
      </c>
      <c r="L160" s="42">
        <f t="shared" si="25"/>
        <v>26</v>
      </c>
      <c r="M160" s="24">
        <f t="shared" si="26"/>
        <v>316</v>
      </c>
      <c r="N160" s="26">
        <v>0</v>
      </c>
      <c r="O160" s="61">
        <v>0</v>
      </c>
      <c r="P160" s="60">
        <f t="shared" si="27"/>
        <v>-198</v>
      </c>
      <c r="Q160" s="83"/>
      <c r="R160" s="80"/>
      <c r="S160" s="79"/>
      <c r="T160" s="55">
        <f t="shared" si="28"/>
        <v>0</v>
      </c>
      <c r="U160" s="59" t="str">
        <f t="shared" si="29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22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3"/>
        <v>620</v>
      </c>
      <c r="J161" s="45">
        <v>10</v>
      </c>
      <c r="K161" s="46">
        <f t="shared" si="24"/>
        <v>120</v>
      </c>
      <c r="L161" s="42">
        <f t="shared" si="25"/>
        <v>26</v>
      </c>
      <c r="M161" s="24">
        <f t="shared" si="26"/>
        <v>315</v>
      </c>
      <c r="N161" s="26">
        <v>0</v>
      </c>
      <c r="O161" s="61">
        <v>0</v>
      </c>
      <c r="P161" s="60">
        <f t="shared" si="27"/>
        <v>-620</v>
      </c>
      <c r="Q161" s="83"/>
      <c r="R161" s="80"/>
      <c r="S161" s="79"/>
      <c r="T161" s="55">
        <f t="shared" si="28"/>
        <v>0</v>
      </c>
      <c r="U161" s="59" t="str">
        <f t="shared" si="29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22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3"/>
        <v>87.48</v>
      </c>
      <c r="J162" s="45">
        <v>10</v>
      </c>
      <c r="K162" s="46">
        <f t="shared" si="24"/>
        <v>120</v>
      </c>
      <c r="L162" s="42">
        <f t="shared" si="25"/>
        <v>26</v>
      </c>
      <c r="M162" s="24">
        <f t="shared" si="26"/>
        <v>315</v>
      </c>
      <c r="N162" s="26">
        <v>0</v>
      </c>
      <c r="O162" s="61">
        <v>0</v>
      </c>
      <c r="P162" s="60">
        <f t="shared" si="27"/>
        <v>-87.48</v>
      </c>
      <c r="Q162" s="83"/>
      <c r="R162" s="80"/>
      <c r="S162" s="79"/>
      <c r="T162" s="55">
        <f t="shared" si="28"/>
        <v>0</v>
      </c>
      <c r="U162" s="59" t="str">
        <f t="shared" si="29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22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3"/>
        <v>290.88</v>
      </c>
      <c r="J163" s="45">
        <v>10</v>
      </c>
      <c r="K163" s="46">
        <f t="shared" si="24"/>
        <v>120</v>
      </c>
      <c r="L163" s="42">
        <f t="shared" si="25"/>
        <v>26</v>
      </c>
      <c r="M163" s="24">
        <f t="shared" si="26"/>
        <v>315</v>
      </c>
      <c r="N163" s="26">
        <v>0</v>
      </c>
      <c r="O163" s="61">
        <v>0</v>
      </c>
      <c r="P163" s="60">
        <f t="shared" si="27"/>
        <v>-290.88</v>
      </c>
      <c r="Q163" s="83"/>
      <c r="R163" s="80"/>
      <c r="S163" s="79"/>
      <c r="T163" s="55">
        <f t="shared" si="28"/>
        <v>0</v>
      </c>
      <c r="U163" s="59" t="str">
        <f t="shared" si="29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22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3"/>
        <v>209.16</v>
      </c>
      <c r="J164" s="45">
        <v>10</v>
      </c>
      <c r="K164" s="46">
        <f t="shared" si="24"/>
        <v>120</v>
      </c>
      <c r="L164" s="42">
        <f t="shared" si="25"/>
        <v>26</v>
      </c>
      <c r="M164" s="24">
        <f t="shared" ref="M164:M195" si="30">DATEDIF(F164,$F$2,"M")</f>
        <v>315</v>
      </c>
      <c r="N164" s="26">
        <v>0</v>
      </c>
      <c r="O164" s="61">
        <v>0</v>
      </c>
      <c r="P164" s="60">
        <f t="shared" ref="P164:P195" si="31">I164*-1</f>
        <v>-209.16</v>
      </c>
      <c r="Q164" s="83"/>
      <c r="R164" s="80"/>
      <c r="S164" s="79"/>
      <c r="T164" s="55">
        <f t="shared" ref="T164:T195" si="32">I164+N164+O164+P164</f>
        <v>0</v>
      </c>
      <c r="U164" s="59" t="str">
        <f t="shared" si="29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22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3"/>
        <v>87.48</v>
      </c>
      <c r="J165" s="45">
        <v>10</v>
      </c>
      <c r="K165" s="46">
        <f t="shared" si="24"/>
        <v>120</v>
      </c>
      <c r="L165" s="42">
        <f t="shared" si="25"/>
        <v>26</v>
      </c>
      <c r="M165" s="24">
        <f t="shared" si="30"/>
        <v>315</v>
      </c>
      <c r="N165" s="26">
        <v>0</v>
      </c>
      <c r="O165" s="61">
        <v>0</v>
      </c>
      <c r="P165" s="60">
        <f t="shared" si="31"/>
        <v>-87.48</v>
      </c>
      <c r="Q165" s="83"/>
      <c r="R165" s="80"/>
      <c r="S165" s="79"/>
      <c r="T165" s="55">
        <f t="shared" si="32"/>
        <v>0</v>
      </c>
      <c r="U165" s="59" t="str">
        <f t="shared" si="29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22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3"/>
        <v>513.85</v>
      </c>
      <c r="J166" s="45">
        <v>10</v>
      </c>
      <c r="K166" s="46">
        <f t="shared" si="24"/>
        <v>120</v>
      </c>
      <c r="L166" s="42">
        <f t="shared" si="25"/>
        <v>26</v>
      </c>
      <c r="M166" s="24">
        <f t="shared" si="30"/>
        <v>314</v>
      </c>
      <c r="N166" s="26">
        <v>0</v>
      </c>
      <c r="O166" s="61">
        <v>0</v>
      </c>
      <c r="P166" s="60">
        <f t="shared" si="31"/>
        <v>-513.85</v>
      </c>
      <c r="Q166" s="83"/>
      <c r="R166" s="80"/>
      <c r="S166" s="79"/>
      <c r="T166" s="55">
        <f t="shared" si="32"/>
        <v>0</v>
      </c>
      <c r="U166" s="59" t="str">
        <f t="shared" si="29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22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3"/>
        <v>332.15</v>
      </c>
      <c r="J167" s="45">
        <v>10</v>
      </c>
      <c r="K167" s="46">
        <f t="shared" si="24"/>
        <v>120</v>
      </c>
      <c r="L167" s="42">
        <f t="shared" si="25"/>
        <v>26</v>
      </c>
      <c r="M167" s="24">
        <f t="shared" si="30"/>
        <v>314</v>
      </c>
      <c r="N167" s="26">
        <v>0</v>
      </c>
      <c r="O167" s="61">
        <v>0</v>
      </c>
      <c r="P167" s="60">
        <f t="shared" si="31"/>
        <v>-332.15</v>
      </c>
      <c r="Q167" s="83"/>
      <c r="R167" s="80"/>
      <c r="S167" s="79"/>
      <c r="T167" s="55">
        <f t="shared" si="32"/>
        <v>0</v>
      </c>
      <c r="U167" s="59" t="str">
        <f t="shared" si="29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22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3"/>
        <v>664</v>
      </c>
      <c r="J168" s="45">
        <v>10</v>
      </c>
      <c r="K168" s="46">
        <f t="shared" si="24"/>
        <v>120</v>
      </c>
      <c r="L168" s="42">
        <f t="shared" si="25"/>
        <v>26</v>
      </c>
      <c r="M168" s="24">
        <f t="shared" si="30"/>
        <v>313</v>
      </c>
      <c r="N168" s="26">
        <v>0</v>
      </c>
      <c r="O168" s="61">
        <v>0</v>
      </c>
      <c r="P168" s="60">
        <f t="shared" si="31"/>
        <v>-664</v>
      </c>
      <c r="Q168" s="83"/>
      <c r="R168" s="80"/>
      <c r="S168" s="79"/>
      <c r="T168" s="55">
        <f t="shared" si="32"/>
        <v>0</v>
      </c>
      <c r="U168" s="59" t="str">
        <f t="shared" si="29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22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3"/>
        <v>35</v>
      </c>
      <c r="J169" s="45">
        <v>10</v>
      </c>
      <c r="K169" s="46">
        <f t="shared" si="24"/>
        <v>120</v>
      </c>
      <c r="L169" s="42">
        <f t="shared" si="25"/>
        <v>26</v>
      </c>
      <c r="M169" s="24">
        <f t="shared" si="30"/>
        <v>313</v>
      </c>
      <c r="N169" s="26">
        <v>0</v>
      </c>
      <c r="O169" s="61">
        <v>0</v>
      </c>
      <c r="P169" s="60">
        <f t="shared" si="31"/>
        <v>-35</v>
      </c>
      <c r="Q169" s="83"/>
      <c r="R169" s="80"/>
      <c r="S169" s="79"/>
      <c r="T169" s="55">
        <f t="shared" si="32"/>
        <v>0</v>
      </c>
      <c r="U169" s="59" t="str">
        <f t="shared" si="29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22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3"/>
        <v>419</v>
      </c>
      <c r="J170" s="45">
        <v>5</v>
      </c>
      <c r="K170" s="46">
        <f t="shared" si="24"/>
        <v>60</v>
      </c>
      <c r="L170" s="42">
        <f t="shared" si="25"/>
        <v>26</v>
      </c>
      <c r="M170" s="24">
        <f t="shared" si="30"/>
        <v>312</v>
      </c>
      <c r="N170" s="26">
        <v>0</v>
      </c>
      <c r="O170" s="61">
        <v>0</v>
      </c>
      <c r="P170" s="60">
        <f t="shared" si="31"/>
        <v>-419</v>
      </c>
      <c r="Q170" s="83"/>
      <c r="R170" s="80"/>
      <c r="S170" s="79"/>
      <c r="T170" s="55">
        <f t="shared" si="32"/>
        <v>0</v>
      </c>
      <c r="U170" s="59" t="str">
        <f t="shared" si="29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22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3"/>
        <v>1160</v>
      </c>
      <c r="J171" s="45">
        <v>10</v>
      </c>
      <c r="K171" s="46">
        <f t="shared" si="24"/>
        <v>120</v>
      </c>
      <c r="L171" s="42">
        <f t="shared" si="25"/>
        <v>25</v>
      </c>
      <c r="M171" s="24">
        <f t="shared" si="30"/>
        <v>310</v>
      </c>
      <c r="N171" s="26">
        <v>0</v>
      </c>
      <c r="O171" s="61">
        <v>0</v>
      </c>
      <c r="P171" s="60">
        <f t="shared" si="31"/>
        <v>-1160</v>
      </c>
      <c r="Q171" s="83"/>
      <c r="R171" s="80"/>
      <c r="S171" s="79"/>
      <c r="T171" s="55">
        <f t="shared" si="32"/>
        <v>0</v>
      </c>
      <c r="U171" s="59" t="str">
        <f t="shared" si="29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22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3"/>
        <v>1664</v>
      </c>
      <c r="J172" s="45">
        <v>5</v>
      </c>
      <c r="K172" s="46">
        <f t="shared" si="24"/>
        <v>60</v>
      </c>
      <c r="L172" s="42">
        <f t="shared" si="25"/>
        <v>25</v>
      </c>
      <c r="M172" s="24">
        <f t="shared" si="30"/>
        <v>306</v>
      </c>
      <c r="N172" s="26">
        <v>0</v>
      </c>
      <c r="O172" s="61">
        <v>0</v>
      </c>
      <c r="P172" s="60">
        <f t="shared" si="31"/>
        <v>-1664</v>
      </c>
      <c r="Q172" s="83"/>
      <c r="R172" s="80"/>
      <c r="S172" s="79"/>
      <c r="T172" s="55">
        <f t="shared" si="32"/>
        <v>0</v>
      </c>
      <c r="U172" s="59" t="str">
        <f t="shared" si="29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22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3"/>
        <v>3036.42</v>
      </c>
      <c r="J173" s="45">
        <v>5</v>
      </c>
      <c r="K173" s="46">
        <f t="shared" si="24"/>
        <v>60</v>
      </c>
      <c r="L173" s="42">
        <f t="shared" si="25"/>
        <v>25</v>
      </c>
      <c r="M173" s="24">
        <f t="shared" si="30"/>
        <v>306</v>
      </c>
      <c r="N173" s="26">
        <v>0</v>
      </c>
      <c r="O173" s="61">
        <v>0</v>
      </c>
      <c r="P173" s="60">
        <f t="shared" si="31"/>
        <v>-3036.42</v>
      </c>
      <c r="Q173" s="83"/>
      <c r="R173" s="80"/>
      <c r="S173" s="79"/>
      <c r="T173" s="55">
        <f t="shared" si="32"/>
        <v>0</v>
      </c>
      <c r="U173" s="59" t="str">
        <f t="shared" si="29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22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3"/>
        <v>260</v>
      </c>
      <c r="J174" s="45">
        <v>10</v>
      </c>
      <c r="K174" s="46">
        <f t="shared" si="24"/>
        <v>120</v>
      </c>
      <c r="L174" s="42">
        <f t="shared" si="25"/>
        <v>25</v>
      </c>
      <c r="M174" s="24">
        <f t="shared" si="30"/>
        <v>305</v>
      </c>
      <c r="N174" s="26">
        <v>0</v>
      </c>
      <c r="O174" s="61">
        <v>0</v>
      </c>
      <c r="P174" s="60">
        <f t="shared" si="31"/>
        <v>-260</v>
      </c>
      <c r="Q174" s="83"/>
      <c r="R174" s="80"/>
      <c r="S174" s="79"/>
      <c r="T174" s="55">
        <f t="shared" si="32"/>
        <v>0</v>
      </c>
      <c r="U174" s="59" t="str">
        <f t="shared" si="29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22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3"/>
        <v>1009.8</v>
      </c>
      <c r="J175" s="45">
        <v>10</v>
      </c>
      <c r="K175" s="46">
        <f t="shared" si="24"/>
        <v>120</v>
      </c>
      <c r="L175" s="42">
        <f t="shared" si="25"/>
        <v>25</v>
      </c>
      <c r="M175" s="24">
        <f t="shared" si="30"/>
        <v>305</v>
      </c>
      <c r="N175" s="26">
        <v>0</v>
      </c>
      <c r="O175" s="61">
        <v>0</v>
      </c>
      <c r="P175" s="60">
        <f t="shared" si="31"/>
        <v>-1009.8</v>
      </c>
      <c r="Q175" s="83"/>
      <c r="R175" s="80"/>
      <c r="S175" s="79"/>
      <c r="T175" s="55">
        <f t="shared" si="32"/>
        <v>0</v>
      </c>
      <c r="U175" s="59" t="str">
        <f t="shared" si="29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22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3"/>
        <v>1700</v>
      </c>
      <c r="J176" s="45">
        <v>10</v>
      </c>
      <c r="K176" s="46">
        <f t="shared" si="24"/>
        <v>120</v>
      </c>
      <c r="L176" s="42">
        <f t="shared" si="25"/>
        <v>25</v>
      </c>
      <c r="M176" s="24">
        <f t="shared" si="30"/>
        <v>305</v>
      </c>
      <c r="N176" s="26">
        <v>0</v>
      </c>
      <c r="O176" s="61">
        <v>0</v>
      </c>
      <c r="P176" s="60">
        <f t="shared" si="31"/>
        <v>-1700</v>
      </c>
      <c r="Q176" s="83"/>
      <c r="R176" s="80"/>
      <c r="S176" s="79"/>
      <c r="T176" s="55">
        <f t="shared" si="32"/>
        <v>0</v>
      </c>
      <c r="U176" s="59" t="str">
        <f t="shared" si="29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22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3"/>
        <v>6690770.9800000004</v>
      </c>
      <c r="J177" s="45">
        <v>25</v>
      </c>
      <c r="K177" s="46">
        <f t="shared" si="24"/>
        <v>300</v>
      </c>
      <c r="L177" s="42">
        <f t="shared" si="25"/>
        <v>25</v>
      </c>
      <c r="M177" s="24">
        <f t="shared" si="30"/>
        <v>304</v>
      </c>
      <c r="N177" s="26">
        <v>0</v>
      </c>
      <c r="O177" s="61">
        <v>0</v>
      </c>
      <c r="P177" s="60">
        <f t="shared" si="31"/>
        <v>-6690770.9800000004</v>
      </c>
      <c r="Q177" s="83"/>
      <c r="R177" s="80"/>
      <c r="S177" s="79"/>
      <c r="T177" s="55">
        <f t="shared" si="32"/>
        <v>0</v>
      </c>
      <c r="U177" s="59" t="str">
        <f t="shared" si="29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22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3"/>
        <v>284</v>
      </c>
      <c r="J178" s="45">
        <v>10</v>
      </c>
      <c r="K178" s="46">
        <f t="shared" si="24"/>
        <v>120</v>
      </c>
      <c r="L178" s="42">
        <f t="shared" si="25"/>
        <v>25</v>
      </c>
      <c r="M178" s="24">
        <f t="shared" si="30"/>
        <v>304</v>
      </c>
      <c r="N178" s="26">
        <v>0</v>
      </c>
      <c r="O178" s="61">
        <v>0</v>
      </c>
      <c r="P178" s="60">
        <f t="shared" si="31"/>
        <v>-284</v>
      </c>
      <c r="Q178" s="83"/>
      <c r="R178" s="80"/>
      <c r="S178" s="79"/>
      <c r="T178" s="55">
        <f t="shared" si="32"/>
        <v>0</v>
      </c>
      <c r="U178" s="59" t="str">
        <f t="shared" si="29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22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3"/>
        <v>38026.050000000003</v>
      </c>
      <c r="J179" s="45">
        <v>25</v>
      </c>
      <c r="K179" s="46">
        <f t="shared" si="24"/>
        <v>300</v>
      </c>
      <c r="L179" s="42">
        <f t="shared" si="25"/>
        <v>25</v>
      </c>
      <c r="M179" s="24">
        <f t="shared" si="30"/>
        <v>303</v>
      </c>
      <c r="N179" s="26">
        <v>0</v>
      </c>
      <c r="O179" s="61">
        <v>0</v>
      </c>
      <c r="P179" s="60">
        <f t="shared" si="31"/>
        <v>-38026.050000000003</v>
      </c>
      <c r="Q179" s="83"/>
      <c r="R179" s="80"/>
      <c r="S179" s="79"/>
      <c r="T179" s="55">
        <f t="shared" si="32"/>
        <v>0</v>
      </c>
      <c r="U179" s="59" t="str">
        <f t="shared" si="29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22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3"/>
        <v>1800</v>
      </c>
      <c r="J180" s="45">
        <v>10</v>
      </c>
      <c r="K180" s="46">
        <f t="shared" si="24"/>
        <v>120</v>
      </c>
      <c r="L180" s="42">
        <f t="shared" si="25"/>
        <v>25</v>
      </c>
      <c r="M180" s="24">
        <f t="shared" si="30"/>
        <v>303</v>
      </c>
      <c r="N180" s="26">
        <v>0</v>
      </c>
      <c r="O180" s="61">
        <v>0</v>
      </c>
      <c r="P180" s="60">
        <f t="shared" si="31"/>
        <v>-1800</v>
      </c>
      <c r="Q180" s="83"/>
      <c r="R180" s="80"/>
      <c r="S180" s="79"/>
      <c r="T180" s="55">
        <f t="shared" si="32"/>
        <v>0</v>
      </c>
      <c r="U180" s="59" t="str">
        <f t="shared" si="29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22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3"/>
        <v>335</v>
      </c>
      <c r="J181" s="45">
        <v>10</v>
      </c>
      <c r="K181" s="46">
        <f t="shared" si="24"/>
        <v>120</v>
      </c>
      <c r="L181" s="42">
        <f t="shared" si="25"/>
        <v>25</v>
      </c>
      <c r="M181" s="24">
        <f t="shared" si="30"/>
        <v>303</v>
      </c>
      <c r="N181" s="26">
        <v>0</v>
      </c>
      <c r="O181" s="61">
        <v>0</v>
      </c>
      <c r="P181" s="60">
        <f t="shared" si="31"/>
        <v>-335</v>
      </c>
      <c r="Q181" s="83"/>
      <c r="R181" s="80"/>
      <c r="S181" s="79"/>
      <c r="T181" s="55">
        <f t="shared" si="32"/>
        <v>0</v>
      </c>
      <c r="U181" s="59" t="str">
        <f t="shared" si="29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22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3"/>
        <v>1424.5</v>
      </c>
      <c r="J182" s="45">
        <v>10</v>
      </c>
      <c r="K182" s="46">
        <f t="shared" si="24"/>
        <v>120</v>
      </c>
      <c r="L182" s="42">
        <f t="shared" si="25"/>
        <v>25</v>
      </c>
      <c r="M182" s="24">
        <f t="shared" si="30"/>
        <v>303</v>
      </c>
      <c r="N182" s="26">
        <v>0</v>
      </c>
      <c r="O182" s="61">
        <v>0</v>
      </c>
      <c r="P182" s="60">
        <f t="shared" si="31"/>
        <v>-1424.5</v>
      </c>
      <c r="Q182" s="83"/>
      <c r="R182" s="80"/>
      <c r="S182" s="79"/>
      <c r="T182" s="55">
        <f t="shared" si="32"/>
        <v>0</v>
      </c>
      <c r="U182" s="59" t="str">
        <f t="shared" si="29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22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3"/>
        <v>500</v>
      </c>
      <c r="J183" s="45">
        <v>10</v>
      </c>
      <c r="K183" s="46">
        <f t="shared" si="24"/>
        <v>120</v>
      </c>
      <c r="L183" s="42">
        <f t="shared" si="25"/>
        <v>25</v>
      </c>
      <c r="M183" s="24">
        <f t="shared" si="30"/>
        <v>303</v>
      </c>
      <c r="N183" s="26">
        <v>0</v>
      </c>
      <c r="O183" s="61">
        <v>0</v>
      </c>
      <c r="P183" s="60">
        <f t="shared" si="31"/>
        <v>-500</v>
      </c>
      <c r="Q183" s="83"/>
      <c r="R183" s="80"/>
      <c r="S183" s="79"/>
      <c r="T183" s="55">
        <f t="shared" si="32"/>
        <v>0</v>
      </c>
      <c r="U183" s="59" t="str">
        <f t="shared" si="29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22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3"/>
        <v>275</v>
      </c>
      <c r="J184" s="45">
        <v>10</v>
      </c>
      <c r="K184" s="46">
        <f t="shared" si="24"/>
        <v>120</v>
      </c>
      <c r="L184" s="42">
        <f t="shared" si="25"/>
        <v>25</v>
      </c>
      <c r="M184" s="24">
        <f t="shared" si="30"/>
        <v>303</v>
      </c>
      <c r="N184" s="26">
        <v>0</v>
      </c>
      <c r="O184" s="61">
        <v>0</v>
      </c>
      <c r="P184" s="60">
        <f t="shared" si="31"/>
        <v>-275</v>
      </c>
      <c r="Q184" s="83"/>
      <c r="R184" s="80"/>
      <c r="S184" s="79"/>
      <c r="T184" s="55">
        <f t="shared" si="32"/>
        <v>0</v>
      </c>
      <c r="U184" s="59" t="str">
        <f t="shared" si="29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22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3"/>
        <v>41</v>
      </c>
      <c r="J185" s="45">
        <v>10</v>
      </c>
      <c r="K185" s="46">
        <f t="shared" si="24"/>
        <v>120</v>
      </c>
      <c r="L185" s="42">
        <f t="shared" si="25"/>
        <v>25</v>
      </c>
      <c r="M185" s="24">
        <f t="shared" si="30"/>
        <v>303</v>
      </c>
      <c r="N185" s="26">
        <v>0</v>
      </c>
      <c r="O185" s="61">
        <v>0</v>
      </c>
      <c r="P185" s="60">
        <f t="shared" si="31"/>
        <v>-41</v>
      </c>
      <c r="Q185" s="83"/>
      <c r="R185" s="80"/>
      <c r="S185" s="79"/>
      <c r="T185" s="55">
        <f t="shared" si="32"/>
        <v>0</v>
      </c>
      <c r="U185" s="59" t="str">
        <f t="shared" si="29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22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3"/>
        <v>1695.2</v>
      </c>
      <c r="J186" s="45">
        <v>10</v>
      </c>
      <c r="K186" s="46">
        <f t="shared" si="24"/>
        <v>120</v>
      </c>
      <c r="L186" s="42">
        <f t="shared" si="25"/>
        <v>25</v>
      </c>
      <c r="M186" s="24">
        <f t="shared" si="30"/>
        <v>302</v>
      </c>
      <c r="N186" s="26">
        <v>0</v>
      </c>
      <c r="O186" s="61">
        <v>0</v>
      </c>
      <c r="P186" s="60">
        <f t="shared" si="31"/>
        <v>-1695.2</v>
      </c>
      <c r="Q186" s="83"/>
      <c r="R186" s="80"/>
      <c r="S186" s="79"/>
      <c r="T186" s="55">
        <f t="shared" si="32"/>
        <v>0</v>
      </c>
      <c r="U186" s="59" t="str">
        <f t="shared" si="29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22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3"/>
        <v>174.72</v>
      </c>
      <c r="J187" s="45">
        <v>10</v>
      </c>
      <c r="K187" s="46">
        <f t="shared" si="24"/>
        <v>120</v>
      </c>
      <c r="L187" s="42">
        <f t="shared" si="25"/>
        <v>25</v>
      </c>
      <c r="M187" s="24">
        <f t="shared" si="30"/>
        <v>302</v>
      </c>
      <c r="N187" s="26">
        <v>0</v>
      </c>
      <c r="O187" s="61">
        <v>0</v>
      </c>
      <c r="P187" s="60">
        <f t="shared" si="31"/>
        <v>-174.72</v>
      </c>
      <c r="Q187" s="83"/>
      <c r="R187" s="80"/>
      <c r="S187" s="79"/>
      <c r="T187" s="55">
        <f t="shared" si="32"/>
        <v>0</v>
      </c>
      <c r="U187" s="59" t="str">
        <f t="shared" si="29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22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3"/>
        <v>22085.7</v>
      </c>
      <c r="J188" s="45">
        <v>25</v>
      </c>
      <c r="K188" s="46">
        <f t="shared" si="24"/>
        <v>300</v>
      </c>
      <c r="L188" s="42">
        <f t="shared" si="25"/>
        <v>25</v>
      </c>
      <c r="M188" s="24">
        <f t="shared" si="30"/>
        <v>301</v>
      </c>
      <c r="N188" s="26">
        <v>0</v>
      </c>
      <c r="O188" s="61">
        <v>0</v>
      </c>
      <c r="P188" s="60">
        <f t="shared" si="31"/>
        <v>-22085.7</v>
      </c>
      <c r="Q188" s="83"/>
      <c r="R188" s="80"/>
      <c r="S188" s="79"/>
      <c r="T188" s="55">
        <f t="shared" si="32"/>
        <v>0</v>
      </c>
      <c r="U188" s="59" t="str">
        <f t="shared" si="29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22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3"/>
        <v>8659.42</v>
      </c>
      <c r="J189" s="45">
        <v>10</v>
      </c>
      <c r="K189" s="46">
        <f t="shared" si="24"/>
        <v>120</v>
      </c>
      <c r="L189" s="42">
        <f t="shared" si="25"/>
        <v>25</v>
      </c>
      <c r="M189" s="24">
        <f t="shared" si="30"/>
        <v>301</v>
      </c>
      <c r="N189" s="26">
        <v>0</v>
      </c>
      <c r="O189" s="61">
        <v>0</v>
      </c>
      <c r="P189" s="60">
        <f t="shared" si="31"/>
        <v>-8659.42</v>
      </c>
      <c r="Q189" s="83"/>
      <c r="R189" s="80"/>
      <c r="S189" s="79"/>
      <c r="T189" s="55">
        <f t="shared" si="32"/>
        <v>0</v>
      </c>
      <c r="U189" s="59" t="str">
        <f t="shared" si="29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22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3"/>
        <v>175</v>
      </c>
      <c r="J190" s="45">
        <v>10</v>
      </c>
      <c r="K190" s="46">
        <f t="shared" si="24"/>
        <v>120</v>
      </c>
      <c r="L190" s="42">
        <f t="shared" si="25"/>
        <v>25</v>
      </c>
      <c r="M190" s="24">
        <f t="shared" si="30"/>
        <v>301</v>
      </c>
      <c r="N190" s="26">
        <v>0</v>
      </c>
      <c r="O190" s="61">
        <v>0</v>
      </c>
      <c r="P190" s="60">
        <f t="shared" si="31"/>
        <v>-175</v>
      </c>
      <c r="Q190" s="83"/>
      <c r="R190" s="80"/>
      <c r="S190" s="79"/>
      <c r="T190" s="55">
        <f t="shared" si="32"/>
        <v>0</v>
      </c>
      <c r="U190" s="59" t="str">
        <f t="shared" si="29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22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3"/>
        <v>332</v>
      </c>
      <c r="J191" s="45">
        <v>10</v>
      </c>
      <c r="K191" s="46">
        <f t="shared" si="24"/>
        <v>120</v>
      </c>
      <c r="L191" s="42">
        <f t="shared" si="25"/>
        <v>25</v>
      </c>
      <c r="M191" s="24">
        <f t="shared" si="30"/>
        <v>301</v>
      </c>
      <c r="N191" s="26">
        <v>0</v>
      </c>
      <c r="O191" s="61">
        <v>0</v>
      </c>
      <c r="P191" s="60">
        <f t="shared" si="31"/>
        <v>-332</v>
      </c>
      <c r="Q191" s="83"/>
      <c r="R191" s="80"/>
      <c r="S191" s="79"/>
      <c r="T191" s="55">
        <f t="shared" si="32"/>
        <v>0</v>
      </c>
      <c r="U191" s="59" t="str">
        <f t="shared" si="29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22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3"/>
        <v>109</v>
      </c>
      <c r="J192" s="45">
        <v>10</v>
      </c>
      <c r="K192" s="46">
        <f t="shared" si="24"/>
        <v>120</v>
      </c>
      <c r="L192" s="42">
        <f t="shared" si="25"/>
        <v>25</v>
      </c>
      <c r="M192" s="24">
        <f t="shared" si="30"/>
        <v>301</v>
      </c>
      <c r="N192" s="26">
        <v>0</v>
      </c>
      <c r="O192" s="61">
        <v>0</v>
      </c>
      <c r="P192" s="60">
        <f t="shared" si="31"/>
        <v>-109</v>
      </c>
      <c r="Q192" s="83"/>
      <c r="R192" s="80"/>
      <c r="S192" s="79"/>
      <c r="T192" s="55">
        <f t="shared" si="32"/>
        <v>0</v>
      </c>
      <c r="U192" s="59" t="str">
        <f t="shared" si="29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22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3"/>
        <v>890</v>
      </c>
      <c r="J193" s="45">
        <v>10</v>
      </c>
      <c r="K193" s="46">
        <f t="shared" si="24"/>
        <v>120</v>
      </c>
      <c r="L193" s="42">
        <f t="shared" si="25"/>
        <v>25</v>
      </c>
      <c r="M193" s="24">
        <f t="shared" si="30"/>
        <v>301</v>
      </c>
      <c r="N193" s="26">
        <v>0</v>
      </c>
      <c r="O193" s="61">
        <v>0</v>
      </c>
      <c r="P193" s="60">
        <f t="shared" si="31"/>
        <v>-890</v>
      </c>
      <c r="Q193" s="83"/>
      <c r="R193" s="80"/>
      <c r="S193" s="79"/>
      <c r="T193" s="55">
        <f t="shared" si="32"/>
        <v>0</v>
      </c>
      <c r="U193" s="59" t="str">
        <f t="shared" si="29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22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3"/>
        <v>264</v>
      </c>
      <c r="J194" s="45">
        <v>10</v>
      </c>
      <c r="K194" s="46">
        <f t="shared" si="24"/>
        <v>120</v>
      </c>
      <c r="L194" s="42">
        <f t="shared" si="25"/>
        <v>25</v>
      </c>
      <c r="M194" s="24">
        <f t="shared" si="30"/>
        <v>301</v>
      </c>
      <c r="N194" s="26">
        <v>0</v>
      </c>
      <c r="O194" s="61">
        <v>0</v>
      </c>
      <c r="P194" s="60">
        <f t="shared" si="31"/>
        <v>-264</v>
      </c>
      <c r="Q194" s="83"/>
      <c r="R194" s="80"/>
      <c r="S194" s="79"/>
      <c r="T194" s="55">
        <f t="shared" si="32"/>
        <v>0</v>
      </c>
      <c r="U194" s="59" t="str">
        <f t="shared" si="29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22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3"/>
        <v>269</v>
      </c>
      <c r="J195" s="45">
        <v>10</v>
      </c>
      <c r="K195" s="46">
        <f t="shared" si="24"/>
        <v>120</v>
      </c>
      <c r="L195" s="42">
        <f t="shared" si="25"/>
        <v>25</v>
      </c>
      <c r="M195" s="24">
        <f t="shared" si="30"/>
        <v>301</v>
      </c>
      <c r="N195" s="26">
        <v>0</v>
      </c>
      <c r="O195" s="61">
        <v>0</v>
      </c>
      <c r="P195" s="60">
        <f t="shared" si="31"/>
        <v>-269</v>
      </c>
      <c r="Q195" s="83"/>
      <c r="R195" s="80"/>
      <c r="S195" s="79"/>
      <c r="T195" s="55">
        <f t="shared" si="32"/>
        <v>0</v>
      </c>
      <c r="U195" s="59" t="str">
        <f t="shared" si="29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33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4">G196*H196</f>
        <v>140</v>
      </c>
      <c r="J196" s="45">
        <v>10</v>
      </c>
      <c r="K196" s="46">
        <f t="shared" ref="K196:K259" si="35">J196*12</f>
        <v>120</v>
      </c>
      <c r="L196" s="42">
        <f t="shared" ref="L196:L259" si="36">DATEDIF(F196,$F$2,"Y")</f>
        <v>25</v>
      </c>
      <c r="M196" s="24">
        <f t="shared" ref="M196:M201" si="37">DATEDIF(F196,$F$2,"M")</f>
        <v>301</v>
      </c>
      <c r="N196" s="26">
        <v>0</v>
      </c>
      <c r="O196" s="61">
        <v>0</v>
      </c>
      <c r="P196" s="60">
        <f t="shared" ref="P196:P201" si="38">I196*-1</f>
        <v>-140</v>
      </c>
      <c r="Q196" s="83"/>
      <c r="R196" s="80"/>
      <c r="S196" s="79"/>
      <c r="T196" s="55">
        <f t="shared" ref="T196:T201" si="39">I196+N196+O196+P196</f>
        <v>0</v>
      </c>
      <c r="U196" s="59" t="str">
        <f t="shared" ref="U196:U259" si="40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33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4"/>
        <v>309</v>
      </c>
      <c r="J197" s="45">
        <v>10</v>
      </c>
      <c r="K197" s="46">
        <f t="shared" si="35"/>
        <v>120</v>
      </c>
      <c r="L197" s="42">
        <f t="shared" si="36"/>
        <v>25</v>
      </c>
      <c r="M197" s="24">
        <f t="shared" si="37"/>
        <v>301</v>
      </c>
      <c r="N197" s="26">
        <v>0</v>
      </c>
      <c r="O197" s="61">
        <v>0</v>
      </c>
      <c r="P197" s="60">
        <f t="shared" si="38"/>
        <v>-309</v>
      </c>
      <c r="Q197" s="83"/>
      <c r="R197" s="80"/>
      <c r="S197" s="79"/>
      <c r="T197" s="55">
        <f t="shared" si="39"/>
        <v>0</v>
      </c>
      <c r="U197" s="59" t="str">
        <f t="shared" si="40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33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4"/>
        <v>159</v>
      </c>
      <c r="J198" s="45">
        <v>10</v>
      </c>
      <c r="K198" s="46">
        <f t="shared" si="35"/>
        <v>120</v>
      </c>
      <c r="L198" s="42">
        <f t="shared" si="36"/>
        <v>25</v>
      </c>
      <c r="M198" s="24">
        <f t="shared" si="37"/>
        <v>301</v>
      </c>
      <c r="N198" s="26">
        <v>0</v>
      </c>
      <c r="O198" s="61">
        <v>0</v>
      </c>
      <c r="P198" s="60">
        <f t="shared" si="38"/>
        <v>-159</v>
      </c>
      <c r="Q198" s="83"/>
      <c r="R198" s="80"/>
      <c r="S198" s="79"/>
      <c r="T198" s="55">
        <f t="shared" si="39"/>
        <v>0</v>
      </c>
      <c r="U198" s="59" t="str">
        <f t="shared" si="40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33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4"/>
        <v>278</v>
      </c>
      <c r="J199" s="45">
        <v>10</v>
      </c>
      <c r="K199" s="46">
        <f t="shared" si="35"/>
        <v>120</v>
      </c>
      <c r="L199" s="42">
        <f t="shared" si="36"/>
        <v>25</v>
      </c>
      <c r="M199" s="24">
        <f t="shared" si="37"/>
        <v>301</v>
      </c>
      <c r="N199" s="26">
        <v>0</v>
      </c>
      <c r="O199" s="61">
        <v>0</v>
      </c>
      <c r="P199" s="60">
        <f t="shared" si="38"/>
        <v>-278</v>
      </c>
      <c r="Q199" s="83"/>
      <c r="R199" s="80"/>
      <c r="S199" s="79"/>
      <c r="T199" s="55">
        <f t="shared" si="39"/>
        <v>0</v>
      </c>
      <c r="U199" s="59" t="str">
        <f t="shared" si="40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33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4"/>
        <v>185</v>
      </c>
      <c r="J200" s="45">
        <v>10</v>
      </c>
      <c r="K200" s="46">
        <f t="shared" si="35"/>
        <v>120</v>
      </c>
      <c r="L200" s="42">
        <f t="shared" si="36"/>
        <v>25</v>
      </c>
      <c r="M200" s="24">
        <f t="shared" si="37"/>
        <v>301</v>
      </c>
      <c r="N200" s="26">
        <v>0</v>
      </c>
      <c r="O200" s="61">
        <v>0</v>
      </c>
      <c r="P200" s="60">
        <f t="shared" si="38"/>
        <v>-185</v>
      </c>
      <c r="Q200" s="83"/>
      <c r="R200" s="80"/>
      <c r="S200" s="79"/>
      <c r="T200" s="55">
        <f t="shared" si="39"/>
        <v>0</v>
      </c>
      <c r="U200" s="59" t="str">
        <f t="shared" si="40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33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4"/>
        <v>4649.79</v>
      </c>
      <c r="J201" s="45">
        <v>5</v>
      </c>
      <c r="K201" s="46">
        <f t="shared" si="35"/>
        <v>60</v>
      </c>
      <c r="L201" s="42">
        <f t="shared" si="36"/>
        <v>25</v>
      </c>
      <c r="M201" s="24">
        <f t="shared" si="37"/>
        <v>301</v>
      </c>
      <c r="N201" s="26">
        <v>0</v>
      </c>
      <c r="O201" s="61">
        <v>0</v>
      </c>
      <c r="P201" s="60">
        <f t="shared" si="38"/>
        <v>-4649.79</v>
      </c>
      <c r="Q201" s="83"/>
      <c r="R201" s="80"/>
      <c r="S201" s="79"/>
      <c r="T201" s="55">
        <f t="shared" si="39"/>
        <v>0</v>
      </c>
      <c r="U201" s="59" t="str">
        <f t="shared" si="40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33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4"/>
        <v>24219.7</v>
      </c>
      <c r="J202" s="45">
        <v>25</v>
      </c>
      <c r="K202" s="46">
        <f t="shared" si="35"/>
        <v>300</v>
      </c>
      <c r="L202" s="42">
        <f t="shared" si="36"/>
        <v>25</v>
      </c>
      <c r="M202" s="24">
        <f>DATEDIF(F202,$F$2,"M")+1</f>
        <v>301</v>
      </c>
      <c r="N202" s="26">
        <v>0</v>
      </c>
      <c r="O202" s="61">
        <v>0</v>
      </c>
      <c r="P202" s="60">
        <f>I202</f>
        <v>24219.7</v>
      </c>
      <c r="Q202" s="83"/>
      <c r="R202" s="80"/>
      <c r="S202" s="79"/>
      <c r="T202" s="55">
        <v>0</v>
      </c>
      <c r="U202" s="59" t="str">
        <f t="shared" si="40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33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4"/>
        <v>370</v>
      </c>
      <c r="J203" s="45">
        <v>10</v>
      </c>
      <c r="K203" s="46">
        <f t="shared" si="35"/>
        <v>120</v>
      </c>
      <c r="L203" s="42">
        <f t="shared" si="36"/>
        <v>25</v>
      </c>
      <c r="M203" s="24">
        <f t="shared" ref="M203:M266" si="41">DATEDIF(F203,$F$2,"M")</f>
        <v>300</v>
      </c>
      <c r="N203" s="26">
        <v>0</v>
      </c>
      <c r="O203" s="61">
        <v>0</v>
      </c>
      <c r="P203" s="60">
        <f t="shared" ref="P203:P221" si="42">I203*-1</f>
        <v>-370</v>
      </c>
      <c r="Q203" s="83"/>
      <c r="R203" s="80"/>
      <c r="S203" s="79"/>
      <c r="T203" s="55">
        <f t="shared" ref="T203:T266" si="43">I203+N203+O203+P203</f>
        <v>0</v>
      </c>
      <c r="U203" s="59" t="str">
        <f t="shared" si="40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33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4"/>
        <v>359</v>
      </c>
      <c r="J204" s="45">
        <v>10</v>
      </c>
      <c r="K204" s="46">
        <f t="shared" si="35"/>
        <v>120</v>
      </c>
      <c r="L204" s="42">
        <f t="shared" si="36"/>
        <v>24</v>
      </c>
      <c r="M204" s="24">
        <f t="shared" si="41"/>
        <v>298</v>
      </c>
      <c r="N204" s="26">
        <v>0</v>
      </c>
      <c r="O204" s="61">
        <v>0</v>
      </c>
      <c r="P204" s="60">
        <f t="shared" si="42"/>
        <v>-359</v>
      </c>
      <c r="Q204" s="83"/>
      <c r="R204" s="80"/>
      <c r="S204" s="79"/>
      <c r="T204" s="55">
        <f t="shared" si="43"/>
        <v>0</v>
      </c>
      <c r="U204" s="59" t="str">
        <f t="shared" si="40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33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4"/>
        <v>1700</v>
      </c>
      <c r="J205" s="45">
        <v>10</v>
      </c>
      <c r="K205" s="46">
        <f t="shared" si="35"/>
        <v>120</v>
      </c>
      <c r="L205" s="42">
        <f t="shared" si="36"/>
        <v>24</v>
      </c>
      <c r="M205" s="24">
        <f t="shared" si="41"/>
        <v>297</v>
      </c>
      <c r="N205" s="26">
        <v>0</v>
      </c>
      <c r="O205" s="61">
        <v>0</v>
      </c>
      <c r="P205" s="60">
        <f t="shared" si="42"/>
        <v>-1700</v>
      </c>
      <c r="Q205" s="83"/>
      <c r="R205" s="80"/>
      <c r="S205" s="79"/>
      <c r="T205" s="55">
        <f t="shared" si="43"/>
        <v>0</v>
      </c>
      <c r="U205" s="59" t="str">
        <f t="shared" si="40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33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4"/>
        <v>390</v>
      </c>
      <c r="J206" s="45">
        <v>10</v>
      </c>
      <c r="K206" s="46">
        <f t="shared" si="35"/>
        <v>120</v>
      </c>
      <c r="L206" s="42">
        <f t="shared" si="36"/>
        <v>24</v>
      </c>
      <c r="M206" s="24">
        <f t="shared" si="41"/>
        <v>295</v>
      </c>
      <c r="N206" s="26">
        <v>0</v>
      </c>
      <c r="O206" s="61">
        <v>0</v>
      </c>
      <c r="P206" s="60">
        <f t="shared" si="42"/>
        <v>-390</v>
      </c>
      <c r="Q206" s="83"/>
      <c r="R206" s="80"/>
      <c r="S206" s="79"/>
      <c r="T206" s="55">
        <f t="shared" si="43"/>
        <v>0</v>
      </c>
      <c r="U206" s="59" t="str">
        <f t="shared" si="40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33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4"/>
        <v>160</v>
      </c>
      <c r="J207" s="45">
        <v>10</v>
      </c>
      <c r="K207" s="46">
        <f t="shared" si="35"/>
        <v>120</v>
      </c>
      <c r="L207" s="42">
        <f t="shared" si="36"/>
        <v>24</v>
      </c>
      <c r="M207" s="24">
        <f t="shared" si="41"/>
        <v>295</v>
      </c>
      <c r="N207" s="26">
        <v>0</v>
      </c>
      <c r="O207" s="61">
        <v>0</v>
      </c>
      <c r="P207" s="60">
        <f t="shared" si="42"/>
        <v>-160</v>
      </c>
      <c r="Q207" s="83"/>
      <c r="R207" s="80"/>
      <c r="S207" s="79"/>
      <c r="T207" s="55">
        <f t="shared" si="43"/>
        <v>0</v>
      </c>
      <c r="U207" s="59" t="str">
        <f t="shared" si="40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33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4"/>
        <v>184</v>
      </c>
      <c r="J208" s="45">
        <v>10</v>
      </c>
      <c r="K208" s="46">
        <f t="shared" si="35"/>
        <v>120</v>
      </c>
      <c r="L208" s="42">
        <f t="shared" si="36"/>
        <v>24</v>
      </c>
      <c r="M208" s="24">
        <f t="shared" si="41"/>
        <v>294</v>
      </c>
      <c r="N208" s="26">
        <v>0</v>
      </c>
      <c r="O208" s="61">
        <v>0</v>
      </c>
      <c r="P208" s="60">
        <f t="shared" si="42"/>
        <v>-184</v>
      </c>
      <c r="Q208" s="83"/>
      <c r="R208" s="80"/>
      <c r="S208" s="79"/>
      <c r="T208" s="55">
        <f t="shared" si="43"/>
        <v>0</v>
      </c>
      <c r="U208" s="59" t="str">
        <f t="shared" si="40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33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4"/>
        <v>137</v>
      </c>
      <c r="J209" s="45">
        <v>10</v>
      </c>
      <c r="K209" s="46">
        <f t="shared" si="35"/>
        <v>120</v>
      </c>
      <c r="L209" s="42">
        <f t="shared" si="36"/>
        <v>24</v>
      </c>
      <c r="M209" s="24">
        <f t="shared" si="41"/>
        <v>294</v>
      </c>
      <c r="N209" s="26">
        <v>0</v>
      </c>
      <c r="O209" s="61">
        <v>0</v>
      </c>
      <c r="P209" s="60">
        <f t="shared" si="42"/>
        <v>-137</v>
      </c>
      <c r="Q209" s="83"/>
      <c r="R209" s="80"/>
      <c r="S209" s="79"/>
      <c r="T209" s="55">
        <f t="shared" si="43"/>
        <v>0</v>
      </c>
      <c r="U209" s="59" t="str">
        <f t="shared" si="40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33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4"/>
        <v>490</v>
      </c>
      <c r="J210" s="45">
        <v>10</v>
      </c>
      <c r="K210" s="46">
        <f t="shared" si="35"/>
        <v>120</v>
      </c>
      <c r="L210" s="42">
        <f t="shared" si="36"/>
        <v>24</v>
      </c>
      <c r="M210" s="24">
        <f t="shared" si="41"/>
        <v>293</v>
      </c>
      <c r="N210" s="26">
        <v>0</v>
      </c>
      <c r="O210" s="61">
        <v>0</v>
      </c>
      <c r="P210" s="60">
        <f t="shared" si="42"/>
        <v>-490</v>
      </c>
      <c r="Q210" s="83"/>
      <c r="R210" s="80"/>
      <c r="S210" s="79"/>
      <c r="T210" s="55">
        <f t="shared" si="43"/>
        <v>0</v>
      </c>
      <c r="U210" s="59" t="str">
        <f t="shared" si="40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33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4"/>
        <v>159</v>
      </c>
      <c r="J211" s="45">
        <v>10</v>
      </c>
      <c r="K211" s="46">
        <f t="shared" si="35"/>
        <v>120</v>
      </c>
      <c r="L211" s="42">
        <f t="shared" si="36"/>
        <v>24</v>
      </c>
      <c r="M211" s="24">
        <f t="shared" si="41"/>
        <v>293</v>
      </c>
      <c r="N211" s="26">
        <v>0</v>
      </c>
      <c r="O211" s="61">
        <v>0</v>
      </c>
      <c r="P211" s="60">
        <f t="shared" si="42"/>
        <v>-159</v>
      </c>
      <c r="Q211" s="83"/>
      <c r="R211" s="80"/>
      <c r="S211" s="79"/>
      <c r="T211" s="55">
        <f t="shared" si="43"/>
        <v>0</v>
      </c>
      <c r="U211" s="59" t="str">
        <f t="shared" si="40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33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4"/>
        <v>680</v>
      </c>
      <c r="J212" s="45">
        <v>10</v>
      </c>
      <c r="K212" s="46">
        <f t="shared" si="35"/>
        <v>120</v>
      </c>
      <c r="L212" s="42">
        <f t="shared" si="36"/>
        <v>24</v>
      </c>
      <c r="M212" s="24">
        <f t="shared" si="41"/>
        <v>293</v>
      </c>
      <c r="N212" s="26">
        <v>0</v>
      </c>
      <c r="O212" s="61">
        <v>0</v>
      </c>
      <c r="P212" s="60">
        <f t="shared" si="42"/>
        <v>-680</v>
      </c>
      <c r="Q212" s="83"/>
      <c r="R212" s="80"/>
      <c r="S212" s="79"/>
      <c r="T212" s="55">
        <f t="shared" si="43"/>
        <v>0</v>
      </c>
      <c r="U212" s="59" t="str">
        <f t="shared" si="40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33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4"/>
        <v>779</v>
      </c>
      <c r="J213" s="45">
        <v>5</v>
      </c>
      <c r="K213" s="46">
        <f t="shared" si="35"/>
        <v>60</v>
      </c>
      <c r="L213" s="42">
        <f t="shared" si="36"/>
        <v>24</v>
      </c>
      <c r="M213" s="24">
        <f t="shared" si="41"/>
        <v>293</v>
      </c>
      <c r="N213" s="26">
        <v>0</v>
      </c>
      <c r="O213" s="61">
        <v>0</v>
      </c>
      <c r="P213" s="60">
        <f t="shared" si="42"/>
        <v>-779</v>
      </c>
      <c r="Q213" s="83"/>
      <c r="R213" s="80"/>
      <c r="S213" s="79"/>
      <c r="T213" s="55">
        <f t="shared" si="43"/>
        <v>0</v>
      </c>
      <c r="U213" s="59" t="str">
        <f t="shared" si="40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33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4"/>
        <v>536</v>
      </c>
      <c r="J214" s="45">
        <v>5</v>
      </c>
      <c r="K214" s="46">
        <f t="shared" si="35"/>
        <v>60</v>
      </c>
      <c r="L214" s="42">
        <f t="shared" si="36"/>
        <v>24</v>
      </c>
      <c r="M214" s="24">
        <f t="shared" si="41"/>
        <v>293</v>
      </c>
      <c r="N214" s="26">
        <v>0</v>
      </c>
      <c r="O214" s="61">
        <v>0</v>
      </c>
      <c r="P214" s="60">
        <f t="shared" si="42"/>
        <v>-536</v>
      </c>
      <c r="Q214" s="83"/>
      <c r="R214" s="80"/>
      <c r="S214" s="79"/>
      <c r="T214" s="55">
        <f t="shared" si="43"/>
        <v>0</v>
      </c>
      <c r="U214" s="59" t="str">
        <f t="shared" si="40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33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4"/>
        <v>18182.96</v>
      </c>
      <c r="J215" s="45">
        <v>10</v>
      </c>
      <c r="K215" s="46">
        <f t="shared" si="35"/>
        <v>120</v>
      </c>
      <c r="L215" s="42">
        <f t="shared" si="36"/>
        <v>24</v>
      </c>
      <c r="M215" s="24">
        <f t="shared" si="41"/>
        <v>291</v>
      </c>
      <c r="N215" s="26">
        <v>0</v>
      </c>
      <c r="O215" s="61">
        <v>0</v>
      </c>
      <c r="P215" s="60">
        <f t="shared" si="42"/>
        <v>-18182.96</v>
      </c>
      <c r="Q215" s="83"/>
      <c r="R215" s="80"/>
      <c r="S215" s="79"/>
      <c r="T215" s="55">
        <f t="shared" si="43"/>
        <v>0</v>
      </c>
      <c r="U215" s="59" t="str">
        <f t="shared" si="40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33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4"/>
        <v>359</v>
      </c>
      <c r="J216" s="45">
        <v>10</v>
      </c>
      <c r="K216" s="46">
        <f t="shared" si="35"/>
        <v>120</v>
      </c>
      <c r="L216" s="42">
        <f t="shared" si="36"/>
        <v>24</v>
      </c>
      <c r="M216" s="24">
        <f t="shared" si="41"/>
        <v>291</v>
      </c>
      <c r="N216" s="26">
        <v>0</v>
      </c>
      <c r="O216" s="61">
        <v>0</v>
      </c>
      <c r="P216" s="60">
        <f t="shared" si="42"/>
        <v>-359</v>
      </c>
      <c r="Q216" s="83"/>
      <c r="R216" s="80"/>
      <c r="S216" s="79"/>
      <c r="T216" s="55">
        <f t="shared" si="43"/>
        <v>0</v>
      </c>
      <c r="U216" s="59" t="str">
        <f t="shared" si="40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33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4"/>
        <v>11000</v>
      </c>
      <c r="J217" s="45">
        <v>10</v>
      </c>
      <c r="K217" s="46">
        <f t="shared" si="35"/>
        <v>120</v>
      </c>
      <c r="L217" s="42">
        <f t="shared" si="36"/>
        <v>24</v>
      </c>
      <c r="M217" s="24">
        <f t="shared" si="41"/>
        <v>291</v>
      </c>
      <c r="N217" s="26">
        <v>0</v>
      </c>
      <c r="O217" s="61">
        <v>0</v>
      </c>
      <c r="P217" s="60">
        <f t="shared" si="42"/>
        <v>-11000</v>
      </c>
      <c r="Q217" s="83"/>
      <c r="R217" s="80"/>
      <c r="S217" s="79"/>
      <c r="T217" s="55">
        <f t="shared" si="43"/>
        <v>0</v>
      </c>
      <c r="U217" s="59" t="str">
        <f t="shared" si="40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33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4"/>
        <v>1887</v>
      </c>
      <c r="J218" s="45">
        <v>10</v>
      </c>
      <c r="K218" s="46">
        <f t="shared" si="35"/>
        <v>120</v>
      </c>
      <c r="L218" s="42">
        <f t="shared" si="36"/>
        <v>24</v>
      </c>
      <c r="M218" s="24">
        <f t="shared" si="41"/>
        <v>291</v>
      </c>
      <c r="N218" s="26">
        <v>0</v>
      </c>
      <c r="O218" s="61">
        <v>0</v>
      </c>
      <c r="P218" s="60">
        <f t="shared" si="42"/>
        <v>-1887</v>
      </c>
      <c r="Q218" s="83"/>
      <c r="R218" s="80"/>
      <c r="S218" s="79"/>
      <c r="T218" s="55">
        <f t="shared" si="43"/>
        <v>0</v>
      </c>
      <c r="U218" s="59" t="str">
        <f t="shared" si="40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33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4"/>
        <v>359</v>
      </c>
      <c r="J219" s="45">
        <v>10</v>
      </c>
      <c r="K219" s="46">
        <f t="shared" si="35"/>
        <v>120</v>
      </c>
      <c r="L219" s="42">
        <f t="shared" si="36"/>
        <v>24</v>
      </c>
      <c r="M219" s="24">
        <f t="shared" si="41"/>
        <v>290</v>
      </c>
      <c r="N219" s="26">
        <v>0</v>
      </c>
      <c r="O219" s="61">
        <v>0</v>
      </c>
      <c r="P219" s="60">
        <f t="shared" si="42"/>
        <v>-359</v>
      </c>
      <c r="Q219" s="83"/>
      <c r="R219" s="80"/>
      <c r="S219" s="79"/>
      <c r="T219" s="55">
        <f t="shared" si="43"/>
        <v>0</v>
      </c>
      <c r="U219" s="59" t="str">
        <f t="shared" si="40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33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4"/>
        <v>630</v>
      </c>
      <c r="J220" s="45">
        <v>10</v>
      </c>
      <c r="K220" s="46">
        <f t="shared" si="35"/>
        <v>120</v>
      </c>
      <c r="L220" s="42">
        <f t="shared" si="36"/>
        <v>24</v>
      </c>
      <c r="M220" s="24">
        <f t="shared" si="41"/>
        <v>290</v>
      </c>
      <c r="N220" s="26">
        <v>0</v>
      </c>
      <c r="O220" s="61">
        <v>0</v>
      </c>
      <c r="P220" s="60">
        <f t="shared" si="42"/>
        <v>-630</v>
      </c>
      <c r="Q220" s="83"/>
      <c r="R220" s="80"/>
      <c r="S220" s="79"/>
      <c r="T220" s="55">
        <f t="shared" si="43"/>
        <v>0</v>
      </c>
      <c r="U220" s="59" t="str">
        <f t="shared" si="40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33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4"/>
        <v>239</v>
      </c>
      <c r="J221" s="45">
        <v>10</v>
      </c>
      <c r="K221" s="46">
        <f t="shared" si="35"/>
        <v>120</v>
      </c>
      <c r="L221" s="42">
        <f t="shared" si="36"/>
        <v>24</v>
      </c>
      <c r="M221" s="24">
        <f t="shared" si="41"/>
        <v>290</v>
      </c>
      <c r="N221" s="26">
        <v>0</v>
      </c>
      <c r="O221" s="61">
        <v>0</v>
      </c>
      <c r="P221" s="60">
        <f t="shared" si="42"/>
        <v>-239</v>
      </c>
      <c r="Q221" s="83"/>
      <c r="R221" s="80"/>
      <c r="S221" s="79"/>
      <c r="T221" s="55">
        <f t="shared" si="43"/>
        <v>0</v>
      </c>
      <c r="U221" s="59" t="str">
        <f t="shared" si="40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33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4"/>
        <v>27200</v>
      </c>
      <c r="J222" s="45">
        <v>25</v>
      </c>
      <c r="K222" s="46">
        <f t="shared" si="35"/>
        <v>300</v>
      </c>
      <c r="L222" s="42">
        <f t="shared" si="36"/>
        <v>24</v>
      </c>
      <c r="M222" s="24">
        <f t="shared" si="41"/>
        <v>289</v>
      </c>
      <c r="N222" s="26">
        <v>0</v>
      </c>
      <c r="O222" s="61">
        <f>(SLN(I222,N222,K222))*-1</f>
        <v>-90.666666666666671</v>
      </c>
      <c r="P222" s="60">
        <f>O222*M222</f>
        <v>-26202.666666666668</v>
      </c>
      <c r="Q222" s="83"/>
      <c r="R222" s="80"/>
      <c r="S222" s="79"/>
      <c r="T222" s="55">
        <f t="shared" si="43"/>
        <v>906.66666666666424</v>
      </c>
      <c r="U222" s="59" t="str">
        <f t="shared" si="40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33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4"/>
        <v>839.4</v>
      </c>
      <c r="J223" s="45">
        <v>10</v>
      </c>
      <c r="K223" s="46">
        <f t="shared" si="35"/>
        <v>120</v>
      </c>
      <c r="L223" s="42">
        <f t="shared" si="36"/>
        <v>24</v>
      </c>
      <c r="M223" s="24">
        <f t="shared" si="41"/>
        <v>289</v>
      </c>
      <c r="N223" s="26">
        <v>0</v>
      </c>
      <c r="O223" s="61">
        <v>0</v>
      </c>
      <c r="P223" s="60">
        <f>I223*-1</f>
        <v>-839.4</v>
      </c>
      <c r="Q223" s="83"/>
      <c r="R223" s="80"/>
      <c r="S223" s="79"/>
      <c r="T223" s="55">
        <f t="shared" si="43"/>
        <v>0</v>
      </c>
      <c r="U223" s="59" t="str">
        <f t="shared" si="40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33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4"/>
        <v>555</v>
      </c>
      <c r="J224" s="45">
        <v>10</v>
      </c>
      <c r="K224" s="46">
        <f t="shared" si="35"/>
        <v>120</v>
      </c>
      <c r="L224" s="42">
        <f t="shared" si="36"/>
        <v>23</v>
      </c>
      <c r="M224" s="24">
        <f t="shared" si="41"/>
        <v>287</v>
      </c>
      <c r="N224" s="26">
        <v>0</v>
      </c>
      <c r="O224" s="61">
        <v>0</v>
      </c>
      <c r="P224" s="60">
        <f>I224*-1</f>
        <v>-555</v>
      </c>
      <c r="Q224" s="83"/>
      <c r="R224" s="80"/>
      <c r="S224" s="79"/>
      <c r="T224" s="55">
        <f t="shared" si="43"/>
        <v>0</v>
      </c>
      <c r="U224" s="59" t="str">
        <f t="shared" si="40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33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4"/>
        <v>68</v>
      </c>
      <c r="J225" s="45">
        <v>10</v>
      </c>
      <c r="K225" s="46">
        <f t="shared" si="35"/>
        <v>120</v>
      </c>
      <c r="L225" s="42">
        <f t="shared" si="36"/>
        <v>23</v>
      </c>
      <c r="M225" s="24">
        <f t="shared" si="41"/>
        <v>285</v>
      </c>
      <c r="N225" s="26">
        <v>0</v>
      </c>
      <c r="O225" s="61">
        <v>0</v>
      </c>
      <c r="P225" s="60">
        <f>I225*-1</f>
        <v>-68</v>
      </c>
      <c r="Q225" s="83"/>
      <c r="R225" s="80"/>
      <c r="S225" s="79"/>
      <c r="T225" s="55">
        <f t="shared" si="43"/>
        <v>0</v>
      </c>
      <c r="U225" s="59" t="str">
        <f t="shared" si="40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33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4"/>
        <v>160</v>
      </c>
      <c r="J226" s="45">
        <v>10</v>
      </c>
      <c r="K226" s="46">
        <f t="shared" si="35"/>
        <v>120</v>
      </c>
      <c r="L226" s="42">
        <f t="shared" si="36"/>
        <v>23</v>
      </c>
      <c r="M226" s="24">
        <f t="shared" si="41"/>
        <v>285</v>
      </c>
      <c r="N226" s="26">
        <v>0</v>
      </c>
      <c r="O226" s="61">
        <v>0</v>
      </c>
      <c r="P226" s="60">
        <f>I226*-1</f>
        <v>-160</v>
      </c>
      <c r="Q226" s="83"/>
      <c r="R226" s="80"/>
      <c r="S226" s="79"/>
      <c r="T226" s="55">
        <f t="shared" si="43"/>
        <v>0</v>
      </c>
      <c r="U226" s="59" t="str">
        <f t="shared" si="40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33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4"/>
        <v>921.4</v>
      </c>
      <c r="J227" s="45">
        <v>5</v>
      </c>
      <c r="K227" s="46">
        <f t="shared" si="35"/>
        <v>60</v>
      </c>
      <c r="L227" s="42">
        <f t="shared" si="36"/>
        <v>23</v>
      </c>
      <c r="M227" s="24">
        <f t="shared" si="41"/>
        <v>283</v>
      </c>
      <c r="N227" s="26">
        <v>0</v>
      </c>
      <c r="O227" s="61">
        <v>0</v>
      </c>
      <c r="P227" s="60">
        <f>I227*-1</f>
        <v>-921.4</v>
      </c>
      <c r="Q227" s="83"/>
      <c r="R227" s="80"/>
      <c r="S227" s="79"/>
      <c r="T227" s="55">
        <f t="shared" si="43"/>
        <v>0</v>
      </c>
      <c r="U227" s="59" t="str">
        <f t="shared" si="40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33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4"/>
        <v>44335</v>
      </c>
      <c r="J228" s="45">
        <v>25</v>
      </c>
      <c r="K228" s="46">
        <f t="shared" si="35"/>
        <v>300</v>
      </c>
      <c r="L228" s="42">
        <f t="shared" si="36"/>
        <v>23</v>
      </c>
      <c r="M228" s="24">
        <f t="shared" si="41"/>
        <v>281</v>
      </c>
      <c r="N228" s="26">
        <v>0</v>
      </c>
      <c r="O228" s="61">
        <f>(SLN(I228,N228,K228))*-1</f>
        <v>-147.78333333333333</v>
      </c>
      <c r="P228" s="60">
        <f>O228*M228</f>
        <v>-41527.116666666669</v>
      </c>
      <c r="Q228" s="83"/>
      <c r="R228" s="80"/>
      <c r="S228" s="79"/>
      <c r="T228" s="55">
        <f t="shared" si="43"/>
        <v>2660.0999999999985</v>
      </c>
      <c r="U228" s="59" t="str">
        <f t="shared" si="40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33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4"/>
        <v>429.4</v>
      </c>
      <c r="J229" s="45">
        <v>10</v>
      </c>
      <c r="K229" s="46">
        <f t="shared" si="35"/>
        <v>120</v>
      </c>
      <c r="L229" s="42">
        <f t="shared" si="36"/>
        <v>23</v>
      </c>
      <c r="M229" s="24">
        <f t="shared" si="41"/>
        <v>281</v>
      </c>
      <c r="N229" s="26">
        <v>0</v>
      </c>
      <c r="O229" s="61">
        <v>0</v>
      </c>
      <c r="P229" s="60">
        <f t="shared" ref="P229:P236" si="44">I229*-1</f>
        <v>-429.4</v>
      </c>
      <c r="Q229" s="83"/>
      <c r="R229" s="80"/>
      <c r="S229" s="79"/>
      <c r="T229" s="55">
        <f t="shared" si="43"/>
        <v>0</v>
      </c>
      <c r="U229" s="59" t="str">
        <f t="shared" si="40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33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4"/>
        <v>321.10000000000002</v>
      </c>
      <c r="J230" s="45">
        <v>10</v>
      </c>
      <c r="K230" s="46">
        <f t="shared" si="35"/>
        <v>120</v>
      </c>
      <c r="L230" s="42">
        <f t="shared" si="36"/>
        <v>23</v>
      </c>
      <c r="M230" s="24">
        <f t="shared" si="41"/>
        <v>281</v>
      </c>
      <c r="N230" s="26">
        <v>0</v>
      </c>
      <c r="O230" s="61">
        <v>0</v>
      </c>
      <c r="P230" s="60">
        <f t="shared" si="44"/>
        <v>-321.10000000000002</v>
      </c>
      <c r="Q230" s="83"/>
      <c r="R230" s="80"/>
      <c r="S230" s="79"/>
      <c r="T230" s="55">
        <f t="shared" si="43"/>
        <v>0</v>
      </c>
      <c r="U230" s="59" t="str">
        <f t="shared" si="40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33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4"/>
        <v>2020</v>
      </c>
      <c r="J231" s="45">
        <v>10</v>
      </c>
      <c r="K231" s="46">
        <f t="shared" si="35"/>
        <v>120</v>
      </c>
      <c r="L231" s="42">
        <f t="shared" si="36"/>
        <v>23</v>
      </c>
      <c r="M231" s="24">
        <f t="shared" si="41"/>
        <v>281</v>
      </c>
      <c r="N231" s="26">
        <v>0</v>
      </c>
      <c r="O231" s="61">
        <v>0</v>
      </c>
      <c r="P231" s="60">
        <f t="shared" si="44"/>
        <v>-2020</v>
      </c>
      <c r="Q231" s="83"/>
      <c r="R231" s="80"/>
      <c r="S231" s="79"/>
      <c r="T231" s="55">
        <f t="shared" si="43"/>
        <v>0</v>
      </c>
      <c r="U231" s="59" t="str">
        <f t="shared" si="40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33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4"/>
        <v>1030</v>
      </c>
      <c r="J232" s="45">
        <v>10</v>
      </c>
      <c r="K232" s="46">
        <f t="shared" si="35"/>
        <v>120</v>
      </c>
      <c r="L232" s="42">
        <f t="shared" si="36"/>
        <v>23</v>
      </c>
      <c r="M232" s="24">
        <f t="shared" si="41"/>
        <v>281</v>
      </c>
      <c r="N232" s="26">
        <v>0</v>
      </c>
      <c r="O232" s="61">
        <v>0</v>
      </c>
      <c r="P232" s="60">
        <f t="shared" si="44"/>
        <v>-1030</v>
      </c>
      <c r="Q232" s="83"/>
      <c r="R232" s="80"/>
      <c r="S232" s="79"/>
      <c r="T232" s="55">
        <f t="shared" si="43"/>
        <v>0</v>
      </c>
      <c r="U232" s="59" t="str">
        <f t="shared" si="40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33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4"/>
        <v>1400</v>
      </c>
      <c r="J233" s="45">
        <v>10</v>
      </c>
      <c r="K233" s="46">
        <f t="shared" si="35"/>
        <v>120</v>
      </c>
      <c r="L233" s="42">
        <f t="shared" si="36"/>
        <v>23</v>
      </c>
      <c r="M233" s="24">
        <f t="shared" si="41"/>
        <v>280</v>
      </c>
      <c r="N233" s="26">
        <v>0</v>
      </c>
      <c r="O233" s="61">
        <v>0</v>
      </c>
      <c r="P233" s="60">
        <f t="shared" si="44"/>
        <v>-1400</v>
      </c>
      <c r="Q233" s="83"/>
      <c r="R233" s="80"/>
      <c r="S233" s="79"/>
      <c r="T233" s="55">
        <f t="shared" si="43"/>
        <v>0</v>
      </c>
      <c r="U233" s="59" t="str">
        <f t="shared" si="40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33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4"/>
        <v>840</v>
      </c>
      <c r="J234" s="45">
        <v>5</v>
      </c>
      <c r="K234" s="46">
        <f t="shared" si="35"/>
        <v>60</v>
      </c>
      <c r="L234" s="42">
        <f t="shared" si="36"/>
        <v>23</v>
      </c>
      <c r="M234" s="24">
        <f t="shared" si="41"/>
        <v>280</v>
      </c>
      <c r="N234" s="26">
        <v>0</v>
      </c>
      <c r="O234" s="61">
        <v>0</v>
      </c>
      <c r="P234" s="60">
        <f t="shared" si="44"/>
        <v>-840</v>
      </c>
      <c r="Q234" s="83"/>
      <c r="R234" s="80"/>
      <c r="S234" s="79"/>
      <c r="T234" s="55">
        <f t="shared" si="43"/>
        <v>0</v>
      </c>
      <c r="U234" s="59" t="str">
        <f t="shared" si="40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33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4"/>
        <v>7379.5300000000007</v>
      </c>
      <c r="J235" s="45">
        <v>5</v>
      </c>
      <c r="K235" s="46">
        <f t="shared" si="35"/>
        <v>60</v>
      </c>
      <c r="L235" s="42">
        <f t="shared" si="36"/>
        <v>23</v>
      </c>
      <c r="M235" s="24">
        <f t="shared" si="41"/>
        <v>280</v>
      </c>
      <c r="N235" s="26">
        <v>0</v>
      </c>
      <c r="O235" s="61">
        <v>0</v>
      </c>
      <c r="P235" s="60">
        <f t="shared" si="44"/>
        <v>-7379.5300000000007</v>
      </c>
      <c r="Q235" s="83"/>
      <c r="R235" s="80"/>
      <c r="S235" s="79"/>
      <c r="T235" s="55">
        <f t="shared" si="43"/>
        <v>0</v>
      </c>
      <c r="U235" s="59" t="str">
        <f t="shared" si="40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33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4"/>
        <v>3995.16</v>
      </c>
      <c r="J236" s="45">
        <v>5</v>
      </c>
      <c r="K236" s="46">
        <f t="shared" si="35"/>
        <v>60</v>
      </c>
      <c r="L236" s="42">
        <f t="shared" si="36"/>
        <v>23</v>
      </c>
      <c r="M236" s="24">
        <f t="shared" si="41"/>
        <v>280</v>
      </c>
      <c r="N236" s="26">
        <v>0</v>
      </c>
      <c r="O236" s="61">
        <v>0</v>
      </c>
      <c r="P236" s="60">
        <f t="shared" si="44"/>
        <v>-3995.16</v>
      </c>
      <c r="Q236" s="83"/>
      <c r="R236" s="80"/>
      <c r="S236" s="79"/>
      <c r="T236" s="55">
        <f t="shared" si="43"/>
        <v>0</v>
      </c>
      <c r="U236" s="59" t="str">
        <f t="shared" si="40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33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4"/>
        <v>103512.59</v>
      </c>
      <c r="J237" s="45">
        <v>25</v>
      </c>
      <c r="K237" s="46">
        <f t="shared" si="35"/>
        <v>300</v>
      </c>
      <c r="L237" s="42">
        <f t="shared" si="36"/>
        <v>23</v>
      </c>
      <c r="M237" s="24">
        <f t="shared" si="41"/>
        <v>279</v>
      </c>
      <c r="N237" s="26">
        <v>0</v>
      </c>
      <c r="O237" s="61">
        <f>(SLN(I237,N237,K237))*-1</f>
        <v>-345.04196666666667</v>
      </c>
      <c r="P237" s="60">
        <f>O237*M237</f>
        <v>-96266.708700000003</v>
      </c>
      <c r="Q237" s="83"/>
      <c r="R237" s="80"/>
      <c r="S237" s="79"/>
      <c r="T237" s="55">
        <f t="shared" si="43"/>
        <v>6900.8393333333224</v>
      </c>
      <c r="U237" s="59" t="str">
        <f t="shared" si="40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33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4"/>
        <v>137</v>
      </c>
      <c r="J238" s="45">
        <v>10</v>
      </c>
      <c r="K238" s="46">
        <f t="shared" si="35"/>
        <v>120</v>
      </c>
      <c r="L238" s="42">
        <f t="shared" si="36"/>
        <v>23</v>
      </c>
      <c r="M238" s="24">
        <f t="shared" si="41"/>
        <v>278</v>
      </c>
      <c r="N238" s="26">
        <v>0</v>
      </c>
      <c r="O238" s="61">
        <v>0</v>
      </c>
      <c r="P238" s="60">
        <f t="shared" ref="P238:P269" si="45">I238*-1</f>
        <v>-137</v>
      </c>
      <c r="Q238" s="83"/>
      <c r="R238" s="80"/>
      <c r="S238" s="79"/>
      <c r="T238" s="55">
        <f t="shared" si="43"/>
        <v>0</v>
      </c>
      <c r="U238" s="59" t="str">
        <f t="shared" si="40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33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4"/>
        <v>120</v>
      </c>
      <c r="J239" s="45">
        <v>10</v>
      </c>
      <c r="K239" s="46">
        <f t="shared" si="35"/>
        <v>120</v>
      </c>
      <c r="L239" s="42">
        <f t="shared" si="36"/>
        <v>23</v>
      </c>
      <c r="M239" s="24">
        <f t="shared" si="41"/>
        <v>278</v>
      </c>
      <c r="N239" s="26">
        <v>0</v>
      </c>
      <c r="O239" s="61">
        <v>0</v>
      </c>
      <c r="P239" s="60">
        <f t="shared" si="45"/>
        <v>-120</v>
      </c>
      <c r="Q239" s="83"/>
      <c r="R239" s="80"/>
      <c r="S239" s="79"/>
      <c r="T239" s="55">
        <f t="shared" si="43"/>
        <v>0</v>
      </c>
      <c r="U239" s="59" t="str">
        <f t="shared" si="40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33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4"/>
        <v>80</v>
      </c>
      <c r="J240" s="45">
        <v>10</v>
      </c>
      <c r="K240" s="46">
        <f t="shared" si="35"/>
        <v>120</v>
      </c>
      <c r="L240" s="42">
        <f t="shared" si="36"/>
        <v>23</v>
      </c>
      <c r="M240" s="24">
        <f t="shared" si="41"/>
        <v>277</v>
      </c>
      <c r="N240" s="26">
        <v>0</v>
      </c>
      <c r="O240" s="61">
        <v>0</v>
      </c>
      <c r="P240" s="60">
        <f t="shared" si="45"/>
        <v>-80</v>
      </c>
      <c r="Q240" s="83"/>
      <c r="R240" s="80"/>
      <c r="S240" s="79"/>
      <c r="T240" s="55">
        <f t="shared" si="43"/>
        <v>0</v>
      </c>
      <c r="U240" s="59" t="str">
        <f t="shared" si="40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33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4"/>
        <v>83</v>
      </c>
      <c r="J241" s="45">
        <v>10</v>
      </c>
      <c r="K241" s="46">
        <f t="shared" si="35"/>
        <v>120</v>
      </c>
      <c r="L241" s="42">
        <f t="shared" si="36"/>
        <v>23</v>
      </c>
      <c r="M241" s="24">
        <f t="shared" si="41"/>
        <v>277</v>
      </c>
      <c r="N241" s="26">
        <v>0</v>
      </c>
      <c r="O241" s="61">
        <v>0</v>
      </c>
      <c r="P241" s="60">
        <f t="shared" si="45"/>
        <v>-83</v>
      </c>
      <c r="Q241" s="83"/>
      <c r="R241" s="80"/>
      <c r="S241" s="79"/>
      <c r="T241" s="55">
        <f t="shared" si="43"/>
        <v>0</v>
      </c>
      <c r="U241" s="59" t="str">
        <f t="shared" si="40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33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4"/>
        <v>85</v>
      </c>
      <c r="J242" s="45">
        <v>10</v>
      </c>
      <c r="K242" s="46">
        <f t="shared" si="35"/>
        <v>120</v>
      </c>
      <c r="L242" s="42">
        <f t="shared" si="36"/>
        <v>23</v>
      </c>
      <c r="M242" s="24">
        <f t="shared" si="41"/>
        <v>277</v>
      </c>
      <c r="N242" s="26">
        <v>0</v>
      </c>
      <c r="O242" s="61">
        <v>0</v>
      </c>
      <c r="P242" s="60">
        <f t="shared" si="45"/>
        <v>-85</v>
      </c>
      <c r="Q242" s="83"/>
      <c r="R242" s="80"/>
      <c r="S242" s="79"/>
      <c r="T242" s="55">
        <f t="shared" si="43"/>
        <v>0</v>
      </c>
      <c r="U242" s="59" t="str">
        <f t="shared" si="40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33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4"/>
        <v>230</v>
      </c>
      <c r="J243" s="45">
        <v>10</v>
      </c>
      <c r="K243" s="46">
        <f t="shared" si="35"/>
        <v>120</v>
      </c>
      <c r="L243" s="42">
        <f t="shared" si="36"/>
        <v>23</v>
      </c>
      <c r="M243" s="24">
        <f t="shared" si="41"/>
        <v>277</v>
      </c>
      <c r="N243" s="26">
        <v>0</v>
      </c>
      <c r="O243" s="61">
        <v>0</v>
      </c>
      <c r="P243" s="60">
        <f t="shared" si="45"/>
        <v>-230</v>
      </c>
      <c r="Q243" s="83"/>
      <c r="R243" s="80"/>
      <c r="S243" s="79"/>
      <c r="T243" s="55">
        <f t="shared" si="43"/>
        <v>0</v>
      </c>
      <c r="U243" s="59" t="str">
        <f t="shared" si="40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33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4"/>
        <v>495</v>
      </c>
      <c r="J244" s="45">
        <v>10</v>
      </c>
      <c r="K244" s="46">
        <f t="shared" si="35"/>
        <v>120</v>
      </c>
      <c r="L244" s="42">
        <f t="shared" si="36"/>
        <v>23</v>
      </c>
      <c r="M244" s="24">
        <f t="shared" si="41"/>
        <v>276</v>
      </c>
      <c r="N244" s="26">
        <v>0</v>
      </c>
      <c r="O244" s="61">
        <v>0</v>
      </c>
      <c r="P244" s="60">
        <f t="shared" si="45"/>
        <v>-495</v>
      </c>
      <c r="Q244" s="83"/>
      <c r="R244" s="80"/>
      <c r="S244" s="79"/>
      <c r="T244" s="55">
        <f t="shared" si="43"/>
        <v>0</v>
      </c>
      <c r="U244" s="59" t="str">
        <f t="shared" si="40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33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4"/>
        <v>375</v>
      </c>
      <c r="J245" s="45">
        <v>10</v>
      </c>
      <c r="K245" s="46">
        <f t="shared" si="35"/>
        <v>120</v>
      </c>
      <c r="L245" s="42">
        <f t="shared" si="36"/>
        <v>22</v>
      </c>
      <c r="M245" s="24">
        <f t="shared" si="41"/>
        <v>275</v>
      </c>
      <c r="N245" s="26">
        <v>0</v>
      </c>
      <c r="O245" s="61">
        <v>0</v>
      </c>
      <c r="P245" s="60">
        <f t="shared" si="45"/>
        <v>-375</v>
      </c>
      <c r="Q245" s="83"/>
      <c r="R245" s="80"/>
      <c r="S245" s="79"/>
      <c r="T245" s="55">
        <f t="shared" si="43"/>
        <v>0</v>
      </c>
      <c r="U245" s="59" t="str">
        <f t="shared" si="40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33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4"/>
        <v>131.66</v>
      </c>
      <c r="J246" s="45">
        <v>10</v>
      </c>
      <c r="K246" s="46">
        <f t="shared" si="35"/>
        <v>120</v>
      </c>
      <c r="L246" s="42">
        <f t="shared" si="36"/>
        <v>22</v>
      </c>
      <c r="M246" s="24">
        <f t="shared" si="41"/>
        <v>273</v>
      </c>
      <c r="N246" s="26">
        <v>0</v>
      </c>
      <c r="O246" s="61">
        <v>0</v>
      </c>
      <c r="P246" s="60">
        <f t="shared" si="45"/>
        <v>-131.66</v>
      </c>
      <c r="Q246" s="83"/>
      <c r="R246" s="80"/>
      <c r="S246" s="79"/>
      <c r="T246" s="55">
        <f t="shared" si="43"/>
        <v>0</v>
      </c>
      <c r="U246" s="59" t="str">
        <f t="shared" si="40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33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4"/>
        <v>119</v>
      </c>
      <c r="J247" s="45">
        <v>10</v>
      </c>
      <c r="K247" s="46">
        <f t="shared" si="35"/>
        <v>120</v>
      </c>
      <c r="L247" s="42">
        <f t="shared" si="36"/>
        <v>22</v>
      </c>
      <c r="M247" s="24">
        <f t="shared" si="41"/>
        <v>272</v>
      </c>
      <c r="N247" s="26">
        <v>0</v>
      </c>
      <c r="O247" s="61">
        <v>0</v>
      </c>
      <c r="P247" s="60">
        <f t="shared" si="45"/>
        <v>-119</v>
      </c>
      <c r="Q247" s="83"/>
      <c r="R247" s="80"/>
      <c r="S247" s="79"/>
      <c r="T247" s="55">
        <f t="shared" si="43"/>
        <v>0</v>
      </c>
      <c r="U247" s="59" t="str">
        <f t="shared" si="40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33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4"/>
        <v>165</v>
      </c>
      <c r="J248" s="45">
        <v>10</v>
      </c>
      <c r="K248" s="46">
        <f t="shared" si="35"/>
        <v>120</v>
      </c>
      <c r="L248" s="42">
        <f t="shared" si="36"/>
        <v>22</v>
      </c>
      <c r="M248" s="24">
        <f t="shared" si="41"/>
        <v>271</v>
      </c>
      <c r="N248" s="26">
        <v>0</v>
      </c>
      <c r="O248" s="61">
        <v>0</v>
      </c>
      <c r="P248" s="60">
        <f t="shared" si="45"/>
        <v>-165</v>
      </c>
      <c r="Q248" s="83"/>
      <c r="R248" s="80"/>
      <c r="S248" s="79"/>
      <c r="T248" s="55">
        <f t="shared" si="43"/>
        <v>0</v>
      </c>
      <c r="U248" s="59" t="str">
        <f t="shared" si="40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33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4"/>
        <v>255</v>
      </c>
      <c r="J249" s="45">
        <v>10</v>
      </c>
      <c r="K249" s="46">
        <f t="shared" si="35"/>
        <v>120</v>
      </c>
      <c r="L249" s="42">
        <f t="shared" si="36"/>
        <v>22</v>
      </c>
      <c r="M249" s="24">
        <f t="shared" si="41"/>
        <v>271</v>
      </c>
      <c r="N249" s="26">
        <v>0</v>
      </c>
      <c r="O249" s="61">
        <v>0</v>
      </c>
      <c r="P249" s="60">
        <f t="shared" si="45"/>
        <v>-255</v>
      </c>
      <c r="Q249" s="83"/>
      <c r="R249" s="80"/>
      <c r="S249" s="79"/>
      <c r="T249" s="55">
        <f t="shared" si="43"/>
        <v>0</v>
      </c>
      <c r="U249" s="59" t="str">
        <f t="shared" si="40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33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4"/>
        <v>150</v>
      </c>
      <c r="J250" s="45">
        <v>10</v>
      </c>
      <c r="K250" s="46">
        <f t="shared" si="35"/>
        <v>120</v>
      </c>
      <c r="L250" s="42">
        <f t="shared" si="36"/>
        <v>22</v>
      </c>
      <c r="M250" s="24">
        <f t="shared" si="41"/>
        <v>271</v>
      </c>
      <c r="N250" s="26">
        <v>0</v>
      </c>
      <c r="O250" s="61">
        <v>0</v>
      </c>
      <c r="P250" s="60">
        <f t="shared" si="45"/>
        <v>-150</v>
      </c>
      <c r="Q250" s="83"/>
      <c r="R250" s="80"/>
      <c r="S250" s="79"/>
      <c r="T250" s="55">
        <f t="shared" si="43"/>
        <v>0</v>
      </c>
      <c r="U250" s="59" t="str">
        <f t="shared" si="40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33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4"/>
        <v>230</v>
      </c>
      <c r="J251" s="45">
        <v>10</v>
      </c>
      <c r="K251" s="46">
        <f t="shared" si="35"/>
        <v>120</v>
      </c>
      <c r="L251" s="42">
        <f t="shared" si="36"/>
        <v>22</v>
      </c>
      <c r="M251" s="24">
        <f t="shared" si="41"/>
        <v>271</v>
      </c>
      <c r="N251" s="26">
        <v>0</v>
      </c>
      <c r="O251" s="61">
        <v>0</v>
      </c>
      <c r="P251" s="60">
        <f t="shared" si="45"/>
        <v>-230</v>
      </c>
      <c r="Q251" s="83"/>
      <c r="R251" s="80"/>
      <c r="S251" s="79"/>
      <c r="T251" s="55">
        <f t="shared" si="43"/>
        <v>0</v>
      </c>
      <c r="U251" s="59" t="str">
        <f t="shared" si="40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33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4"/>
        <v>296</v>
      </c>
      <c r="J252" s="45">
        <v>10</v>
      </c>
      <c r="K252" s="46">
        <f t="shared" si="35"/>
        <v>120</v>
      </c>
      <c r="L252" s="42">
        <f t="shared" si="36"/>
        <v>22</v>
      </c>
      <c r="M252" s="24">
        <f t="shared" si="41"/>
        <v>271</v>
      </c>
      <c r="N252" s="26">
        <v>0</v>
      </c>
      <c r="O252" s="61">
        <v>0</v>
      </c>
      <c r="P252" s="60">
        <f t="shared" si="45"/>
        <v>-296</v>
      </c>
      <c r="Q252" s="83"/>
      <c r="R252" s="80"/>
      <c r="S252" s="79"/>
      <c r="T252" s="55">
        <f t="shared" si="43"/>
        <v>0</v>
      </c>
      <c r="U252" s="59" t="str">
        <f t="shared" si="40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33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4"/>
        <v>248</v>
      </c>
      <c r="J253" s="45">
        <v>10</v>
      </c>
      <c r="K253" s="46">
        <f t="shared" si="35"/>
        <v>120</v>
      </c>
      <c r="L253" s="42">
        <f t="shared" si="36"/>
        <v>22</v>
      </c>
      <c r="M253" s="24">
        <f t="shared" si="41"/>
        <v>271</v>
      </c>
      <c r="N253" s="26">
        <v>0</v>
      </c>
      <c r="O253" s="61">
        <v>0</v>
      </c>
      <c r="P253" s="60">
        <f t="shared" si="45"/>
        <v>-248</v>
      </c>
      <c r="Q253" s="83"/>
      <c r="R253" s="80"/>
      <c r="S253" s="79"/>
      <c r="T253" s="55">
        <f t="shared" si="43"/>
        <v>0</v>
      </c>
      <c r="U253" s="59" t="str">
        <f t="shared" si="40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33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4"/>
        <v>258</v>
      </c>
      <c r="J254" s="45">
        <v>10</v>
      </c>
      <c r="K254" s="46">
        <f t="shared" si="35"/>
        <v>120</v>
      </c>
      <c r="L254" s="42">
        <f t="shared" si="36"/>
        <v>22</v>
      </c>
      <c r="M254" s="24">
        <f t="shared" si="41"/>
        <v>271</v>
      </c>
      <c r="N254" s="26">
        <v>0</v>
      </c>
      <c r="O254" s="61">
        <v>0</v>
      </c>
      <c r="P254" s="60">
        <f t="shared" si="45"/>
        <v>-258</v>
      </c>
      <c r="Q254" s="83"/>
      <c r="R254" s="80"/>
      <c r="S254" s="79"/>
      <c r="T254" s="55">
        <f t="shared" si="43"/>
        <v>0</v>
      </c>
      <c r="U254" s="59" t="str">
        <f t="shared" si="40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33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4"/>
        <v>268</v>
      </c>
      <c r="J255" s="45">
        <v>10</v>
      </c>
      <c r="K255" s="46">
        <f t="shared" si="35"/>
        <v>120</v>
      </c>
      <c r="L255" s="42">
        <f t="shared" si="36"/>
        <v>22</v>
      </c>
      <c r="M255" s="24">
        <f t="shared" si="41"/>
        <v>271</v>
      </c>
      <c r="N255" s="26">
        <v>0</v>
      </c>
      <c r="O255" s="61">
        <v>0</v>
      </c>
      <c r="P255" s="60">
        <f t="shared" si="45"/>
        <v>-268</v>
      </c>
      <c r="Q255" s="83"/>
      <c r="R255" s="80"/>
      <c r="S255" s="79"/>
      <c r="T255" s="55">
        <f t="shared" si="43"/>
        <v>0</v>
      </c>
      <c r="U255" s="59" t="str">
        <f t="shared" si="40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33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4"/>
        <v>292</v>
      </c>
      <c r="J256" s="45">
        <v>10</v>
      </c>
      <c r="K256" s="46">
        <f t="shared" si="35"/>
        <v>120</v>
      </c>
      <c r="L256" s="42">
        <f t="shared" si="36"/>
        <v>22</v>
      </c>
      <c r="M256" s="24">
        <f t="shared" si="41"/>
        <v>271</v>
      </c>
      <c r="N256" s="26">
        <v>0</v>
      </c>
      <c r="O256" s="61">
        <v>0</v>
      </c>
      <c r="P256" s="60">
        <f t="shared" si="45"/>
        <v>-292</v>
      </c>
      <c r="Q256" s="83"/>
      <c r="R256" s="80"/>
      <c r="S256" s="79"/>
      <c r="T256" s="55">
        <f t="shared" si="43"/>
        <v>0</v>
      </c>
      <c r="U256" s="59" t="str">
        <f t="shared" si="40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33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4"/>
        <v>235</v>
      </c>
      <c r="J257" s="45">
        <v>10</v>
      </c>
      <c r="K257" s="46">
        <f t="shared" si="35"/>
        <v>120</v>
      </c>
      <c r="L257" s="42">
        <f t="shared" si="36"/>
        <v>22</v>
      </c>
      <c r="M257" s="24">
        <f t="shared" si="41"/>
        <v>271</v>
      </c>
      <c r="N257" s="26">
        <v>0</v>
      </c>
      <c r="O257" s="61">
        <v>0</v>
      </c>
      <c r="P257" s="60">
        <f t="shared" si="45"/>
        <v>-235</v>
      </c>
      <c r="Q257" s="83"/>
      <c r="R257" s="80"/>
      <c r="S257" s="79"/>
      <c r="T257" s="55">
        <f t="shared" si="43"/>
        <v>0</v>
      </c>
      <c r="U257" s="59" t="str">
        <f t="shared" si="40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33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4"/>
        <v>810</v>
      </c>
      <c r="J258" s="45">
        <v>10</v>
      </c>
      <c r="K258" s="46">
        <f t="shared" si="35"/>
        <v>120</v>
      </c>
      <c r="L258" s="42">
        <f t="shared" si="36"/>
        <v>22</v>
      </c>
      <c r="M258" s="24">
        <f t="shared" si="41"/>
        <v>267</v>
      </c>
      <c r="N258" s="26">
        <v>0</v>
      </c>
      <c r="O258" s="61">
        <v>0</v>
      </c>
      <c r="P258" s="60">
        <f t="shared" si="45"/>
        <v>-810</v>
      </c>
      <c r="Q258" s="83"/>
      <c r="R258" s="80"/>
      <c r="S258" s="79"/>
      <c r="T258" s="55">
        <f t="shared" si="43"/>
        <v>0</v>
      </c>
      <c r="U258" s="59" t="str">
        <f t="shared" si="40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33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4"/>
        <v>330</v>
      </c>
      <c r="J259" s="45">
        <v>10</v>
      </c>
      <c r="K259" s="46">
        <f t="shared" si="35"/>
        <v>120</v>
      </c>
      <c r="L259" s="42">
        <f t="shared" si="36"/>
        <v>22</v>
      </c>
      <c r="M259" s="24">
        <f t="shared" si="41"/>
        <v>266</v>
      </c>
      <c r="N259" s="26">
        <v>0</v>
      </c>
      <c r="O259" s="61">
        <v>0</v>
      </c>
      <c r="P259" s="60">
        <f t="shared" si="45"/>
        <v>-330</v>
      </c>
      <c r="Q259" s="83"/>
      <c r="R259" s="80"/>
      <c r="S259" s="79"/>
      <c r="T259" s="55">
        <f t="shared" si="43"/>
        <v>0</v>
      </c>
      <c r="U259" s="59" t="str">
        <f t="shared" si="40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46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7">G260*H260</f>
        <v>75</v>
      </c>
      <c r="J260" s="45">
        <v>10</v>
      </c>
      <c r="K260" s="46">
        <f t="shared" ref="K260:K323" si="48">J260*12</f>
        <v>120</v>
      </c>
      <c r="L260" s="42">
        <f t="shared" ref="L260:L323" si="49">DATEDIF(F260,$F$2,"Y")</f>
        <v>22</v>
      </c>
      <c r="M260" s="24">
        <f t="shared" si="41"/>
        <v>264</v>
      </c>
      <c r="N260" s="26">
        <v>0</v>
      </c>
      <c r="O260" s="61">
        <v>0</v>
      </c>
      <c r="P260" s="60">
        <f t="shared" si="45"/>
        <v>-75</v>
      </c>
      <c r="Q260" s="83"/>
      <c r="R260" s="80"/>
      <c r="S260" s="79"/>
      <c r="T260" s="55">
        <f t="shared" si="43"/>
        <v>0</v>
      </c>
      <c r="U260" s="59" t="str">
        <f t="shared" ref="U260:U323" si="50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46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7"/>
        <v>330</v>
      </c>
      <c r="J261" s="45">
        <v>10</v>
      </c>
      <c r="K261" s="46">
        <f t="shared" si="48"/>
        <v>120</v>
      </c>
      <c r="L261" s="42">
        <f t="shared" si="49"/>
        <v>21</v>
      </c>
      <c r="M261" s="24">
        <f t="shared" si="41"/>
        <v>262</v>
      </c>
      <c r="N261" s="26">
        <v>0</v>
      </c>
      <c r="O261" s="61">
        <v>0</v>
      </c>
      <c r="P261" s="60">
        <f t="shared" si="45"/>
        <v>-330</v>
      </c>
      <c r="Q261" s="83"/>
      <c r="R261" s="80"/>
      <c r="S261" s="79"/>
      <c r="T261" s="55">
        <f t="shared" si="43"/>
        <v>0</v>
      </c>
      <c r="U261" s="59" t="str">
        <f t="shared" si="50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46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7"/>
        <v>90</v>
      </c>
      <c r="J262" s="45">
        <v>10</v>
      </c>
      <c r="K262" s="46">
        <f t="shared" si="48"/>
        <v>120</v>
      </c>
      <c r="L262" s="42">
        <f t="shared" si="49"/>
        <v>21</v>
      </c>
      <c r="M262" s="24">
        <f t="shared" si="41"/>
        <v>262</v>
      </c>
      <c r="N262" s="26">
        <v>0</v>
      </c>
      <c r="O262" s="61">
        <v>0</v>
      </c>
      <c r="P262" s="60">
        <f t="shared" si="45"/>
        <v>-90</v>
      </c>
      <c r="Q262" s="83"/>
      <c r="R262" s="80"/>
      <c r="S262" s="79"/>
      <c r="T262" s="55">
        <f t="shared" si="43"/>
        <v>0</v>
      </c>
      <c r="U262" s="59" t="str">
        <f t="shared" si="50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46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7"/>
        <v>200</v>
      </c>
      <c r="J263" s="45">
        <v>10</v>
      </c>
      <c r="K263" s="46">
        <f t="shared" si="48"/>
        <v>120</v>
      </c>
      <c r="L263" s="42">
        <f t="shared" si="49"/>
        <v>21</v>
      </c>
      <c r="M263" s="24">
        <f t="shared" si="41"/>
        <v>262</v>
      </c>
      <c r="N263" s="26">
        <v>0</v>
      </c>
      <c r="O263" s="61">
        <v>0</v>
      </c>
      <c r="P263" s="60">
        <f t="shared" si="45"/>
        <v>-200</v>
      </c>
      <c r="Q263" s="83"/>
      <c r="R263" s="80"/>
      <c r="S263" s="79"/>
      <c r="T263" s="55">
        <f t="shared" si="43"/>
        <v>0</v>
      </c>
      <c r="U263" s="59" t="str">
        <f t="shared" si="50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46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7"/>
        <v>350.01</v>
      </c>
      <c r="J264" s="45">
        <v>5</v>
      </c>
      <c r="K264" s="46">
        <f t="shared" si="48"/>
        <v>60</v>
      </c>
      <c r="L264" s="42">
        <f t="shared" si="49"/>
        <v>21</v>
      </c>
      <c r="M264" s="24">
        <f t="shared" si="41"/>
        <v>260</v>
      </c>
      <c r="N264" s="26">
        <v>0</v>
      </c>
      <c r="O264" s="61">
        <v>0</v>
      </c>
      <c r="P264" s="60">
        <f t="shared" si="45"/>
        <v>-350.01</v>
      </c>
      <c r="Q264" s="83"/>
      <c r="R264" s="80"/>
      <c r="S264" s="79"/>
      <c r="T264" s="55">
        <f t="shared" si="43"/>
        <v>0</v>
      </c>
      <c r="U264" s="59" t="str">
        <f t="shared" si="50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46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7"/>
        <v>8584.7999999999993</v>
      </c>
      <c r="J265" s="45">
        <v>10</v>
      </c>
      <c r="K265" s="46">
        <f t="shared" si="48"/>
        <v>120</v>
      </c>
      <c r="L265" s="42">
        <f t="shared" si="49"/>
        <v>21</v>
      </c>
      <c r="M265" s="24">
        <f t="shared" si="41"/>
        <v>259</v>
      </c>
      <c r="N265" s="26">
        <v>0</v>
      </c>
      <c r="O265" s="61">
        <v>0</v>
      </c>
      <c r="P265" s="60">
        <f t="shared" si="45"/>
        <v>-8584.7999999999993</v>
      </c>
      <c r="Q265" s="83"/>
      <c r="R265" s="80"/>
      <c r="S265" s="79"/>
      <c r="T265" s="55">
        <f t="shared" si="43"/>
        <v>0</v>
      </c>
      <c r="U265" s="59" t="str">
        <f t="shared" si="50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46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7"/>
        <v>330</v>
      </c>
      <c r="J266" s="45">
        <v>10</v>
      </c>
      <c r="K266" s="46">
        <f t="shared" si="48"/>
        <v>120</v>
      </c>
      <c r="L266" s="42">
        <f t="shared" si="49"/>
        <v>21</v>
      </c>
      <c r="M266" s="24">
        <f t="shared" si="41"/>
        <v>259</v>
      </c>
      <c r="N266" s="26">
        <v>0</v>
      </c>
      <c r="O266" s="61">
        <v>0</v>
      </c>
      <c r="P266" s="60">
        <f t="shared" si="45"/>
        <v>-330</v>
      </c>
      <c r="Q266" s="83"/>
      <c r="R266" s="80"/>
      <c r="S266" s="79"/>
      <c r="T266" s="55">
        <f t="shared" si="43"/>
        <v>0</v>
      </c>
      <c r="U266" s="59" t="str">
        <f t="shared" si="50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46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7"/>
        <v>372</v>
      </c>
      <c r="J267" s="45">
        <v>10</v>
      </c>
      <c r="K267" s="46">
        <f t="shared" si="48"/>
        <v>120</v>
      </c>
      <c r="L267" s="42">
        <f t="shared" si="49"/>
        <v>21</v>
      </c>
      <c r="M267" s="24">
        <f t="shared" ref="M267:M330" si="51">DATEDIF(F267,$F$2,"M")</f>
        <v>259</v>
      </c>
      <c r="N267" s="26">
        <v>0</v>
      </c>
      <c r="O267" s="61">
        <v>0</v>
      </c>
      <c r="P267" s="60">
        <f t="shared" si="45"/>
        <v>-372</v>
      </c>
      <c r="Q267" s="83"/>
      <c r="R267" s="80"/>
      <c r="S267" s="79"/>
      <c r="T267" s="55">
        <f t="shared" ref="T267:T330" si="52">I267+N267+O267+P267</f>
        <v>0</v>
      </c>
      <c r="U267" s="59" t="str">
        <f t="shared" si="50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46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7"/>
        <v>159.5</v>
      </c>
      <c r="J268" s="45">
        <v>10</v>
      </c>
      <c r="K268" s="46">
        <f t="shared" si="48"/>
        <v>120</v>
      </c>
      <c r="L268" s="42">
        <f t="shared" si="49"/>
        <v>21</v>
      </c>
      <c r="M268" s="24">
        <f t="shared" si="51"/>
        <v>259</v>
      </c>
      <c r="N268" s="26">
        <v>0</v>
      </c>
      <c r="O268" s="61">
        <v>0</v>
      </c>
      <c r="P268" s="60">
        <f t="shared" si="45"/>
        <v>-159.5</v>
      </c>
      <c r="Q268" s="83"/>
      <c r="R268" s="80"/>
      <c r="S268" s="79"/>
      <c r="T268" s="55">
        <f t="shared" si="52"/>
        <v>0</v>
      </c>
      <c r="U268" s="59" t="str">
        <f t="shared" si="50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46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7"/>
        <v>1750</v>
      </c>
      <c r="J269" s="45">
        <v>10</v>
      </c>
      <c r="K269" s="46">
        <f t="shared" si="48"/>
        <v>120</v>
      </c>
      <c r="L269" s="42">
        <f t="shared" si="49"/>
        <v>21</v>
      </c>
      <c r="M269" s="24">
        <f t="shared" si="51"/>
        <v>256</v>
      </c>
      <c r="N269" s="26">
        <v>0</v>
      </c>
      <c r="O269" s="61">
        <v>0</v>
      </c>
      <c r="P269" s="60">
        <f t="shared" si="45"/>
        <v>-1750</v>
      </c>
      <c r="Q269" s="83"/>
      <c r="R269" s="80"/>
      <c r="S269" s="79"/>
      <c r="T269" s="55">
        <f t="shared" si="52"/>
        <v>0</v>
      </c>
      <c r="U269" s="59" t="str">
        <f t="shared" si="50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46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7"/>
        <v>147</v>
      </c>
      <c r="J270" s="45">
        <v>10</v>
      </c>
      <c r="K270" s="46">
        <f t="shared" si="48"/>
        <v>120</v>
      </c>
      <c r="L270" s="42">
        <f t="shared" si="49"/>
        <v>21</v>
      </c>
      <c r="M270" s="24">
        <f t="shared" si="51"/>
        <v>255</v>
      </c>
      <c r="N270" s="26">
        <v>0</v>
      </c>
      <c r="O270" s="61">
        <v>0</v>
      </c>
      <c r="P270" s="60">
        <f t="shared" ref="P270:P301" si="53">I270*-1</f>
        <v>-147</v>
      </c>
      <c r="Q270" s="83"/>
      <c r="R270" s="80"/>
      <c r="S270" s="79"/>
      <c r="T270" s="55">
        <f t="shared" si="52"/>
        <v>0</v>
      </c>
      <c r="U270" s="59" t="str">
        <f t="shared" si="50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46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7"/>
        <v>568</v>
      </c>
      <c r="J271" s="45">
        <v>10</v>
      </c>
      <c r="K271" s="46">
        <f t="shared" si="48"/>
        <v>120</v>
      </c>
      <c r="L271" s="42">
        <f t="shared" si="49"/>
        <v>21</v>
      </c>
      <c r="M271" s="24">
        <f t="shared" si="51"/>
        <v>255</v>
      </c>
      <c r="N271" s="26">
        <v>0</v>
      </c>
      <c r="O271" s="61">
        <v>0</v>
      </c>
      <c r="P271" s="60">
        <f t="shared" si="53"/>
        <v>-568</v>
      </c>
      <c r="Q271" s="83"/>
      <c r="R271" s="80"/>
      <c r="S271" s="79"/>
      <c r="T271" s="55">
        <f t="shared" si="52"/>
        <v>0</v>
      </c>
      <c r="U271" s="59" t="str">
        <f t="shared" si="50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46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7"/>
        <v>585.20000000000005</v>
      </c>
      <c r="J272" s="45">
        <v>10</v>
      </c>
      <c r="K272" s="46">
        <f t="shared" si="48"/>
        <v>120</v>
      </c>
      <c r="L272" s="42">
        <f t="shared" si="49"/>
        <v>21</v>
      </c>
      <c r="M272" s="24">
        <f t="shared" si="51"/>
        <v>253</v>
      </c>
      <c r="N272" s="26">
        <v>0</v>
      </c>
      <c r="O272" s="61">
        <v>0</v>
      </c>
      <c r="P272" s="60">
        <f t="shared" si="53"/>
        <v>-585.20000000000005</v>
      </c>
      <c r="Q272" s="83"/>
      <c r="R272" s="80"/>
      <c r="S272" s="79"/>
      <c r="T272" s="55">
        <f t="shared" si="52"/>
        <v>0</v>
      </c>
      <c r="U272" s="59" t="str">
        <f t="shared" si="50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46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7"/>
        <v>189</v>
      </c>
      <c r="J273" s="45">
        <v>10</v>
      </c>
      <c r="K273" s="46">
        <f t="shared" si="48"/>
        <v>120</v>
      </c>
      <c r="L273" s="42">
        <f t="shared" si="49"/>
        <v>21</v>
      </c>
      <c r="M273" s="24">
        <f t="shared" si="51"/>
        <v>253</v>
      </c>
      <c r="N273" s="26">
        <v>0</v>
      </c>
      <c r="O273" s="61">
        <v>0</v>
      </c>
      <c r="P273" s="60">
        <f t="shared" si="53"/>
        <v>-189</v>
      </c>
      <c r="Q273" s="83"/>
      <c r="R273" s="80"/>
      <c r="S273" s="79"/>
      <c r="T273" s="55">
        <f t="shared" si="52"/>
        <v>0</v>
      </c>
      <c r="U273" s="59" t="str">
        <f t="shared" si="50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46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7"/>
        <v>350</v>
      </c>
      <c r="J274" s="45">
        <v>5</v>
      </c>
      <c r="K274" s="46">
        <f t="shared" si="48"/>
        <v>60</v>
      </c>
      <c r="L274" s="42">
        <f t="shared" si="49"/>
        <v>21</v>
      </c>
      <c r="M274" s="24">
        <f t="shared" si="51"/>
        <v>253</v>
      </c>
      <c r="N274" s="26">
        <v>0</v>
      </c>
      <c r="O274" s="61">
        <v>0</v>
      </c>
      <c r="P274" s="60">
        <f t="shared" si="53"/>
        <v>-350</v>
      </c>
      <c r="Q274" s="83"/>
      <c r="R274" s="80"/>
      <c r="S274" s="79"/>
      <c r="T274" s="55">
        <f t="shared" si="52"/>
        <v>0</v>
      </c>
      <c r="U274" s="59" t="str">
        <f t="shared" si="50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46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7"/>
        <v>589.4</v>
      </c>
      <c r="J275" s="45">
        <v>10</v>
      </c>
      <c r="K275" s="46">
        <f t="shared" si="48"/>
        <v>120</v>
      </c>
      <c r="L275" s="42">
        <f t="shared" si="49"/>
        <v>20</v>
      </c>
      <c r="M275" s="24">
        <f t="shared" si="51"/>
        <v>249</v>
      </c>
      <c r="N275" s="26">
        <v>0</v>
      </c>
      <c r="O275" s="61">
        <v>0</v>
      </c>
      <c r="P275" s="60">
        <f t="shared" si="53"/>
        <v>-589.4</v>
      </c>
      <c r="Q275" s="83"/>
      <c r="R275" s="80"/>
      <c r="S275" s="79"/>
      <c r="T275" s="55">
        <f t="shared" si="52"/>
        <v>0</v>
      </c>
      <c r="U275" s="59" t="str">
        <f t="shared" si="50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46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7"/>
        <v>171.78</v>
      </c>
      <c r="J276" s="45">
        <v>10</v>
      </c>
      <c r="K276" s="46">
        <f t="shared" si="48"/>
        <v>120</v>
      </c>
      <c r="L276" s="42">
        <f t="shared" si="49"/>
        <v>20</v>
      </c>
      <c r="M276" s="24">
        <f t="shared" si="51"/>
        <v>247</v>
      </c>
      <c r="N276" s="26">
        <v>0</v>
      </c>
      <c r="O276" s="61">
        <v>0</v>
      </c>
      <c r="P276" s="60">
        <f t="shared" si="53"/>
        <v>-171.78</v>
      </c>
      <c r="Q276" s="83"/>
      <c r="R276" s="80"/>
      <c r="S276" s="79"/>
      <c r="T276" s="55">
        <f t="shared" si="52"/>
        <v>0</v>
      </c>
      <c r="U276" s="59" t="str">
        <f t="shared" si="50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46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7"/>
        <v>73.099999999999994</v>
      </c>
      <c r="J277" s="45">
        <v>10</v>
      </c>
      <c r="K277" s="46">
        <f t="shared" si="48"/>
        <v>120</v>
      </c>
      <c r="L277" s="42">
        <f t="shared" si="49"/>
        <v>20</v>
      </c>
      <c r="M277" s="24">
        <f t="shared" si="51"/>
        <v>247</v>
      </c>
      <c r="N277" s="26">
        <v>0</v>
      </c>
      <c r="O277" s="61">
        <v>0</v>
      </c>
      <c r="P277" s="60">
        <f t="shared" si="53"/>
        <v>-73.099999999999994</v>
      </c>
      <c r="Q277" s="83"/>
      <c r="R277" s="80"/>
      <c r="S277" s="79"/>
      <c r="T277" s="55">
        <f t="shared" si="52"/>
        <v>0</v>
      </c>
      <c r="U277" s="59" t="str">
        <f t="shared" si="50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46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7"/>
        <v>41.11</v>
      </c>
      <c r="J278" s="45">
        <v>10</v>
      </c>
      <c r="K278" s="46">
        <f t="shared" si="48"/>
        <v>120</v>
      </c>
      <c r="L278" s="42">
        <f t="shared" si="49"/>
        <v>20</v>
      </c>
      <c r="M278" s="24">
        <f t="shared" si="51"/>
        <v>247</v>
      </c>
      <c r="N278" s="26">
        <v>0</v>
      </c>
      <c r="O278" s="61">
        <v>0</v>
      </c>
      <c r="P278" s="60">
        <f t="shared" si="53"/>
        <v>-41.11</v>
      </c>
      <c r="Q278" s="83"/>
      <c r="R278" s="80"/>
      <c r="S278" s="79"/>
      <c r="T278" s="55">
        <f t="shared" si="52"/>
        <v>0</v>
      </c>
      <c r="U278" s="59" t="str">
        <f t="shared" si="50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46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7"/>
        <v>147.5</v>
      </c>
      <c r="J279" s="45">
        <v>10</v>
      </c>
      <c r="K279" s="46">
        <f t="shared" si="48"/>
        <v>120</v>
      </c>
      <c r="L279" s="42">
        <f t="shared" si="49"/>
        <v>20</v>
      </c>
      <c r="M279" s="24">
        <f t="shared" si="51"/>
        <v>247</v>
      </c>
      <c r="N279" s="26">
        <v>0</v>
      </c>
      <c r="O279" s="61">
        <v>0</v>
      </c>
      <c r="P279" s="60">
        <f t="shared" si="53"/>
        <v>-147.5</v>
      </c>
      <c r="Q279" s="83"/>
      <c r="R279" s="80"/>
      <c r="S279" s="79"/>
      <c r="T279" s="55">
        <f t="shared" si="52"/>
        <v>0</v>
      </c>
      <c r="U279" s="59" t="str">
        <f t="shared" si="50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46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7"/>
        <v>3130</v>
      </c>
      <c r="J280" s="45">
        <v>10</v>
      </c>
      <c r="K280" s="46">
        <f t="shared" si="48"/>
        <v>120</v>
      </c>
      <c r="L280" s="42">
        <f t="shared" si="49"/>
        <v>20</v>
      </c>
      <c r="M280" s="24">
        <f t="shared" si="51"/>
        <v>247</v>
      </c>
      <c r="N280" s="26">
        <v>0</v>
      </c>
      <c r="O280" s="61">
        <v>0</v>
      </c>
      <c r="P280" s="60">
        <f t="shared" si="53"/>
        <v>-3130</v>
      </c>
      <c r="Q280" s="83"/>
      <c r="R280" s="80"/>
      <c r="S280" s="79"/>
      <c r="T280" s="55">
        <f t="shared" si="52"/>
        <v>0</v>
      </c>
      <c r="U280" s="59" t="str">
        <f t="shared" si="50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46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7"/>
        <v>569</v>
      </c>
      <c r="J281" s="45">
        <v>10</v>
      </c>
      <c r="K281" s="46">
        <f t="shared" si="48"/>
        <v>120</v>
      </c>
      <c r="L281" s="42">
        <f t="shared" si="49"/>
        <v>20</v>
      </c>
      <c r="M281" s="24">
        <f t="shared" si="51"/>
        <v>245</v>
      </c>
      <c r="N281" s="26">
        <v>0</v>
      </c>
      <c r="O281" s="61">
        <v>0</v>
      </c>
      <c r="P281" s="60">
        <f t="shared" si="53"/>
        <v>-569</v>
      </c>
      <c r="Q281" s="83"/>
      <c r="R281" s="80"/>
      <c r="S281" s="79"/>
      <c r="T281" s="55">
        <f t="shared" si="52"/>
        <v>0</v>
      </c>
      <c r="U281" s="59" t="str">
        <f t="shared" si="50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46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7"/>
        <v>910</v>
      </c>
      <c r="J282" s="45">
        <v>10</v>
      </c>
      <c r="K282" s="46">
        <f t="shared" si="48"/>
        <v>120</v>
      </c>
      <c r="L282" s="42">
        <f t="shared" si="49"/>
        <v>20</v>
      </c>
      <c r="M282" s="24">
        <f t="shared" si="51"/>
        <v>245</v>
      </c>
      <c r="N282" s="26">
        <v>0</v>
      </c>
      <c r="O282" s="61">
        <v>0</v>
      </c>
      <c r="P282" s="60">
        <f t="shared" si="53"/>
        <v>-910</v>
      </c>
      <c r="Q282" s="83"/>
      <c r="R282" s="80"/>
      <c r="S282" s="79"/>
      <c r="T282" s="55">
        <f t="shared" si="52"/>
        <v>0</v>
      </c>
      <c r="U282" s="59" t="str">
        <f t="shared" si="50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46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7"/>
        <v>208</v>
      </c>
      <c r="J283" s="45">
        <v>10</v>
      </c>
      <c r="K283" s="46">
        <f t="shared" si="48"/>
        <v>120</v>
      </c>
      <c r="L283" s="42">
        <f t="shared" si="49"/>
        <v>20</v>
      </c>
      <c r="M283" s="24">
        <f t="shared" si="51"/>
        <v>245</v>
      </c>
      <c r="N283" s="26">
        <v>0</v>
      </c>
      <c r="O283" s="61">
        <v>0</v>
      </c>
      <c r="P283" s="60">
        <f t="shared" si="53"/>
        <v>-208</v>
      </c>
      <c r="Q283" s="83"/>
      <c r="R283" s="80"/>
      <c r="S283" s="79"/>
      <c r="T283" s="55">
        <f t="shared" si="52"/>
        <v>0</v>
      </c>
      <c r="U283" s="59" t="str">
        <f t="shared" si="50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46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7"/>
        <v>5676.02</v>
      </c>
      <c r="J284" s="45">
        <v>5</v>
      </c>
      <c r="K284" s="46">
        <f t="shared" si="48"/>
        <v>60</v>
      </c>
      <c r="L284" s="42">
        <f t="shared" si="49"/>
        <v>20</v>
      </c>
      <c r="M284" s="24">
        <f t="shared" si="51"/>
        <v>245</v>
      </c>
      <c r="N284" s="26">
        <v>0</v>
      </c>
      <c r="O284" s="61">
        <v>0</v>
      </c>
      <c r="P284" s="60">
        <f t="shared" si="53"/>
        <v>-5676.02</v>
      </c>
      <c r="Q284" s="83"/>
      <c r="R284" s="80"/>
      <c r="S284" s="79"/>
      <c r="T284" s="55">
        <f t="shared" si="52"/>
        <v>0</v>
      </c>
      <c r="U284" s="59" t="str">
        <f t="shared" si="50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46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7"/>
        <v>72</v>
      </c>
      <c r="J285" s="45">
        <v>10</v>
      </c>
      <c r="K285" s="46">
        <f t="shared" si="48"/>
        <v>120</v>
      </c>
      <c r="L285" s="42">
        <f t="shared" si="49"/>
        <v>20</v>
      </c>
      <c r="M285" s="24">
        <f t="shared" si="51"/>
        <v>244</v>
      </c>
      <c r="N285" s="26">
        <v>0</v>
      </c>
      <c r="O285" s="61">
        <v>0</v>
      </c>
      <c r="P285" s="60">
        <f t="shared" si="53"/>
        <v>-72</v>
      </c>
      <c r="Q285" s="83"/>
      <c r="R285" s="80"/>
      <c r="S285" s="79"/>
      <c r="T285" s="55">
        <f t="shared" si="52"/>
        <v>0</v>
      </c>
      <c r="U285" s="59" t="str">
        <f t="shared" si="50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46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7"/>
        <v>880</v>
      </c>
      <c r="J286" s="45">
        <v>10</v>
      </c>
      <c r="K286" s="46">
        <f t="shared" si="48"/>
        <v>120</v>
      </c>
      <c r="L286" s="42">
        <f t="shared" si="49"/>
        <v>20</v>
      </c>
      <c r="M286" s="24">
        <f t="shared" si="51"/>
        <v>242</v>
      </c>
      <c r="N286" s="26">
        <v>0</v>
      </c>
      <c r="O286" s="61">
        <v>0</v>
      </c>
      <c r="P286" s="60">
        <f t="shared" si="53"/>
        <v>-880</v>
      </c>
      <c r="Q286" s="83"/>
      <c r="R286" s="80"/>
      <c r="S286" s="79"/>
      <c r="T286" s="55">
        <f t="shared" si="52"/>
        <v>0</v>
      </c>
      <c r="U286" s="59" t="str">
        <f t="shared" si="50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46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7"/>
        <v>499</v>
      </c>
      <c r="J287" s="45">
        <v>5</v>
      </c>
      <c r="K287" s="46">
        <f t="shared" si="48"/>
        <v>60</v>
      </c>
      <c r="L287" s="42">
        <f t="shared" si="49"/>
        <v>20</v>
      </c>
      <c r="M287" s="24">
        <f t="shared" si="51"/>
        <v>241</v>
      </c>
      <c r="N287" s="26">
        <v>0</v>
      </c>
      <c r="O287" s="61">
        <v>0</v>
      </c>
      <c r="P287" s="60">
        <f t="shared" si="53"/>
        <v>-499</v>
      </c>
      <c r="Q287" s="83"/>
      <c r="R287" s="80"/>
      <c r="S287" s="79"/>
      <c r="T287" s="55">
        <f t="shared" si="52"/>
        <v>0</v>
      </c>
      <c r="U287" s="59" t="str">
        <f t="shared" si="50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46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7"/>
        <v>851.2</v>
      </c>
      <c r="J288" s="45">
        <v>10</v>
      </c>
      <c r="K288" s="46">
        <f t="shared" si="48"/>
        <v>120</v>
      </c>
      <c r="L288" s="42">
        <f t="shared" si="49"/>
        <v>20</v>
      </c>
      <c r="M288" s="24">
        <f t="shared" si="51"/>
        <v>240</v>
      </c>
      <c r="N288" s="26">
        <v>0</v>
      </c>
      <c r="O288" s="61">
        <v>0</v>
      </c>
      <c r="P288" s="60">
        <f t="shared" si="53"/>
        <v>-851.2</v>
      </c>
      <c r="Q288" s="83"/>
      <c r="R288" s="80"/>
      <c r="S288" s="79"/>
      <c r="T288" s="55">
        <f t="shared" si="52"/>
        <v>0</v>
      </c>
      <c r="U288" s="59" t="str">
        <f t="shared" si="50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46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7"/>
        <v>3144</v>
      </c>
      <c r="J289" s="45">
        <v>10</v>
      </c>
      <c r="K289" s="46">
        <f t="shared" si="48"/>
        <v>120</v>
      </c>
      <c r="L289" s="42">
        <f t="shared" si="49"/>
        <v>20</v>
      </c>
      <c r="M289" s="24">
        <f t="shared" si="51"/>
        <v>240</v>
      </c>
      <c r="N289" s="26">
        <v>0</v>
      </c>
      <c r="O289" s="61">
        <v>0</v>
      </c>
      <c r="P289" s="60">
        <f t="shared" si="53"/>
        <v>-3144</v>
      </c>
      <c r="Q289" s="83"/>
      <c r="R289" s="80"/>
      <c r="S289" s="79"/>
      <c r="T289" s="55">
        <f t="shared" si="52"/>
        <v>0</v>
      </c>
      <c r="U289" s="59" t="str">
        <f t="shared" si="50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46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7"/>
        <v>3422.66</v>
      </c>
      <c r="J290" s="45">
        <v>10</v>
      </c>
      <c r="K290" s="46">
        <f t="shared" si="48"/>
        <v>120</v>
      </c>
      <c r="L290" s="42">
        <f t="shared" si="49"/>
        <v>20</v>
      </c>
      <c r="M290" s="24">
        <f t="shared" si="51"/>
        <v>240</v>
      </c>
      <c r="N290" s="26">
        <v>0</v>
      </c>
      <c r="O290" s="61">
        <v>0</v>
      </c>
      <c r="P290" s="60">
        <f t="shared" si="53"/>
        <v>-3422.66</v>
      </c>
      <c r="Q290" s="83"/>
      <c r="R290" s="80"/>
      <c r="S290" s="79"/>
      <c r="T290" s="55">
        <f t="shared" si="52"/>
        <v>0</v>
      </c>
      <c r="U290" s="59" t="str">
        <f t="shared" si="50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46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7"/>
        <v>2891.34</v>
      </c>
      <c r="J291" s="45">
        <v>10</v>
      </c>
      <c r="K291" s="46">
        <f t="shared" si="48"/>
        <v>120</v>
      </c>
      <c r="L291" s="42">
        <f t="shared" si="49"/>
        <v>20</v>
      </c>
      <c r="M291" s="24">
        <f t="shared" si="51"/>
        <v>240</v>
      </c>
      <c r="N291" s="26">
        <v>0</v>
      </c>
      <c r="O291" s="61">
        <v>0</v>
      </c>
      <c r="P291" s="60">
        <f t="shared" si="53"/>
        <v>-2891.34</v>
      </c>
      <c r="Q291" s="83"/>
      <c r="R291" s="80"/>
      <c r="S291" s="79"/>
      <c r="T291" s="55">
        <f t="shared" si="52"/>
        <v>0</v>
      </c>
      <c r="U291" s="59" t="str">
        <f t="shared" si="50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46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7"/>
        <v>1958</v>
      </c>
      <c r="J292" s="45">
        <v>10</v>
      </c>
      <c r="K292" s="46">
        <f t="shared" si="48"/>
        <v>120</v>
      </c>
      <c r="L292" s="42">
        <f t="shared" si="49"/>
        <v>20</v>
      </c>
      <c r="M292" s="24">
        <f t="shared" si="51"/>
        <v>240</v>
      </c>
      <c r="N292" s="26">
        <v>0</v>
      </c>
      <c r="O292" s="61">
        <v>0</v>
      </c>
      <c r="P292" s="60">
        <f t="shared" si="53"/>
        <v>-1958</v>
      </c>
      <c r="Q292" s="83"/>
      <c r="R292" s="80"/>
      <c r="S292" s="79"/>
      <c r="T292" s="55">
        <f t="shared" si="52"/>
        <v>0</v>
      </c>
      <c r="U292" s="59" t="str">
        <f t="shared" si="50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46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7"/>
        <v>1558</v>
      </c>
      <c r="J293" s="45">
        <v>10</v>
      </c>
      <c r="K293" s="46">
        <f t="shared" si="48"/>
        <v>120</v>
      </c>
      <c r="L293" s="42">
        <f t="shared" si="49"/>
        <v>19</v>
      </c>
      <c r="M293" s="24">
        <f t="shared" si="51"/>
        <v>238</v>
      </c>
      <c r="N293" s="26">
        <v>0</v>
      </c>
      <c r="O293" s="61">
        <v>0</v>
      </c>
      <c r="P293" s="60">
        <f t="shared" si="53"/>
        <v>-1558</v>
      </c>
      <c r="Q293" s="83"/>
      <c r="R293" s="80"/>
      <c r="S293" s="79"/>
      <c r="T293" s="55">
        <f t="shared" si="52"/>
        <v>0</v>
      </c>
      <c r="U293" s="59" t="str">
        <f t="shared" si="50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46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7"/>
        <v>469</v>
      </c>
      <c r="J294" s="45">
        <v>10</v>
      </c>
      <c r="K294" s="46">
        <f t="shared" si="48"/>
        <v>120</v>
      </c>
      <c r="L294" s="42">
        <f t="shared" si="49"/>
        <v>19</v>
      </c>
      <c r="M294" s="24">
        <f t="shared" si="51"/>
        <v>238</v>
      </c>
      <c r="N294" s="26">
        <v>0</v>
      </c>
      <c r="O294" s="61">
        <v>0</v>
      </c>
      <c r="P294" s="60">
        <f t="shared" si="53"/>
        <v>-469</v>
      </c>
      <c r="Q294" s="83"/>
      <c r="R294" s="80"/>
      <c r="S294" s="79"/>
      <c r="T294" s="55">
        <f t="shared" si="52"/>
        <v>0</v>
      </c>
      <c r="U294" s="59" t="str">
        <f t="shared" si="50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46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7"/>
        <v>182.28</v>
      </c>
      <c r="J295" s="45">
        <v>10</v>
      </c>
      <c r="K295" s="46">
        <f t="shared" si="48"/>
        <v>120</v>
      </c>
      <c r="L295" s="42">
        <f t="shared" si="49"/>
        <v>19</v>
      </c>
      <c r="M295" s="24">
        <f t="shared" si="51"/>
        <v>238</v>
      </c>
      <c r="N295" s="26">
        <v>0</v>
      </c>
      <c r="O295" s="61">
        <v>0</v>
      </c>
      <c r="P295" s="60">
        <f t="shared" si="53"/>
        <v>-182.28</v>
      </c>
      <c r="Q295" s="83"/>
      <c r="R295" s="80"/>
      <c r="S295" s="79"/>
      <c r="T295" s="55">
        <f t="shared" si="52"/>
        <v>0</v>
      </c>
      <c r="U295" s="59" t="str">
        <f t="shared" si="50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46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7"/>
        <v>69.75</v>
      </c>
      <c r="J296" s="45">
        <v>10</v>
      </c>
      <c r="K296" s="46">
        <f t="shared" si="48"/>
        <v>120</v>
      </c>
      <c r="L296" s="42">
        <f t="shared" si="49"/>
        <v>19</v>
      </c>
      <c r="M296" s="24">
        <f t="shared" si="51"/>
        <v>238</v>
      </c>
      <c r="N296" s="26">
        <v>0</v>
      </c>
      <c r="O296" s="61">
        <v>0</v>
      </c>
      <c r="P296" s="60">
        <f t="shared" si="53"/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52"/>
        <v>0</v>
      </c>
      <c r="U296" s="59" t="str">
        <f t="shared" si="50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46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7"/>
        <v>79</v>
      </c>
      <c r="J297" s="45">
        <v>10</v>
      </c>
      <c r="K297" s="46">
        <f t="shared" si="48"/>
        <v>120</v>
      </c>
      <c r="L297" s="42">
        <f t="shared" si="49"/>
        <v>19</v>
      </c>
      <c r="M297" s="24">
        <f t="shared" si="51"/>
        <v>237</v>
      </c>
      <c r="N297" s="26">
        <v>0</v>
      </c>
      <c r="O297" s="61">
        <v>0</v>
      </c>
      <c r="P297" s="60">
        <f t="shared" si="53"/>
        <v>-79</v>
      </c>
      <c r="Q297" s="83"/>
      <c r="R297" s="80"/>
      <c r="S297" s="79"/>
      <c r="T297" s="55">
        <f t="shared" si="52"/>
        <v>0</v>
      </c>
      <c r="U297" s="59" t="str">
        <f t="shared" si="50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46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7"/>
        <v>3050</v>
      </c>
      <c r="J298" s="45">
        <v>5</v>
      </c>
      <c r="K298" s="46">
        <f t="shared" si="48"/>
        <v>60</v>
      </c>
      <c r="L298" s="42">
        <f t="shared" si="49"/>
        <v>19</v>
      </c>
      <c r="M298" s="24">
        <f t="shared" si="51"/>
        <v>237</v>
      </c>
      <c r="N298" s="26">
        <v>0</v>
      </c>
      <c r="O298" s="61">
        <v>0</v>
      </c>
      <c r="P298" s="60">
        <f t="shared" si="53"/>
        <v>-3050</v>
      </c>
      <c r="Q298" s="83"/>
      <c r="R298" s="80"/>
      <c r="S298" s="79"/>
      <c r="T298" s="55">
        <f t="shared" si="52"/>
        <v>0</v>
      </c>
      <c r="U298" s="59" t="str">
        <f t="shared" si="50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46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7"/>
        <v>114</v>
      </c>
      <c r="J299" s="45">
        <v>10</v>
      </c>
      <c r="K299" s="46">
        <f t="shared" si="48"/>
        <v>120</v>
      </c>
      <c r="L299" s="42">
        <f t="shared" si="49"/>
        <v>19</v>
      </c>
      <c r="M299" s="24">
        <f t="shared" si="51"/>
        <v>237</v>
      </c>
      <c r="N299" s="26">
        <v>0</v>
      </c>
      <c r="O299" s="61">
        <v>0</v>
      </c>
      <c r="P299" s="60">
        <f t="shared" si="53"/>
        <v>-114</v>
      </c>
      <c r="Q299" s="83"/>
      <c r="R299" s="80"/>
      <c r="S299" s="79"/>
      <c r="T299" s="55">
        <f t="shared" si="52"/>
        <v>0</v>
      </c>
      <c r="U299" s="59" t="str">
        <f t="shared" si="50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46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7"/>
        <v>539</v>
      </c>
      <c r="J300" s="45">
        <v>10</v>
      </c>
      <c r="K300" s="46">
        <f t="shared" si="48"/>
        <v>120</v>
      </c>
      <c r="L300" s="42">
        <f t="shared" si="49"/>
        <v>19</v>
      </c>
      <c r="M300" s="24">
        <f t="shared" si="51"/>
        <v>237</v>
      </c>
      <c r="N300" s="26">
        <v>0</v>
      </c>
      <c r="O300" s="61">
        <v>0</v>
      </c>
      <c r="P300" s="60">
        <f t="shared" si="53"/>
        <v>-539</v>
      </c>
      <c r="Q300" s="83"/>
      <c r="R300" s="80"/>
      <c r="S300" s="79"/>
      <c r="T300" s="55">
        <f t="shared" si="52"/>
        <v>0</v>
      </c>
      <c r="U300" s="59" t="str">
        <f t="shared" si="50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46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7"/>
        <v>994</v>
      </c>
      <c r="J301" s="45">
        <v>10</v>
      </c>
      <c r="K301" s="46">
        <f t="shared" si="48"/>
        <v>120</v>
      </c>
      <c r="L301" s="42">
        <f t="shared" si="49"/>
        <v>19</v>
      </c>
      <c r="M301" s="24">
        <f t="shared" si="51"/>
        <v>233</v>
      </c>
      <c r="N301" s="26">
        <v>0</v>
      </c>
      <c r="O301" s="61">
        <v>0</v>
      </c>
      <c r="P301" s="60">
        <f t="shared" si="53"/>
        <v>-994</v>
      </c>
      <c r="Q301" s="83"/>
      <c r="R301" s="80"/>
      <c r="S301" s="79"/>
      <c r="T301" s="55">
        <f t="shared" si="52"/>
        <v>0</v>
      </c>
      <c r="U301" s="59" t="str">
        <f t="shared" si="50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46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7"/>
        <v>7399.98</v>
      </c>
      <c r="J302" s="45">
        <v>5</v>
      </c>
      <c r="K302" s="46">
        <f t="shared" si="48"/>
        <v>60</v>
      </c>
      <c r="L302" s="42">
        <f t="shared" si="49"/>
        <v>19</v>
      </c>
      <c r="M302" s="24">
        <f t="shared" si="51"/>
        <v>231</v>
      </c>
      <c r="N302" s="26">
        <v>0</v>
      </c>
      <c r="O302" s="61">
        <v>0</v>
      </c>
      <c r="P302" s="60">
        <f t="shared" ref="P302:P333" si="54">I302*-1</f>
        <v>-7399.98</v>
      </c>
      <c r="Q302" s="83"/>
      <c r="R302" s="80"/>
      <c r="S302" s="79"/>
      <c r="T302" s="55">
        <f t="shared" si="52"/>
        <v>0</v>
      </c>
      <c r="U302" s="59" t="str">
        <f t="shared" si="50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46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7"/>
        <v>760</v>
      </c>
      <c r="J303" s="45">
        <v>10</v>
      </c>
      <c r="K303" s="46">
        <f t="shared" si="48"/>
        <v>120</v>
      </c>
      <c r="L303" s="42">
        <f t="shared" si="49"/>
        <v>19</v>
      </c>
      <c r="M303" s="24">
        <f t="shared" si="51"/>
        <v>229</v>
      </c>
      <c r="N303" s="26">
        <v>0</v>
      </c>
      <c r="O303" s="61">
        <v>0</v>
      </c>
      <c r="P303" s="60">
        <f t="shared" si="54"/>
        <v>-760</v>
      </c>
      <c r="Q303" s="83"/>
      <c r="R303" s="80"/>
      <c r="S303" s="79"/>
      <c r="T303" s="55">
        <f t="shared" si="52"/>
        <v>0</v>
      </c>
      <c r="U303" s="59" t="str">
        <f t="shared" si="50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46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7"/>
        <v>3569.27</v>
      </c>
      <c r="J304" s="45">
        <v>5</v>
      </c>
      <c r="K304" s="46">
        <f t="shared" si="48"/>
        <v>60</v>
      </c>
      <c r="L304" s="42">
        <f t="shared" si="49"/>
        <v>18</v>
      </c>
      <c r="M304" s="24">
        <f t="shared" si="51"/>
        <v>227</v>
      </c>
      <c r="N304" s="26">
        <v>0</v>
      </c>
      <c r="O304" s="61">
        <v>0</v>
      </c>
      <c r="P304" s="60">
        <f t="shared" si="54"/>
        <v>-3569.27</v>
      </c>
      <c r="Q304" s="83"/>
      <c r="R304" s="80"/>
      <c r="S304" s="79"/>
      <c r="T304" s="55">
        <f t="shared" si="52"/>
        <v>0</v>
      </c>
      <c r="U304" s="59" t="str">
        <f t="shared" si="50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46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7"/>
        <v>609</v>
      </c>
      <c r="J305" s="45">
        <v>10</v>
      </c>
      <c r="K305" s="46">
        <f t="shared" si="48"/>
        <v>120</v>
      </c>
      <c r="L305" s="42">
        <f t="shared" si="49"/>
        <v>18</v>
      </c>
      <c r="M305" s="24">
        <f t="shared" si="51"/>
        <v>225</v>
      </c>
      <c r="N305" s="26">
        <v>0</v>
      </c>
      <c r="O305" s="61">
        <v>0</v>
      </c>
      <c r="P305" s="60">
        <f t="shared" si="54"/>
        <v>-609</v>
      </c>
      <c r="Q305" s="83"/>
      <c r="R305" s="80"/>
      <c r="S305" s="79"/>
      <c r="T305" s="55">
        <f t="shared" si="52"/>
        <v>0</v>
      </c>
      <c r="U305" s="59" t="str">
        <f t="shared" si="50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46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7"/>
        <v>110</v>
      </c>
      <c r="J306" s="45">
        <v>10</v>
      </c>
      <c r="K306" s="46">
        <f t="shared" si="48"/>
        <v>120</v>
      </c>
      <c r="L306" s="42">
        <f t="shared" si="49"/>
        <v>18</v>
      </c>
      <c r="M306" s="24">
        <f t="shared" si="51"/>
        <v>225</v>
      </c>
      <c r="N306" s="26">
        <v>0</v>
      </c>
      <c r="O306" s="61">
        <v>0</v>
      </c>
      <c r="P306" s="60">
        <f t="shared" si="54"/>
        <v>-110</v>
      </c>
      <c r="Q306" s="83"/>
      <c r="R306" s="80"/>
      <c r="S306" s="79"/>
      <c r="T306" s="55">
        <f t="shared" si="52"/>
        <v>0</v>
      </c>
      <c r="U306" s="59" t="str">
        <f t="shared" si="50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46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7"/>
        <v>1090</v>
      </c>
      <c r="J307" s="45">
        <v>10</v>
      </c>
      <c r="K307" s="46">
        <f t="shared" si="48"/>
        <v>120</v>
      </c>
      <c r="L307" s="42">
        <f t="shared" si="49"/>
        <v>18</v>
      </c>
      <c r="M307" s="24">
        <f t="shared" si="51"/>
        <v>223</v>
      </c>
      <c r="N307" s="26">
        <v>0</v>
      </c>
      <c r="O307" s="61">
        <v>0</v>
      </c>
      <c r="P307" s="60">
        <f t="shared" si="54"/>
        <v>-1090</v>
      </c>
      <c r="Q307" s="83"/>
      <c r="R307" s="80"/>
      <c r="S307" s="79"/>
      <c r="T307" s="55">
        <f t="shared" si="52"/>
        <v>0</v>
      </c>
      <c r="U307" s="59" t="str">
        <f t="shared" si="50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46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7"/>
        <v>769</v>
      </c>
      <c r="J308" s="45">
        <v>10</v>
      </c>
      <c r="K308" s="46">
        <f t="shared" si="48"/>
        <v>120</v>
      </c>
      <c r="L308" s="42">
        <f t="shared" si="49"/>
        <v>18</v>
      </c>
      <c r="M308" s="24">
        <f t="shared" si="51"/>
        <v>223</v>
      </c>
      <c r="N308" s="26">
        <v>0</v>
      </c>
      <c r="O308" s="61">
        <v>0</v>
      </c>
      <c r="P308" s="60">
        <f t="shared" si="54"/>
        <v>-769</v>
      </c>
      <c r="Q308" s="83"/>
      <c r="R308" s="80"/>
      <c r="S308" s="79"/>
      <c r="T308" s="55">
        <f t="shared" si="52"/>
        <v>0</v>
      </c>
      <c r="U308" s="59" t="str">
        <f t="shared" si="50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46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7"/>
        <v>1050</v>
      </c>
      <c r="J309" s="45">
        <v>10</v>
      </c>
      <c r="K309" s="46">
        <f t="shared" si="48"/>
        <v>120</v>
      </c>
      <c r="L309" s="42">
        <f t="shared" si="49"/>
        <v>17</v>
      </c>
      <c r="M309" s="24">
        <f t="shared" si="51"/>
        <v>213</v>
      </c>
      <c r="N309" s="26">
        <v>0</v>
      </c>
      <c r="O309" s="61">
        <v>0</v>
      </c>
      <c r="P309" s="60">
        <f t="shared" si="54"/>
        <v>-1050</v>
      </c>
      <c r="Q309" s="83"/>
      <c r="R309" s="80"/>
      <c r="S309" s="79"/>
      <c r="T309" s="55">
        <f t="shared" si="52"/>
        <v>0</v>
      </c>
      <c r="U309" s="59" t="str">
        <f t="shared" si="50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46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7"/>
        <v>330</v>
      </c>
      <c r="J310" s="45">
        <v>10</v>
      </c>
      <c r="K310" s="46">
        <f t="shared" si="48"/>
        <v>120</v>
      </c>
      <c r="L310" s="42">
        <f t="shared" si="49"/>
        <v>17</v>
      </c>
      <c r="M310" s="24">
        <f t="shared" si="51"/>
        <v>211</v>
      </c>
      <c r="N310" s="26">
        <v>0</v>
      </c>
      <c r="O310" s="61">
        <v>0</v>
      </c>
      <c r="P310" s="60">
        <f t="shared" si="54"/>
        <v>-330</v>
      </c>
      <c r="Q310" s="83"/>
      <c r="R310" s="80"/>
      <c r="S310" s="79"/>
      <c r="T310" s="55">
        <f t="shared" si="52"/>
        <v>0</v>
      </c>
      <c r="U310" s="59" t="str">
        <f t="shared" si="50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46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7"/>
        <v>260</v>
      </c>
      <c r="J311" s="45">
        <v>10</v>
      </c>
      <c r="K311" s="46">
        <f t="shared" si="48"/>
        <v>120</v>
      </c>
      <c r="L311" s="42">
        <f t="shared" si="49"/>
        <v>17</v>
      </c>
      <c r="M311" s="24">
        <f t="shared" si="51"/>
        <v>210</v>
      </c>
      <c r="N311" s="26">
        <v>0</v>
      </c>
      <c r="O311" s="61">
        <v>0</v>
      </c>
      <c r="P311" s="60">
        <f t="shared" si="54"/>
        <v>-260</v>
      </c>
      <c r="Q311" s="83"/>
      <c r="R311" s="80"/>
      <c r="S311" s="79"/>
      <c r="T311" s="55">
        <f t="shared" si="52"/>
        <v>0</v>
      </c>
      <c r="U311" s="59" t="str">
        <f t="shared" si="50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46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7"/>
        <v>5228.16</v>
      </c>
      <c r="J312" s="45">
        <v>5</v>
      </c>
      <c r="K312" s="46">
        <f t="shared" si="48"/>
        <v>60</v>
      </c>
      <c r="L312" s="42">
        <f t="shared" si="49"/>
        <v>17</v>
      </c>
      <c r="M312" s="24">
        <f t="shared" si="51"/>
        <v>210</v>
      </c>
      <c r="N312" s="26">
        <v>0</v>
      </c>
      <c r="O312" s="61">
        <v>0</v>
      </c>
      <c r="P312" s="60">
        <f t="shared" si="54"/>
        <v>-5228.16</v>
      </c>
      <c r="Q312" s="83"/>
      <c r="R312" s="80"/>
      <c r="S312" s="79"/>
      <c r="T312" s="55">
        <f t="shared" si="52"/>
        <v>0</v>
      </c>
      <c r="U312" s="59" t="str">
        <f t="shared" si="50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46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7"/>
        <v>611.63</v>
      </c>
      <c r="J313" s="45">
        <v>10</v>
      </c>
      <c r="K313" s="46">
        <f t="shared" si="48"/>
        <v>120</v>
      </c>
      <c r="L313" s="42">
        <f t="shared" si="49"/>
        <v>17</v>
      </c>
      <c r="M313" s="24">
        <f t="shared" si="51"/>
        <v>207</v>
      </c>
      <c r="N313" s="26">
        <v>0</v>
      </c>
      <c r="O313" s="61">
        <v>0</v>
      </c>
      <c r="P313" s="60">
        <f t="shared" si="54"/>
        <v>-611.63</v>
      </c>
      <c r="Q313" s="83"/>
      <c r="R313" s="80"/>
      <c r="S313" s="79"/>
      <c r="T313" s="55">
        <f t="shared" si="52"/>
        <v>0</v>
      </c>
      <c r="U313" s="59" t="str">
        <f t="shared" si="50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46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7"/>
        <v>260</v>
      </c>
      <c r="J314" s="45">
        <v>10</v>
      </c>
      <c r="K314" s="46">
        <f t="shared" si="48"/>
        <v>120</v>
      </c>
      <c r="L314" s="42">
        <f t="shared" si="49"/>
        <v>17</v>
      </c>
      <c r="M314" s="24">
        <f t="shared" si="51"/>
        <v>207</v>
      </c>
      <c r="N314" s="26">
        <v>0</v>
      </c>
      <c r="O314" s="61">
        <v>0</v>
      </c>
      <c r="P314" s="60">
        <f t="shared" si="54"/>
        <v>-260</v>
      </c>
      <c r="Q314" s="83"/>
      <c r="R314" s="80"/>
      <c r="S314" s="79"/>
      <c r="T314" s="55">
        <f t="shared" si="52"/>
        <v>0</v>
      </c>
      <c r="U314" s="59" t="str">
        <f t="shared" si="50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46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7"/>
        <v>199</v>
      </c>
      <c r="J315" s="45">
        <v>10</v>
      </c>
      <c r="K315" s="46">
        <f t="shared" si="48"/>
        <v>120</v>
      </c>
      <c r="L315" s="42">
        <f t="shared" si="49"/>
        <v>17</v>
      </c>
      <c r="M315" s="24">
        <f t="shared" si="51"/>
        <v>204</v>
      </c>
      <c r="N315" s="26">
        <v>0</v>
      </c>
      <c r="O315" s="61">
        <v>0</v>
      </c>
      <c r="P315" s="60">
        <f t="shared" si="54"/>
        <v>-199</v>
      </c>
      <c r="Q315" s="83"/>
      <c r="R315" s="80"/>
      <c r="S315" s="79"/>
      <c r="T315" s="55">
        <f t="shared" si="52"/>
        <v>0</v>
      </c>
      <c r="U315" s="59" t="str">
        <f t="shared" si="50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46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7"/>
        <v>140</v>
      </c>
      <c r="J316" s="45">
        <v>10</v>
      </c>
      <c r="K316" s="46">
        <f t="shared" si="48"/>
        <v>120</v>
      </c>
      <c r="L316" s="42">
        <f t="shared" si="49"/>
        <v>16</v>
      </c>
      <c r="M316" s="24">
        <f t="shared" si="51"/>
        <v>192</v>
      </c>
      <c r="N316" s="26">
        <v>0</v>
      </c>
      <c r="O316" s="61">
        <v>0</v>
      </c>
      <c r="P316" s="60">
        <f t="shared" si="54"/>
        <v>-140</v>
      </c>
      <c r="Q316" s="83"/>
      <c r="R316" s="80"/>
      <c r="S316" s="79"/>
      <c r="T316" s="55">
        <f t="shared" si="52"/>
        <v>0</v>
      </c>
      <c r="U316" s="59" t="str">
        <f t="shared" si="50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46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7"/>
        <v>336.48</v>
      </c>
      <c r="J317" s="45">
        <v>5</v>
      </c>
      <c r="K317" s="46">
        <f t="shared" si="48"/>
        <v>60</v>
      </c>
      <c r="L317" s="42">
        <f t="shared" si="49"/>
        <v>15</v>
      </c>
      <c r="M317" s="24">
        <f t="shared" si="51"/>
        <v>191</v>
      </c>
      <c r="N317" s="26">
        <v>0</v>
      </c>
      <c r="O317" s="61">
        <v>0</v>
      </c>
      <c r="P317" s="60">
        <f t="shared" si="54"/>
        <v>-336.48</v>
      </c>
      <c r="Q317" s="83"/>
      <c r="R317" s="80"/>
      <c r="S317" s="79"/>
      <c r="T317" s="55">
        <f t="shared" si="52"/>
        <v>0</v>
      </c>
      <c r="U317" s="59" t="str">
        <f t="shared" si="50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46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7"/>
        <v>2779.99</v>
      </c>
      <c r="J318" s="45">
        <v>10</v>
      </c>
      <c r="K318" s="46">
        <f t="shared" si="48"/>
        <v>120</v>
      </c>
      <c r="L318" s="42">
        <f t="shared" si="49"/>
        <v>15</v>
      </c>
      <c r="M318" s="24">
        <f t="shared" si="51"/>
        <v>189</v>
      </c>
      <c r="N318" s="26">
        <v>0</v>
      </c>
      <c r="O318" s="61">
        <v>0</v>
      </c>
      <c r="P318" s="60">
        <f t="shared" si="54"/>
        <v>-2779.99</v>
      </c>
      <c r="Q318" s="83"/>
      <c r="R318" s="80"/>
      <c r="S318" s="79"/>
      <c r="T318" s="55">
        <f t="shared" si="52"/>
        <v>0</v>
      </c>
      <c r="U318" s="59" t="str">
        <f t="shared" si="50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46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7"/>
        <v>16547.580000000002</v>
      </c>
      <c r="J319" s="45">
        <v>10</v>
      </c>
      <c r="K319" s="46">
        <f t="shared" si="48"/>
        <v>120</v>
      </c>
      <c r="L319" s="42">
        <f t="shared" si="49"/>
        <v>15</v>
      </c>
      <c r="M319" s="24">
        <f t="shared" si="51"/>
        <v>187</v>
      </c>
      <c r="N319" s="26">
        <v>0</v>
      </c>
      <c r="O319" s="61">
        <v>0</v>
      </c>
      <c r="P319" s="60">
        <f t="shared" si="54"/>
        <v>-16547.580000000002</v>
      </c>
      <c r="Q319" s="83"/>
      <c r="R319" s="80"/>
      <c r="S319" s="79"/>
      <c r="T319" s="55">
        <f t="shared" si="52"/>
        <v>0</v>
      </c>
      <c r="U319" s="59" t="str">
        <f t="shared" si="50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46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7"/>
        <v>315</v>
      </c>
      <c r="J320" s="45">
        <v>10</v>
      </c>
      <c r="K320" s="46">
        <f t="shared" si="48"/>
        <v>120</v>
      </c>
      <c r="L320" s="42">
        <f t="shared" si="49"/>
        <v>15</v>
      </c>
      <c r="M320" s="24">
        <f t="shared" si="51"/>
        <v>185</v>
      </c>
      <c r="N320" s="26">
        <v>0</v>
      </c>
      <c r="O320" s="61">
        <v>0</v>
      </c>
      <c r="P320" s="60">
        <f t="shared" si="54"/>
        <v>-315</v>
      </c>
      <c r="Q320" s="83"/>
      <c r="R320" s="80"/>
      <c r="S320" s="79"/>
      <c r="T320" s="55">
        <f t="shared" si="52"/>
        <v>0</v>
      </c>
      <c r="U320" s="59" t="str">
        <f t="shared" si="50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46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7"/>
        <v>3395.6</v>
      </c>
      <c r="J321" s="45">
        <v>5</v>
      </c>
      <c r="K321" s="46">
        <f t="shared" si="48"/>
        <v>60</v>
      </c>
      <c r="L321" s="42">
        <f t="shared" si="49"/>
        <v>15</v>
      </c>
      <c r="M321" s="24">
        <f t="shared" si="51"/>
        <v>184</v>
      </c>
      <c r="N321" s="26">
        <v>0</v>
      </c>
      <c r="O321" s="61">
        <v>0</v>
      </c>
      <c r="P321" s="60">
        <f t="shared" si="54"/>
        <v>-3395.6</v>
      </c>
      <c r="Q321" s="83"/>
      <c r="R321" s="80"/>
      <c r="S321" s="79"/>
      <c r="T321" s="55">
        <f t="shared" si="52"/>
        <v>0</v>
      </c>
      <c r="U321" s="59" t="str">
        <f t="shared" si="50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46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7"/>
        <v>34379.840000000004</v>
      </c>
      <c r="J322" s="45">
        <v>5</v>
      </c>
      <c r="K322" s="46">
        <f t="shared" si="48"/>
        <v>60</v>
      </c>
      <c r="L322" s="42">
        <f t="shared" si="49"/>
        <v>15</v>
      </c>
      <c r="M322" s="24">
        <f t="shared" si="51"/>
        <v>184</v>
      </c>
      <c r="N322" s="26">
        <v>0</v>
      </c>
      <c r="O322" s="61">
        <v>0</v>
      </c>
      <c r="P322" s="60">
        <f t="shared" si="54"/>
        <v>-34379.840000000004</v>
      </c>
      <c r="Q322" s="83"/>
      <c r="R322" s="80"/>
      <c r="S322" s="79"/>
      <c r="T322" s="55">
        <f t="shared" si="52"/>
        <v>0</v>
      </c>
      <c r="U322" s="59" t="str">
        <f t="shared" si="50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46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7"/>
        <v>15302.2</v>
      </c>
      <c r="J323" s="45">
        <v>5</v>
      </c>
      <c r="K323" s="46">
        <f t="shared" si="48"/>
        <v>60</v>
      </c>
      <c r="L323" s="42">
        <f t="shared" si="49"/>
        <v>15</v>
      </c>
      <c r="M323" s="24">
        <f t="shared" si="51"/>
        <v>184</v>
      </c>
      <c r="N323" s="26">
        <v>0</v>
      </c>
      <c r="O323" s="61">
        <v>0</v>
      </c>
      <c r="P323" s="60">
        <f t="shared" si="54"/>
        <v>-15302.2</v>
      </c>
      <c r="Q323" s="83"/>
      <c r="R323" s="80"/>
      <c r="S323" s="79"/>
      <c r="T323" s="55">
        <f t="shared" si="52"/>
        <v>0</v>
      </c>
      <c r="U323" s="59" t="str">
        <f t="shared" si="50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55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6">G324*H324</f>
        <v>5489.76</v>
      </c>
      <c r="J324" s="45">
        <v>10</v>
      </c>
      <c r="K324" s="46">
        <f t="shared" ref="K324:K387" si="57">J324*12</f>
        <v>120</v>
      </c>
      <c r="L324" s="42">
        <f t="shared" ref="L324:L387" si="58">DATEDIF(F324,$F$2,"Y")</f>
        <v>15</v>
      </c>
      <c r="M324" s="24">
        <f t="shared" si="51"/>
        <v>182</v>
      </c>
      <c r="N324" s="26">
        <v>0</v>
      </c>
      <c r="O324" s="61">
        <v>0</v>
      </c>
      <c r="P324" s="60">
        <f t="shared" si="54"/>
        <v>-5489.76</v>
      </c>
      <c r="Q324" s="83"/>
      <c r="R324" s="80"/>
      <c r="S324" s="79"/>
      <c r="T324" s="55">
        <f t="shared" si="52"/>
        <v>0</v>
      </c>
      <c r="U324" s="59" t="str">
        <f t="shared" ref="U324:U387" si="59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55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6"/>
        <v>4422.6000000000004</v>
      </c>
      <c r="J325" s="45">
        <v>10</v>
      </c>
      <c r="K325" s="46">
        <f t="shared" si="57"/>
        <v>120</v>
      </c>
      <c r="L325" s="42">
        <f t="shared" si="58"/>
        <v>15</v>
      </c>
      <c r="M325" s="24">
        <f t="shared" si="51"/>
        <v>181</v>
      </c>
      <c r="N325" s="26">
        <v>0</v>
      </c>
      <c r="O325" s="61">
        <v>0</v>
      </c>
      <c r="P325" s="60">
        <f t="shared" si="54"/>
        <v>-4422.6000000000004</v>
      </c>
      <c r="Q325" s="83"/>
      <c r="R325" s="80"/>
      <c r="S325" s="79"/>
      <c r="T325" s="55">
        <f t="shared" si="52"/>
        <v>0</v>
      </c>
      <c r="U325" s="59" t="str">
        <f t="shared" si="59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55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6"/>
        <v>107800</v>
      </c>
      <c r="J326" s="45">
        <v>10</v>
      </c>
      <c r="K326" s="46">
        <f t="shared" si="57"/>
        <v>120</v>
      </c>
      <c r="L326" s="42">
        <f t="shared" si="58"/>
        <v>15</v>
      </c>
      <c r="M326" s="24">
        <f t="shared" si="51"/>
        <v>181</v>
      </c>
      <c r="N326" s="26">
        <v>0</v>
      </c>
      <c r="O326" s="61">
        <v>0</v>
      </c>
      <c r="P326" s="60">
        <f t="shared" si="54"/>
        <v>-107800</v>
      </c>
      <c r="Q326" s="83"/>
      <c r="R326" s="80"/>
      <c r="S326" s="79"/>
      <c r="T326" s="55">
        <f t="shared" si="52"/>
        <v>0</v>
      </c>
      <c r="U326" s="59" t="str">
        <f t="shared" si="59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55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6"/>
        <v>4920</v>
      </c>
      <c r="J327" s="45">
        <v>10</v>
      </c>
      <c r="K327" s="46">
        <f t="shared" si="57"/>
        <v>120</v>
      </c>
      <c r="L327" s="42">
        <f t="shared" si="58"/>
        <v>15</v>
      </c>
      <c r="M327" s="24">
        <f t="shared" si="51"/>
        <v>181</v>
      </c>
      <c r="N327" s="26">
        <v>0</v>
      </c>
      <c r="O327" s="61">
        <v>0</v>
      </c>
      <c r="P327" s="60">
        <f t="shared" si="54"/>
        <v>-4920</v>
      </c>
      <c r="Q327" s="83"/>
      <c r="R327" s="80"/>
      <c r="S327" s="79"/>
      <c r="T327" s="55">
        <f t="shared" si="52"/>
        <v>0</v>
      </c>
      <c r="U327" s="59" t="str">
        <f t="shared" si="59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55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6"/>
        <v>370</v>
      </c>
      <c r="J328" s="45">
        <v>10</v>
      </c>
      <c r="K328" s="46">
        <f t="shared" si="57"/>
        <v>120</v>
      </c>
      <c r="L328" s="42">
        <f t="shared" si="58"/>
        <v>15</v>
      </c>
      <c r="M328" s="24">
        <f t="shared" si="51"/>
        <v>180</v>
      </c>
      <c r="N328" s="26">
        <v>0</v>
      </c>
      <c r="O328" s="61">
        <v>0</v>
      </c>
      <c r="P328" s="60">
        <f t="shared" si="54"/>
        <v>-370</v>
      </c>
      <c r="Q328" s="83"/>
      <c r="R328" s="80"/>
      <c r="S328" s="79"/>
      <c r="T328" s="55">
        <f t="shared" si="52"/>
        <v>0</v>
      </c>
      <c r="U328" s="59" t="str">
        <f t="shared" si="59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55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6"/>
        <v>1519</v>
      </c>
      <c r="J329" s="45">
        <v>10</v>
      </c>
      <c r="K329" s="46">
        <f t="shared" si="57"/>
        <v>120</v>
      </c>
      <c r="L329" s="42">
        <f t="shared" si="58"/>
        <v>15</v>
      </c>
      <c r="M329" s="24">
        <f t="shared" si="51"/>
        <v>180</v>
      </c>
      <c r="N329" s="26">
        <v>0</v>
      </c>
      <c r="O329" s="61">
        <v>0</v>
      </c>
      <c r="P329" s="60">
        <f t="shared" si="54"/>
        <v>-1519</v>
      </c>
      <c r="Q329" s="83"/>
      <c r="R329" s="80"/>
      <c r="S329" s="79"/>
      <c r="T329" s="55">
        <f t="shared" si="52"/>
        <v>0</v>
      </c>
      <c r="U329" s="59" t="str">
        <f t="shared" si="59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55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6"/>
        <v>628</v>
      </c>
      <c r="J330" s="45">
        <v>10</v>
      </c>
      <c r="K330" s="46">
        <f t="shared" si="57"/>
        <v>120</v>
      </c>
      <c r="L330" s="42">
        <f t="shared" si="58"/>
        <v>15</v>
      </c>
      <c r="M330" s="24">
        <f t="shared" si="51"/>
        <v>180</v>
      </c>
      <c r="N330" s="26">
        <v>0</v>
      </c>
      <c r="O330" s="61">
        <v>0</v>
      </c>
      <c r="P330" s="60">
        <f t="shared" si="54"/>
        <v>-628</v>
      </c>
      <c r="Q330" s="83"/>
      <c r="R330" s="80"/>
      <c r="S330" s="79"/>
      <c r="T330" s="55">
        <f t="shared" si="52"/>
        <v>0</v>
      </c>
      <c r="U330" s="59" t="str">
        <f t="shared" si="59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55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6"/>
        <v>6160</v>
      </c>
      <c r="J331" s="45">
        <v>10</v>
      </c>
      <c r="K331" s="46">
        <f t="shared" si="57"/>
        <v>120</v>
      </c>
      <c r="L331" s="42">
        <f t="shared" si="58"/>
        <v>15</v>
      </c>
      <c r="M331" s="24">
        <f t="shared" ref="M331:M394" si="60">DATEDIF(F331,$F$2,"M")</f>
        <v>180</v>
      </c>
      <c r="N331" s="26">
        <v>0</v>
      </c>
      <c r="O331" s="61">
        <v>0</v>
      </c>
      <c r="P331" s="60">
        <f t="shared" si="54"/>
        <v>-6160</v>
      </c>
      <c r="Q331" s="83"/>
      <c r="R331" s="80"/>
      <c r="S331" s="79"/>
      <c r="T331" s="55">
        <f t="shared" ref="T331:T394" si="61">I331+N331+O331+P331</f>
        <v>0</v>
      </c>
      <c r="U331" s="59" t="str">
        <f t="shared" si="59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55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6"/>
        <v>139</v>
      </c>
      <c r="J332" s="45">
        <v>10</v>
      </c>
      <c r="K332" s="46">
        <f t="shared" si="57"/>
        <v>120</v>
      </c>
      <c r="L332" s="42">
        <f t="shared" si="58"/>
        <v>15</v>
      </c>
      <c r="M332" s="24">
        <f t="shared" si="60"/>
        <v>180</v>
      </c>
      <c r="N332" s="26">
        <v>0</v>
      </c>
      <c r="O332" s="61">
        <v>0</v>
      </c>
      <c r="P332" s="60">
        <f t="shared" si="54"/>
        <v>-139</v>
      </c>
      <c r="Q332" s="83"/>
      <c r="R332" s="80"/>
      <c r="S332" s="79"/>
      <c r="T332" s="55">
        <f t="shared" si="61"/>
        <v>0</v>
      </c>
      <c r="U332" s="59" t="str">
        <f t="shared" si="59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55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6"/>
        <v>1153.2</v>
      </c>
      <c r="J333" s="45">
        <v>10</v>
      </c>
      <c r="K333" s="46">
        <f t="shared" si="57"/>
        <v>120</v>
      </c>
      <c r="L333" s="42">
        <f t="shared" si="58"/>
        <v>15</v>
      </c>
      <c r="M333" s="24">
        <f t="shared" si="60"/>
        <v>180</v>
      </c>
      <c r="N333" s="26">
        <v>0</v>
      </c>
      <c r="O333" s="61">
        <v>0</v>
      </c>
      <c r="P333" s="60">
        <f t="shared" si="54"/>
        <v>-1153.2</v>
      </c>
      <c r="Q333" s="83"/>
      <c r="R333" s="80"/>
      <c r="S333" s="79"/>
      <c r="T333" s="55">
        <f t="shared" si="61"/>
        <v>0</v>
      </c>
      <c r="U333" s="59" t="str">
        <f t="shared" si="59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55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6"/>
        <v>1304982.92</v>
      </c>
      <c r="J334" s="45">
        <v>25</v>
      </c>
      <c r="K334" s="46">
        <f t="shared" si="57"/>
        <v>300</v>
      </c>
      <c r="L334" s="42">
        <f t="shared" si="58"/>
        <v>14</v>
      </c>
      <c r="M334" s="24">
        <f t="shared" si="60"/>
        <v>179</v>
      </c>
      <c r="N334" s="26">
        <v>0</v>
      </c>
      <c r="O334" s="61">
        <f>(SLN(I334,N334,K334))*-1</f>
        <v>-4349.9430666666667</v>
      </c>
      <c r="P334" s="60">
        <f>O334*M334</f>
        <v>-778639.80893333338</v>
      </c>
      <c r="Q334" s="83"/>
      <c r="R334" s="80"/>
      <c r="S334" s="79"/>
      <c r="T334" s="55">
        <f t="shared" si="61"/>
        <v>521993.16799999995</v>
      </c>
      <c r="U334" s="59" t="str">
        <f t="shared" si="59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55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6"/>
        <v>5700</v>
      </c>
      <c r="J335" s="45">
        <v>10</v>
      </c>
      <c r="K335" s="46">
        <f t="shared" si="57"/>
        <v>120</v>
      </c>
      <c r="L335" s="42">
        <f t="shared" si="58"/>
        <v>14</v>
      </c>
      <c r="M335" s="24">
        <f t="shared" si="60"/>
        <v>179</v>
      </c>
      <c r="N335" s="26">
        <v>0</v>
      </c>
      <c r="O335" s="61">
        <v>0</v>
      </c>
      <c r="P335" s="60">
        <f t="shared" ref="P335:P346" si="62">I335*-1</f>
        <v>-5700</v>
      </c>
      <c r="Q335" s="83"/>
      <c r="R335" s="80"/>
      <c r="S335" s="79"/>
      <c r="T335" s="55">
        <f t="shared" si="61"/>
        <v>0</v>
      </c>
      <c r="U335" s="59" t="str">
        <f t="shared" si="59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55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6"/>
        <v>480</v>
      </c>
      <c r="J336" s="45">
        <v>10</v>
      </c>
      <c r="K336" s="46">
        <f t="shared" si="57"/>
        <v>120</v>
      </c>
      <c r="L336" s="42">
        <f t="shared" si="58"/>
        <v>14</v>
      </c>
      <c r="M336" s="24">
        <f t="shared" si="60"/>
        <v>179</v>
      </c>
      <c r="N336" s="26">
        <v>0</v>
      </c>
      <c r="O336" s="61">
        <v>0</v>
      </c>
      <c r="P336" s="60">
        <f t="shared" si="62"/>
        <v>-480</v>
      </c>
      <c r="Q336" s="83"/>
      <c r="R336" s="80"/>
      <c r="S336" s="79"/>
      <c r="T336" s="55">
        <f t="shared" si="61"/>
        <v>0</v>
      </c>
      <c r="U336" s="59" t="str">
        <f t="shared" si="59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55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6"/>
        <v>1120</v>
      </c>
      <c r="J337" s="45">
        <v>10</v>
      </c>
      <c r="K337" s="46">
        <f t="shared" si="57"/>
        <v>120</v>
      </c>
      <c r="L337" s="42">
        <f t="shared" si="58"/>
        <v>14</v>
      </c>
      <c r="M337" s="24">
        <f t="shared" si="60"/>
        <v>179</v>
      </c>
      <c r="N337" s="26">
        <v>0</v>
      </c>
      <c r="O337" s="61">
        <v>0</v>
      </c>
      <c r="P337" s="60">
        <f t="shared" si="62"/>
        <v>-1120</v>
      </c>
      <c r="Q337" s="83"/>
      <c r="R337" s="80"/>
      <c r="S337" s="79"/>
      <c r="T337" s="55">
        <f t="shared" si="61"/>
        <v>0</v>
      </c>
      <c r="U337" s="59" t="str">
        <f t="shared" si="59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55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6"/>
        <v>170</v>
      </c>
      <c r="J338" s="45">
        <v>10</v>
      </c>
      <c r="K338" s="46">
        <f t="shared" si="57"/>
        <v>120</v>
      </c>
      <c r="L338" s="42">
        <f t="shared" si="58"/>
        <v>14</v>
      </c>
      <c r="M338" s="24">
        <f t="shared" si="60"/>
        <v>179</v>
      </c>
      <c r="N338" s="26">
        <v>0</v>
      </c>
      <c r="O338" s="61">
        <v>0</v>
      </c>
      <c r="P338" s="60">
        <f t="shared" si="62"/>
        <v>-170</v>
      </c>
      <c r="Q338" s="83"/>
      <c r="R338" s="80"/>
      <c r="S338" s="79"/>
      <c r="T338" s="55">
        <f t="shared" si="61"/>
        <v>0</v>
      </c>
      <c r="U338" s="59" t="str">
        <f t="shared" si="59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55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6"/>
        <v>450</v>
      </c>
      <c r="J339" s="45">
        <v>10</v>
      </c>
      <c r="K339" s="46">
        <f t="shared" si="57"/>
        <v>120</v>
      </c>
      <c r="L339" s="42">
        <f t="shared" si="58"/>
        <v>14</v>
      </c>
      <c r="M339" s="24">
        <f t="shared" si="60"/>
        <v>179</v>
      </c>
      <c r="N339" s="26">
        <v>0</v>
      </c>
      <c r="O339" s="61">
        <v>0</v>
      </c>
      <c r="P339" s="60">
        <f t="shared" si="62"/>
        <v>-450</v>
      </c>
      <c r="Q339" s="83"/>
      <c r="R339" s="80"/>
      <c r="S339" s="79"/>
      <c r="T339" s="55">
        <f t="shared" si="61"/>
        <v>0</v>
      </c>
      <c r="U339" s="59" t="str">
        <f t="shared" si="59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55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6"/>
        <v>550</v>
      </c>
      <c r="J340" s="45">
        <v>10</v>
      </c>
      <c r="K340" s="46">
        <f t="shared" si="57"/>
        <v>120</v>
      </c>
      <c r="L340" s="42">
        <f t="shared" si="58"/>
        <v>14</v>
      </c>
      <c r="M340" s="24">
        <f t="shared" si="60"/>
        <v>179</v>
      </c>
      <c r="N340" s="26">
        <v>0</v>
      </c>
      <c r="O340" s="61">
        <v>0</v>
      </c>
      <c r="P340" s="60">
        <f t="shared" si="62"/>
        <v>-550</v>
      </c>
      <c r="Q340" s="83"/>
      <c r="R340" s="80"/>
      <c r="S340" s="79"/>
      <c r="T340" s="55">
        <f t="shared" si="61"/>
        <v>0</v>
      </c>
      <c r="U340" s="59" t="str">
        <f t="shared" si="59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55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6"/>
        <v>770</v>
      </c>
      <c r="J341" s="45">
        <v>10</v>
      </c>
      <c r="K341" s="46">
        <f t="shared" si="57"/>
        <v>120</v>
      </c>
      <c r="L341" s="42">
        <f t="shared" si="58"/>
        <v>14</v>
      </c>
      <c r="M341" s="24">
        <f t="shared" si="60"/>
        <v>179</v>
      </c>
      <c r="N341" s="26">
        <v>0</v>
      </c>
      <c r="O341" s="61">
        <v>0</v>
      </c>
      <c r="P341" s="60">
        <f t="shared" si="62"/>
        <v>-770</v>
      </c>
      <c r="Q341" s="83"/>
      <c r="R341" s="80"/>
      <c r="S341" s="79"/>
      <c r="T341" s="55">
        <f t="shared" si="61"/>
        <v>0</v>
      </c>
      <c r="U341" s="59" t="str">
        <f t="shared" si="59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55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6"/>
        <v>260</v>
      </c>
      <c r="J342" s="45">
        <v>10</v>
      </c>
      <c r="K342" s="46">
        <f t="shared" si="57"/>
        <v>120</v>
      </c>
      <c r="L342" s="42">
        <f t="shared" si="58"/>
        <v>14</v>
      </c>
      <c r="M342" s="24">
        <f t="shared" si="60"/>
        <v>179</v>
      </c>
      <c r="N342" s="26">
        <v>0</v>
      </c>
      <c r="O342" s="61">
        <v>0</v>
      </c>
      <c r="P342" s="60">
        <f t="shared" si="62"/>
        <v>-260</v>
      </c>
      <c r="Q342" s="83"/>
      <c r="R342" s="80"/>
      <c r="S342" s="79"/>
      <c r="T342" s="55">
        <f t="shared" si="61"/>
        <v>0</v>
      </c>
      <c r="U342" s="59" t="str">
        <f t="shared" si="59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55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6"/>
        <v>1080</v>
      </c>
      <c r="J343" s="45">
        <v>10</v>
      </c>
      <c r="K343" s="46">
        <f t="shared" si="57"/>
        <v>120</v>
      </c>
      <c r="L343" s="42">
        <f t="shared" si="58"/>
        <v>14</v>
      </c>
      <c r="M343" s="24">
        <f t="shared" si="60"/>
        <v>179</v>
      </c>
      <c r="N343" s="26">
        <v>0</v>
      </c>
      <c r="O343" s="61">
        <v>0</v>
      </c>
      <c r="P343" s="60">
        <f t="shared" si="62"/>
        <v>-1080</v>
      </c>
      <c r="Q343" s="83"/>
      <c r="R343" s="80"/>
      <c r="S343" s="79"/>
      <c r="T343" s="55">
        <f t="shared" si="61"/>
        <v>0</v>
      </c>
      <c r="U343" s="59" t="str">
        <f t="shared" si="59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55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6"/>
        <v>1650</v>
      </c>
      <c r="J344" s="45">
        <v>10</v>
      </c>
      <c r="K344" s="46">
        <f t="shared" si="57"/>
        <v>120</v>
      </c>
      <c r="L344" s="42">
        <f t="shared" si="58"/>
        <v>14</v>
      </c>
      <c r="M344" s="24">
        <f t="shared" si="60"/>
        <v>179</v>
      </c>
      <c r="N344" s="26">
        <v>0</v>
      </c>
      <c r="O344" s="61">
        <v>0</v>
      </c>
      <c r="P344" s="60">
        <f t="shared" si="62"/>
        <v>-1650</v>
      </c>
      <c r="Q344" s="83"/>
      <c r="R344" s="80"/>
      <c r="S344" s="79"/>
      <c r="T344" s="55">
        <f t="shared" si="61"/>
        <v>0</v>
      </c>
      <c r="U344" s="59" t="str">
        <f t="shared" si="59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55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6"/>
        <v>480</v>
      </c>
      <c r="J345" s="45">
        <v>10</v>
      </c>
      <c r="K345" s="46">
        <f t="shared" si="57"/>
        <v>120</v>
      </c>
      <c r="L345" s="42">
        <f t="shared" si="58"/>
        <v>14</v>
      </c>
      <c r="M345" s="24">
        <f t="shared" si="60"/>
        <v>179</v>
      </c>
      <c r="N345" s="26">
        <v>0</v>
      </c>
      <c r="O345" s="61">
        <v>0</v>
      </c>
      <c r="P345" s="60">
        <f t="shared" si="62"/>
        <v>-480</v>
      </c>
      <c r="Q345" s="83"/>
      <c r="R345" s="80"/>
      <c r="S345" s="79"/>
      <c r="T345" s="55">
        <f t="shared" si="61"/>
        <v>0</v>
      </c>
      <c r="U345" s="59" t="str">
        <f t="shared" si="59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55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6"/>
        <v>340</v>
      </c>
      <c r="J346" s="45">
        <v>10</v>
      </c>
      <c r="K346" s="46">
        <f t="shared" si="57"/>
        <v>120</v>
      </c>
      <c r="L346" s="42">
        <f t="shared" si="58"/>
        <v>14</v>
      </c>
      <c r="M346" s="24">
        <f t="shared" si="60"/>
        <v>179</v>
      </c>
      <c r="N346" s="26">
        <v>0</v>
      </c>
      <c r="O346" s="61">
        <v>0</v>
      </c>
      <c r="P346" s="60">
        <f t="shared" si="62"/>
        <v>-340</v>
      </c>
      <c r="Q346" s="83"/>
      <c r="R346" s="80"/>
      <c r="S346" s="79"/>
      <c r="T346" s="55">
        <f t="shared" si="61"/>
        <v>0</v>
      </c>
      <c r="U346" s="59" t="str">
        <f t="shared" si="59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55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6"/>
        <v>238936.15</v>
      </c>
      <c r="J347" s="45">
        <v>25</v>
      </c>
      <c r="K347" s="46">
        <f t="shared" si="57"/>
        <v>300</v>
      </c>
      <c r="L347" s="42">
        <f t="shared" si="58"/>
        <v>14</v>
      </c>
      <c r="M347" s="24">
        <f t="shared" si="60"/>
        <v>179</v>
      </c>
      <c r="N347" s="26">
        <v>0</v>
      </c>
      <c r="O347" s="61">
        <f>(SLN(I347,N347,K347))*-1</f>
        <v>-796.45383333333336</v>
      </c>
      <c r="P347" s="60">
        <f>O347*M347</f>
        <v>-142565.23616666667</v>
      </c>
      <c r="Q347" s="83"/>
      <c r="R347" s="80"/>
      <c r="S347" s="79"/>
      <c r="T347" s="55">
        <f t="shared" si="61"/>
        <v>95574.459999999992</v>
      </c>
      <c r="U347" s="59" t="str">
        <f t="shared" si="59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55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6"/>
        <v>1766</v>
      </c>
      <c r="J348" s="45">
        <v>10</v>
      </c>
      <c r="K348" s="46">
        <f t="shared" si="57"/>
        <v>120</v>
      </c>
      <c r="L348" s="42">
        <f t="shared" si="58"/>
        <v>14</v>
      </c>
      <c r="M348" s="24">
        <f t="shared" si="60"/>
        <v>178</v>
      </c>
      <c r="N348" s="26">
        <v>0</v>
      </c>
      <c r="O348" s="61">
        <v>0</v>
      </c>
      <c r="P348" s="60">
        <f t="shared" ref="P348:P394" si="63">I348*-1</f>
        <v>-1766</v>
      </c>
      <c r="Q348" s="83"/>
      <c r="R348" s="80"/>
      <c r="S348" s="79"/>
      <c r="T348" s="55">
        <f t="shared" si="61"/>
        <v>0</v>
      </c>
      <c r="U348" s="59" t="str">
        <f t="shared" si="59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55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6"/>
        <v>378</v>
      </c>
      <c r="J349" s="45">
        <v>10</v>
      </c>
      <c r="K349" s="46">
        <f t="shared" si="57"/>
        <v>120</v>
      </c>
      <c r="L349" s="42">
        <f t="shared" si="58"/>
        <v>14</v>
      </c>
      <c r="M349" s="24">
        <f t="shared" si="60"/>
        <v>178</v>
      </c>
      <c r="N349" s="26">
        <v>0</v>
      </c>
      <c r="O349" s="61">
        <v>0</v>
      </c>
      <c r="P349" s="60">
        <f t="shared" si="63"/>
        <v>-378</v>
      </c>
      <c r="Q349" s="83"/>
      <c r="R349" s="80"/>
      <c r="S349" s="79"/>
      <c r="T349" s="55">
        <f t="shared" si="61"/>
        <v>0</v>
      </c>
      <c r="U349" s="59" t="str">
        <f t="shared" si="59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55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6"/>
        <v>816</v>
      </c>
      <c r="J350" s="45">
        <v>10</v>
      </c>
      <c r="K350" s="46">
        <f t="shared" si="57"/>
        <v>120</v>
      </c>
      <c r="L350" s="42">
        <f t="shared" si="58"/>
        <v>14</v>
      </c>
      <c r="M350" s="24">
        <f t="shared" si="60"/>
        <v>178</v>
      </c>
      <c r="N350" s="26">
        <v>0</v>
      </c>
      <c r="O350" s="61">
        <v>0</v>
      </c>
      <c r="P350" s="60">
        <f t="shared" si="63"/>
        <v>-816</v>
      </c>
      <c r="Q350" s="83"/>
      <c r="R350" s="80"/>
      <c r="S350" s="79"/>
      <c r="T350" s="55">
        <f t="shared" si="61"/>
        <v>0</v>
      </c>
      <c r="U350" s="59" t="str">
        <f t="shared" si="59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55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6"/>
        <v>30</v>
      </c>
      <c r="J351" s="45">
        <v>10</v>
      </c>
      <c r="K351" s="46">
        <f t="shared" si="57"/>
        <v>120</v>
      </c>
      <c r="L351" s="42">
        <f t="shared" si="58"/>
        <v>14</v>
      </c>
      <c r="M351" s="24">
        <f t="shared" si="60"/>
        <v>178</v>
      </c>
      <c r="N351" s="26">
        <v>0</v>
      </c>
      <c r="O351" s="61">
        <v>0</v>
      </c>
      <c r="P351" s="60">
        <f t="shared" si="63"/>
        <v>-30</v>
      </c>
      <c r="Q351" s="83"/>
      <c r="R351" s="80"/>
      <c r="S351" s="79"/>
      <c r="T351" s="55">
        <f t="shared" si="61"/>
        <v>0</v>
      </c>
      <c r="U351" s="59" t="str">
        <f t="shared" si="59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55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6"/>
        <v>149</v>
      </c>
      <c r="J352" s="45">
        <v>10</v>
      </c>
      <c r="K352" s="46">
        <f t="shared" si="57"/>
        <v>120</v>
      </c>
      <c r="L352" s="42">
        <f t="shared" si="58"/>
        <v>14</v>
      </c>
      <c r="M352" s="24">
        <f t="shared" si="60"/>
        <v>178</v>
      </c>
      <c r="N352" s="26">
        <v>0</v>
      </c>
      <c r="O352" s="61">
        <v>0</v>
      </c>
      <c r="P352" s="60">
        <f t="shared" si="63"/>
        <v>-149</v>
      </c>
      <c r="Q352" s="83"/>
      <c r="R352" s="80"/>
      <c r="S352" s="79"/>
      <c r="T352" s="55">
        <f t="shared" si="61"/>
        <v>0</v>
      </c>
      <c r="U352" s="59" t="str">
        <f t="shared" si="59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55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6"/>
        <v>828</v>
      </c>
      <c r="J353" s="45">
        <v>10</v>
      </c>
      <c r="K353" s="46">
        <f t="shared" si="57"/>
        <v>120</v>
      </c>
      <c r="L353" s="42">
        <f t="shared" si="58"/>
        <v>14</v>
      </c>
      <c r="M353" s="24">
        <f t="shared" si="60"/>
        <v>178</v>
      </c>
      <c r="N353" s="26">
        <v>0</v>
      </c>
      <c r="O353" s="61">
        <v>0</v>
      </c>
      <c r="P353" s="60">
        <f t="shared" si="63"/>
        <v>-828</v>
      </c>
      <c r="Q353" s="83"/>
      <c r="R353" s="80"/>
      <c r="S353" s="79"/>
      <c r="T353" s="55">
        <f t="shared" si="61"/>
        <v>0</v>
      </c>
      <c r="U353" s="59" t="str">
        <f t="shared" si="59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55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6"/>
        <v>291.64999999999998</v>
      </c>
      <c r="J354" s="45">
        <v>10</v>
      </c>
      <c r="K354" s="46">
        <f t="shared" si="57"/>
        <v>120</v>
      </c>
      <c r="L354" s="42">
        <f t="shared" si="58"/>
        <v>14</v>
      </c>
      <c r="M354" s="24">
        <f t="shared" si="60"/>
        <v>178</v>
      </c>
      <c r="N354" s="26">
        <v>0</v>
      </c>
      <c r="O354" s="61">
        <v>0</v>
      </c>
      <c r="P354" s="60">
        <f t="shared" si="63"/>
        <v>-291.64999999999998</v>
      </c>
      <c r="Q354" s="83"/>
      <c r="R354" s="80"/>
      <c r="S354" s="79"/>
      <c r="T354" s="55">
        <f t="shared" si="61"/>
        <v>0</v>
      </c>
      <c r="U354" s="59" t="str">
        <f t="shared" si="59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55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6"/>
        <v>1545</v>
      </c>
      <c r="J355" s="45">
        <v>5</v>
      </c>
      <c r="K355" s="46">
        <f t="shared" si="57"/>
        <v>60</v>
      </c>
      <c r="L355" s="42">
        <f t="shared" si="58"/>
        <v>14</v>
      </c>
      <c r="M355" s="24">
        <f t="shared" si="60"/>
        <v>178</v>
      </c>
      <c r="N355" s="26">
        <v>0</v>
      </c>
      <c r="O355" s="61">
        <v>0</v>
      </c>
      <c r="P355" s="60">
        <f t="shared" si="63"/>
        <v>-1545</v>
      </c>
      <c r="Q355" s="83"/>
      <c r="R355" s="80"/>
      <c r="S355" s="79"/>
      <c r="T355" s="55">
        <f t="shared" si="61"/>
        <v>0</v>
      </c>
      <c r="U355" s="59" t="str">
        <f t="shared" si="59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55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6"/>
        <v>760</v>
      </c>
      <c r="J356" s="45">
        <v>10</v>
      </c>
      <c r="K356" s="46">
        <f t="shared" si="57"/>
        <v>120</v>
      </c>
      <c r="L356" s="42">
        <f t="shared" si="58"/>
        <v>14</v>
      </c>
      <c r="M356" s="24">
        <f t="shared" si="60"/>
        <v>178</v>
      </c>
      <c r="N356" s="26">
        <v>0</v>
      </c>
      <c r="O356" s="61">
        <v>0</v>
      </c>
      <c r="P356" s="60">
        <f t="shared" si="63"/>
        <v>-760</v>
      </c>
      <c r="Q356" s="83"/>
      <c r="R356" s="80"/>
      <c r="S356" s="79"/>
      <c r="T356" s="55">
        <f t="shared" si="61"/>
        <v>0</v>
      </c>
      <c r="U356" s="59" t="str">
        <f t="shared" si="59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55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6"/>
        <v>2600</v>
      </c>
      <c r="J357" s="45">
        <v>10</v>
      </c>
      <c r="K357" s="46">
        <f t="shared" si="57"/>
        <v>120</v>
      </c>
      <c r="L357" s="42">
        <f t="shared" si="58"/>
        <v>14</v>
      </c>
      <c r="M357" s="24">
        <f t="shared" si="60"/>
        <v>178</v>
      </c>
      <c r="N357" s="26">
        <v>0</v>
      </c>
      <c r="O357" s="61">
        <v>0</v>
      </c>
      <c r="P357" s="60">
        <f t="shared" si="63"/>
        <v>-2600</v>
      </c>
      <c r="Q357" s="83"/>
      <c r="R357" s="80"/>
      <c r="S357" s="79"/>
      <c r="T357" s="55">
        <f t="shared" si="61"/>
        <v>0</v>
      </c>
      <c r="U357" s="59" t="str">
        <f t="shared" si="59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55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6"/>
        <v>274.55</v>
      </c>
      <c r="J358" s="45">
        <v>10</v>
      </c>
      <c r="K358" s="46">
        <f t="shared" si="57"/>
        <v>120</v>
      </c>
      <c r="L358" s="42">
        <f t="shared" si="58"/>
        <v>14</v>
      </c>
      <c r="M358" s="24">
        <f t="shared" si="60"/>
        <v>178</v>
      </c>
      <c r="N358" s="26">
        <v>0</v>
      </c>
      <c r="O358" s="61">
        <v>0</v>
      </c>
      <c r="P358" s="60">
        <f t="shared" si="63"/>
        <v>-274.55</v>
      </c>
      <c r="Q358" s="83"/>
      <c r="R358" s="80"/>
      <c r="S358" s="79"/>
      <c r="T358" s="55">
        <f t="shared" si="61"/>
        <v>0</v>
      </c>
      <c r="U358" s="59" t="str">
        <f t="shared" si="59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55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6"/>
        <v>300</v>
      </c>
      <c r="J359" s="45">
        <v>10</v>
      </c>
      <c r="K359" s="46">
        <f t="shared" si="57"/>
        <v>120</v>
      </c>
      <c r="L359" s="42">
        <f t="shared" si="58"/>
        <v>14</v>
      </c>
      <c r="M359" s="24">
        <f t="shared" si="60"/>
        <v>178</v>
      </c>
      <c r="N359" s="26">
        <v>0</v>
      </c>
      <c r="O359" s="61">
        <v>0</v>
      </c>
      <c r="P359" s="60">
        <f t="shared" si="63"/>
        <v>-300</v>
      </c>
      <c r="Q359" s="83"/>
      <c r="R359" s="80"/>
      <c r="S359" s="79"/>
      <c r="T359" s="55">
        <f t="shared" si="61"/>
        <v>0</v>
      </c>
      <c r="U359" s="59" t="str">
        <f t="shared" si="59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55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6"/>
        <v>179</v>
      </c>
      <c r="J360" s="45">
        <v>10</v>
      </c>
      <c r="K360" s="46">
        <f t="shared" si="57"/>
        <v>120</v>
      </c>
      <c r="L360" s="42">
        <f t="shared" si="58"/>
        <v>14</v>
      </c>
      <c r="M360" s="24">
        <f t="shared" si="60"/>
        <v>178</v>
      </c>
      <c r="N360" s="26">
        <v>0</v>
      </c>
      <c r="O360" s="61">
        <v>0</v>
      </c>
      <c r="P360" s="60">
        <f t="shared" si="63"/>
        <v>-179</v>
      </c>
      <c r="Q360" s="83"/>
      <c r="R360" s="80"/>
      <c r="S360" s="79"/>
      <c r="T360" s="55">
        <f t="shared" si="61"/>
        <v>0</v>
      </c>
      <c r="U360" s="59" t="str">
        <f t="shared" si="59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55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6"/>
        <v>525.15</v>
      </c>
      <c r="J361" s="45">
        <v>10</v>
      </c>
      <c r="K361" s="46">
        <f t="shared" si="57"/>
        <v>120</v>
      </c>
      <c r="L361" s="42">
        <f t="shared" si="58"/>
        <v>14</v>
      </c>
      <c r="M361" s="24">
        <f t="shared" si="60"/>
        <v>177</v>
      </c>
      <c r="N361" s="26">
        <v>0</v>
      </c>
      <c r="O361" s="61">
        <v>0</v>
      </c>
      <c r="P361" s="60">
        <f t="shared" si="63"/>
        <v>-525.15</v>
      </c>
      <c r="Q361" s="83"/>
      <c r="R361" s="80"/>
      <c r="S361" s="79"/>
      <c r="T361" s="55">
        <f t="shared" si="61"/>
        <v>0</v>
      </c>
      <c r="U361" s="59" t="str">
        <f t="shared" si="59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55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6"/>
        <v>1218</v>
      </c>
      <c r="J362" s="45">
        <v>10</v>
      </c>
      <c r="K362" s="46">
        <f t="shared" si="57"/>
        <v>120</v>
      </c>
      <c r="L362" s="42">
        <f t="shared" si="58"/>
        <v>14</v>
      </c>
      <c r="M362" s="24">
        <f t="shared" si="60"/>
        <v>177</v>
      </c>
      <c r="N362" s="26">
        <v>0</v>
      </c>
      <c r="O362" s="61">
        <v>0</v>
      </c>
      <c r="P362" s="60">
        <f t="shared" si="63"/>
        <v>-1218</v>
      </c>
      <c r="Q362" s="83"/>
      <c r="R362" s="80"/>
      <c r="S362" s="79"/>
      <c r="T362" s="55">
        <f t="shared" si="61"/>
        <v>0</v>
      </c>
      <c r="U362" s="59" t="str">
        <f t="shared" si="59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55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6"/>
        <v>80.63</v>
      </c>
      <c r="J363" s="45">
        <v>10</v>
      </c>
      <c r="K363" s="46">
        <f t="shared" si="57"/>
        <v>120</v>
      </c>
      <c r="L363" s="42">
        <f t="shared" si="58"/>
        <v>14</v>
      </c>
      <c r="M363" s="24">
        <f t="shared" si="60"/>
        <v>175</v>
      </c>
      <c r="N363" s="26">
        <v>0</v>
      </c>
      <c r="O363" s="61">
        <v>0</v>
      </c>
      <c r="P363" s="60">
        <f t="shared" si="63"/>
        <v>-80.63</v>
      </c>
      <c r="Q363" s="83"/>
      <c r="R363" s="80"/>
      <c r="S363" s="79"/>
      <c r="T363" s="55">
        <f t="shared" si="61"/>
        <v>0</v>
      </c>
      <c r="U363" s="59" t="str">
        <f t="shared" si="59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55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6"/>
        <v>122.37</v>
      </c>
      <c r="J364" s="45">
        <v>10</v>
      </c>
      <c r="K364" s="46">
        <f t="shared" si="57"/>
        <v>120</v>
      </c>
      <c r="L364" s="42">
        <f t="shared" si="58"/>
        <v>14</v>
      </c>
      <c r="M364" s="24">
        <f t="shared" si="60"/>
        <v>175</v>
      </c>
      <c r="N364" s="26">
        <v>0</v>
      </c>
      <c r="O364" s="61">
        <v>0</v>
      </c>
      <c r="P364" s="60">
        <f t="shared" si="63"/>
        <v>-122.37</v>
      </c>
      <c r="Q364" s="83"/>
      <c r="R364" s="80"/>
      <c r="S364" s="79"/>
      <c r="T364" s="55">
        <f t="shared" si="61"/>
        <v>0</v>
      </c>
      <c r="U364" s="59" t="str">
        <f t="shared" si="59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55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6"/>
        <v>5580</v>
      </c>
      <c r="J365" s="45">
        <v>10</v>
      </c>
      <c r="K365" s="46">
        <f t="shared" si="57"/>
        <v>120</v>
      </c>
      <c r="L365" s="42">
        <f t="shared" si="58"/>
        <v>14</v>
      </c>
      <c r="M365" s="24">
        <f t="shared" si="60"/>
        <v>175</v>
      </c>
      <c r="N365" s="26">
        <v>0</v>
      </c>
      <c r="O365" s="61">
        <v>0</v>
      </c>
      <c r="P365" s="60">
        <f t="shared" si="63"/>
        <v>-5580</v>
      </c>
      <c r="Q365" s="83"/>
      <c r="R365" s="80"/>
      <c r="S365" s="79"/>
      <c r="T365" s="55">
        <f t="shared" si="61"/>
        <v>0</v>
      </c>
      <c r="U365" s="59" t="str">
        <f t="shared" si="59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55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6"/>
        <v>1300</v>
      </c>
      <c r="J366" s="45">
        <v>10</v>
      </c>
      <c r="K366" s="46">
        <f t="shared" si="57"/>
        <v>120</v>
      </c>
      <c r="L366" s="42">
        <f t="shared" si="58"/>
        <v>14</v>
      </c>
      <c r="M366" s="24">
        <f t="shared" si="60"/>
        <v>174</v>
      </c>
      <c r="N366" s="26">
        <v>0</v>
      </c>
      <c r="O366" s="61">
        <v>0</v>
      </c>
      <c r="P366" s="60">
        <f t="shared" si="63"/>
        <v>-1300</v>
      </c>
      <c r="Q366" s="83"/>
      <c r="R366" s="80"/>
      <c r="S366" s="79"/>
      <c r="T366" s="55">
        <f t="shared" si="61"/>
        <v>0</v>
      </c>
      <c r="U366" s="59" t="str">
        <f t="shared" si="59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55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6"/>
        <v>2507.14</v>
      </c>
      <c r="J367" s="45">
        <v>5</v>
      </c>
      <c r="K367" s="46">
        <f t="shared" si="57"/>
        <v>60</v>
      </c>
      <c r="L367" s="42">
        <f t="shared" si="58"/>
        <v>14</v>
      </c>
      <c r="M367" s="24">
        <f t="shared" si="60"/>
        <v>174</v>
      </c>
      <c r="N367" s="26">
        <v>0</v>
      </c>
      <c r="O367" s="61">
        <v>0</v>
      </c>
      <c r="P367" s="60">
        <f t="shared" si="63"/>
        <v>-2507.14</v>
      </c>
      <c r="Q367" s="83"/>
      <c r="R367" s="80"/>
      <c r="S367" s="79"/>
      <c r="T367" s="55">
        <f t="shared" si="61"/>
        <v>0</v>
      </c>
      <c r="U367" s="59" t="str">
        <f t="shared" si="59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55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6"/>
        <v>307.69</v>
      </c>
      <c r="J368" s="45">
        <v>5</v>
      </c>
      <c r="K368" s="46">
        <f t="shared" si="57"/>
        <v>60</v>
      </c>
      <c r="L368" s="42">
        <f t="shared" si="58"/>
        <v>14</v>
      </c>
      <c r="M368" s="24">
        <f t="shared" si="60"/>
        <v>174</v>
      </c>
      <c r="N368" s="26">
        <v>0</v>
      </c>
      <c r="O368" s="61">
        <v>0</v>
      </c>
      <c r="P368" s="60">
        <f t="shared" si="63"/>
        <v>-307.69</v>
      </c>
      <c r="Q368" s="83"/>
      <c r="R368" s="80"/>
      <c r="S368" s="79"/>
      <c r="T368" s="55">
        <f t="shared" si="61"/>
        <v>0</v>
      </c>
      <c r="U368" s="59" t="str">
        <f t="shared" si="59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55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6"/>
        <v>120</v>
      </c>
      <c r="J369" s="45">
        <v>10</v>
      </c>
      <c r="K369" s="46">
        <f t="shared" si="57"/>
        <v>120</v>
      </c>
      <c r="L369" s="42">
        <f t="shared" si="58"/>
        <v>14</v>
      </c>
      <c r="M369" s="24">
        <f t="shared" si="60"/>
        <v>173</v>
      </c>
      <c r="N369" s="26">
        <v>0</v>
      </c>
      <c r="O369" s="61">
        <v>0</v>
      </c>
      <c r="P369" s="60">
        <f t="shared" si="63"/>
        <v>-120</v>
      </c>
      <c r="Q369" s="83"/>
      <c r="R369" s="80"/>
      <c r="S369" s="79"/>
      <c r="T369" s="55">
        <f t="shared" si="61"/>
        <v>0</v>
      </c>
      <c r="U369" s="59" t="str">
        <f t="shared" si="59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55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6"/>
        <v>122</v>
      </c>
      <c r="J370" s="45">
        <v>10</v>
      </c>
      <c r="K370" s="46">
        <f t="shared" si="57"/>
        <v>120</v>
      </c>
      <c r="L370" s="42">
        <f t="shared" si="58"/>
        <v>14</v>
      </c>
      <c r="M370" s="24">
        <f t="shared" si="60"/>
        <v>170</v>
      </c>
      <c r="N370" s="26">
        <v>0</v>
      </c>
      <c r="O370" s="61">
        <v>0</v>
      </c>
      <c r="P370" s="60">
        <f t="shared" si="63"/>
        <v>-122</v>
      </c>
      <c r="Q370" s="83"/>
      <c r="R370" s="80"/>
      <c r="S370" s="79"/>
      <c r="T370" s="55">
        <f t="shared" si="61"/>
        <v>0</v>
      </c>
      <c r="U370" s="59" t="str">
        <f t="shared" si="59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55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6"/>
        <v>627</v>
      </c>
      <c r="J371" s="45">
        <v>10</v>
      </c>
      <c r="K371" s="46">
        <f t="shared" si="57"/>
        <v>120</v>
      </c>
      <c r="L371" s="42">
        <f t="shared" si="58"/>
        <v>14</v>
      </c>
      <c r="M371" s="24">
        <f t="shared" si="60"/>
        <v>170</v>
      </c>
      <c r="N371" s="26">
        <v>0</v>
      </c>
      <c r="O371" s="61">
        <v>0</v>
      </c>
      <c r="P371" s="60">
        <f t="shared" si="63"/>
        <v>-627</v>
      </c>
      <c r="Q371" s="83"/>
      <c r="R371" s="80"/>
      <c r="S371" s="79"/>
      <c r="T371" s="55">
        <f t="shared" si="61"/>
        <v>0</v>
      </c>
      <c r="U371" s="59" t="str">
        <f t="shared" si="59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55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6"/>
        <v>1095</v>
      </c>
      <c r="J372" s="45">
        <v>10</v>
      </c>
      <c r="K372" s="46">
        <f t="shared" si="57"/>
        <v>120</v>
      </c>
      <c r="L372" s="42">
        <f t="shared" si="58"/>
        <v>14</v>
      </c>
      <c r="M372" s="24">
        <f t="shared" si="60"/>
        <v>170</v>
      </c>
      <c r="N372" s="26">
        <v>0</v>
      </c>
      <c r="O372" s="61">
        <v>0</v>
      </c>
      <c r="P372" s="60">
        <f t="shared" si="63"/>
        <v>-1095</v>
      </c>
      <c r="Q372" s="83"/>
      <c r="R372" s="80"/>
      <c r="S372" s="79"/>
      <c r="T372" s="55">
        <f t="shared" si="61"/>
        <v>0</v>
      </c>
      <c r="U372" s="59" t="str">
        <f t="shared" si="59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55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6"/>
        <v>899</v>
      </c>
      <c r="J373" s="45">
        <v>10</v>
      </c>
      <c r="K373" s="46">
        <f t="shared" si="57"/>
        <v>120</v>
      </c>
      <c r="L373" s="42">
        <f t="shared" si="58"/>
        <v>14</v>
      </c>
      <c r="M373" s="24">
        <f t="shared" si="60"/>
        <v>170</v>
      </c>
      <c r="N373" s="26">
        <v>0</v>
      </c>
      <c r="O373" s="61">
        <v>0</v>
      </c>
      <c r="P373" s="60">
        <f t="shared" si="63"/>
        <v>-899</v>
      </c>
      <c r="Q373" s="83"/>
      <c r="R373" s="80"/>
      <c r="S373" s="79"/>
      <c r="T373" s="55">
        <f t="shared" si="61"/>
        <v>0</v>
      </c>
      <c r="U373" s="59" t="str">
        <f t="shared" si="59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55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6"/>
        <v>600</v>
      </c>
      <c r="J374" s="45">
        <v>10</v>
      </c>
      <c r="K374" s="46">
        <f t="shared" si="57"/>
        <v>120</v>
      </c>
      <c r="L374" s="42">
        <f t="shared" si="58"/>
        <v>14</v>
      </c>
      <c r="M374" s="24">
        <f t="shared" si="60"/>
        <v>170</v>
      </c>
      <c r="N374" s="26">
        <v>0</v>
      </c>
      <c r="O374" s="61">
        <v>0</v>
      </c>
      <c r="P374" s="60">
        <f t="shared" si="63"/>
        <v>-600</v>
      </c>
      <c r="Q374" s="83"/>
      <c r="R374" s="80"/>
      <c r="S374" s="79"/>
      <c r="T374" s="55">
        <f t="shared" si="61"/>
        <v>0</v>
      </c>
      <c r="U374" s="59" t="str">
        <f t="shared" si="59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55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6"/>
        <v>462</v>
      </c>
      <c r="J375" s="45">
        <v>10</v>
      </c>
      <c r="K375" s="46">
        <f t="shared" si="57"/>
        <v>120</v>
      </c>
      <c r="L375" s="42">
        <f t="shared" si="58"/>
        <v>14</v>
      </c>
      <c r="M375" s="24">
        <f t="shared" si="60"/>
        <v>170</v>
      </c>
      <c r="N375" s="26">
        <v>0</v>
      </c>
      <c r="O375" s="61">
        <v>0</v>
      </c>
      <c r="P375" s="60">
        <f t="shared" si="63"/>
        <v>-462</v>
      </c>
      <c r="Q375" s="83"/>
      <c r="R375" s="80"/>
      <c r="S375" s="79"/>
      <c r="T375" s="55">
        <f t="shared" si="61"/>
        <v>0</v>
      </c>
      <c r="U375" s="59" t="str">
        <f t="shared" si="59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55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6"/>
        <v>444</v>
      </c>
      <c r="J376" s="45">
        <v>10</v>
      </c>
      <c r="K376" s="46">
        <f t="shared" si="57"/>
        <v>120</v>
      </c>
      <c r="L376" s="42">
        <f t="shared" si="58"/>
        <v>14</v>
      </c>
      <c r="M376" s="24">
        <f t="shared" si="60"/>
        <v>170</v>
      </c>
      <c r="N376" s="26">
        <v>0</v>
      </c>
      <c r="O376" s="61">
        <v>0</v>
      </c>
      <c r="P376" s="60">
        <f t="shared" si="63"/>
        <v>-444</v>
      </c>
      <c r="Q376" s="83"/>
      <c r="R376" s="80"/>
      <c r="S376" s="79"/>
      <c r="T376" s="55">
        <f t="shared" si="61"/>
        <v>0</v>
      </c>
      <c r="U376" s="59" t="str">
        <f t="shared" si="59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55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6"/>
        <v>420</v>
      </c>
      <c r="J377" s="45">
        <v>10</v>
      </c>
      <c r="K377" s="46">
        <f t="shared" si="57"/>
        <v>120</v>
      </c>
      <c r="L377" s="42">
        <f t="shared" si="58"/>
        <v>14</v>
      </c>
      <c r="M377" s="24">
        <f t="shared" si="60"/>
        <v>170</v>
      </c>
      <c r="N377" s="26">
        <v>0</v>
      </c>
      <c r="O377" s="61">
        <v>0</v>
      </c>
      <c r="P377" s="60">
        <f t="shared" si="63"/>
        <v>-420</v>
      </c>
      <c r="Q377" s="83"/>
      <c r="R377" s="80"/>
      <c r="S377" s="79"/>
      <c r="T377" s="55">
        <f t="shared" si="61"/>
        <v>0</v>
      </c>
      <c r="U377" s="59" t="str">
        <f t="shared" si="59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55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6"/>
        <v>480</v>
      </c>
      <c r="J378" s="45">
        <v>10</v>
      </c>
      <c r="K378" s="46">
        <f t="shared" si="57"/>
        <v>120</v>
      </c>
      <c r="L378" s="42">
        <f t="shared" si="58"/>
        <v>14</v>
      </c>
      <c r="M378" s="24">
        <f t="shared" si="60"/>
        <v>168</v>
      </c>
      <c r="N378" s="26">
        <v>0</v>
      </c>
      <c r="O378" s="61">
        <v>0</v>
      </c>
      <c r="P378" s="60">
        <f t="shared" si="63"/>
        <v>-480</v>
      </c>
      <c r="Q378" s="83"/>
      <c r="R378" s="80"/>
      <c r="S378" s="79"/>
      <c r="T378" s="55">
        <f t="shared" si="61"/>
        <v>0</v>
      </c>
      <c r="U378" s="59" t="str">
        <f t="shared" si="59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55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6"/>
        <v>370</v>
      </c>
      <c r="J379" s="45">
        <v>10</v>
      </c>
      <c r="K379" s="46">
        <f t="shared" si="57"/>
        <v>120</v>
      </c>
      <c r="L379" s="42">
        <f t="shared" si="58"/>
        <v>13</v>
      </c>
      <c r="M379" s="24">
        <f t="shared" si="60"/>
        <v>167</v>
      </c>
      <c r="N379" s="26">
        <v>0</v>
      </c>
      <c r="O379" s="61">
        <v>0</v>
      </c>
      <c r="P379" s="60">
        <f t="shared" si="63"/>
        <v>-370</v>
      </c>
      <c r="Q379" s="83"/>
      <c r="R379" s="80"/>
      <c r="S379" s="79"/>
      <c r="T379" s="55">
        <f t="shared" si="61"/>
        <v>0</v>
      </c>
      <c r="U379" s="59" t="str">
        <f t="shared" si="59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55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6"/>
        <v>8645</v>
      </c>
      <c r="J380" s="45">
        <v>5</v>
      </c>
      <c r="K380" s="46">
        <f t="shared" si="57"/>
        <v>60</v>
      </c>
      <c r="L380" s="42">
        <f t="shared" si="58"/>
        <v>13</v>
      </c>
      <c r="M380" s="24">
        <f t="shared" si="60"/>
        <v>166</v>
      </c>
      <c r="N380" s="26">
        <v>0</v>
      </c>
      <c r="O380" s="61">
        <v>0</v>
      </c>
      <c r="P380" s="60">
        <f t="shared" si="63"/>
        <v>-8645</v>
      </c>
      <c r="Q380" s="83"/>
      <c r="R380" s="80"/>
      <c r="S380" s="79"/>
      <c r="T380" s="55">
        <f t="shared" si="61"/>
        <v>0</v>
      </c>
      <c r="U380" s="59" t="str">
        <f t="shared" si="59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55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6"/>
        <v>4138</v>
      </c>
      <c r="J381" s="45">
        <v>5</v>
      </c>
      <c r="K381" s="46">
        <f t="shared" si="57"/>
        <v>60</v>
      </c>
      <c r="L381" s="42">
        <f t="shared" si="58"/>
        <v>13</v>
      </c>
      <c r="M381" s="24">
        <f t="shared" si="60"/>
        <v>166</v>
      </c>
      <c r="N381" s="26">
        <v>0</v>
      </c>
      <c r="O381" s="61">
        <v>0</v>
      </c>
      <c r="P381" s="60">
        <f t="shared" si="63"/>
        <v>-4138</v>
      </c>
      <c r="Q381" s="83"/>
      <c r="R381" s="80"/>
      <c r="S381" s="79"/>
      <c r="T381" s="55">
        <f t="shared" si="61"/>
        <v>0</v>
      </c>
      <c r="U381" s="59" t="str">
        <f t="shared" si="59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55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6"/>
        <v>3500</v>
      </c>
      <c r="J382" s="45">
        <v>5</v>
      </c>
      <c r="K382" s="46">
        <f t="shared" si="57"/>
        <v>60</v>
      </c>
      <c r="L382" s="42">
        <f t="shared" si="58"/>
        <v>13</v>
      </c>
      <c r="M382" s="24">
        <f t="shared" si="60"/>
        <v>166</v>
      </c>
      <c r="N382" s="26">
        <v>0</v>
      </c>
      <c r="O382" s="61">
        <v>0</v>
      </c>
      <c r="P382" s="60">
        <f t="shared" si="63"/>
        <v>-3500</v>
      </c>
      <c r="Q382" s="83"/>
      <c r="R382" s="80"/>
      <c r="S382" s="79"/>
      <c r="T382" s="55">
        <f t="shared" si="61"/>
        <v>0</v>
      </c>
      <c r="U382" s="59" t="str">
        <f t="shared" si="59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55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6"/>
        <v>14504</v>
      </c>
      <c r="J383" s="45">
        <v>5</v>
      </c>
      <c r="K383" s="46">
        <f t="shared" si="57"/>
        <v>60</v>
      </c>
      <c r="L383" s="42">
        <f t="shared" si="58"/>
        <v>13</v>
      </c>
      <c r="M383" s="24">
        <f t="shared" si="60"/>
        <v>166</v>
      </c>
      <c r="N383" s="26">
        <v>0</v>
      </c>
      <c r="O383" s="61">
        <v>0</v>
      </c>
      <c r="P383" s="60">
        <f t="shared" si="63"/>
        <v>-14504</v>
      </c>
      <c r="Q383" s="83"/>
      <c r="R383" s="80"/>
      <c r="S383" s="79"/>
      <c r="T383" s="55">
        <f t="shared" si="61"/>
        <v>0</v>
      </c>
      <c r="U383" s="59" t="str">
        <f t="shared" si="59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55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6"/>
        <v>2553</v>
      </c>
      <c r="J384" s="45">
        <v>10</v>
      </c>
      <c r="K384" s="46">
        <f t="shared" si="57"/>
        <v>120</v>
      </c>
      <c r="L384" s="42">
        <f t="shared" si="58"/>
        <v>13</v>
      </c>
      <c r="M384" s="24">
        <f t="shared" si="60"/>
        <v>163</v>
      </c>
      <c r="N384" s="26">
        <v>0</v>
      </c>
      <c r="O384" s="61">
        <v>0</v>
      </c>
      <c r="P384" s="60">
        <f t="shared" si="63"/>
        <v>-2553</v>
      </c>
      <c r="Q384" s="83"/>
      <c r="R384" s="80"/>
      <c r="S384" s="79"/>
      <c r="T384" s="55">
        <f t="shared" si="61"/>
        <v>0</v>
      </c>
      <c r="U384" s="59" t="str">
        <f t="shared" si="59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55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6"/>
        <v>218</v>
      </c>
      <c r="J385" s="45">
        <v>10</v>
      </c>
      <c r="K385" s="46">
        <f t="shared" si="57"/>
        <v>120</v>
      </c>
      <c r="L385" s="42">
        <f t="shared" si="58"/>
        <v>13</v>
      </c>
      <c r="M385" s="24">
        <f t="shared" si="60"/>
        <v>163</v>
      </c>
      <c r="N385" s="26">
        <v>0</v>
      </c>
      <c r="O385" s="61">
        <v>0</v>
      </c>
      <c r="P385" s="60">
        <f t="shared" si="63"/>
        <v>-218</v>
      </c>
      <c r="Q385" s="83"/>
      <c r="R385" s="80"/>
      <c r="S385" s="79"/>
      <c r="T385" s="55">
        <f t="shared" si="61"/>
        <v>0</v>
      </c>
      <c r="U385" s="59" t="str">
        <f t="shared" si="59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55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6"/>
        <v>65</v>
      </c>
      <c r="J386" s="45">
        <v>10</v>
      </c>
      <c r="K386" s="46">
        <f t="shared" si="57"/>
        <v>120</v>
      </c>
      <c r="L386" s="42">
        <f t="shared" si="58"/>
        <v>13</v>
      </c>
      <c r="M386" s="24">
        <f t="shared" si="60"/>
        <v>162</v>
      </c>
      <c r="N386" s="26">
        <v>0</v>
      </c>
      <c r="O386" s="61">
        <v>0</v>
      </c>
      <c r="P386" s="60">
        <f t="shared" si="63"/>
        <v>-65</v>
      </c>
      <c r="Q386" s="83"/>
      <c r="R386" s="80"/>
      <c r="S386" s="79"/>
      <c r="T386" s="55">
        <f t="shared" si="61"/>
        <v>0</v>
      </c>
      <c r="U386" s="59" t="str">
        <f t="shared" si="59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55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6"/>
        <v>195</v>
      </c>
      <c r="J387" s="45">
        <v>10</v>
      </c>
      <c r="K387" s="46">
        <f t="shared" si="57"/>
        <v>120</v>
      </c>
      <c r="L387" s="42">
        <f t="shared" si="58"/>
        <v>13</v>
      </c>
      <c r="M387" s="24">
        <f t="shared" si="60"/>
        <v>162</v>
      </c>
      <c r="N387" s="26">
        <v>0</v>
      </c>
      <c r="O387" s="61">
        <v>0</v>
      </c>
      <c r="P387" s="60">
        <f t="shared" si="63"/>
        <v>-195</v>
      </c>
      <c r="Q387" s="83"/>
      <c r="R387" s="80"/>
      <c r="S387" s="79"/>
      <c r="T387" s="55">
        <f t="shared" si="61"/>
        <v>0</v>
      </c>
      <c r="U387" s="59" t="str">
        <f t="shared" si="59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64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5">G388*H388</f>
        <v>189</v>
      </c>
      <c r="J388" s="45">
        <v>10</v>
      </c>
      <c r="K388" s="46">
        <f t="shared" ref="K388:K451" si="66">J388*12</f>
        <v>120</v>
      </c>
      <c r="L388" s="42">
        <f t="shared" ref="L388:L451" si="67">DATEDIF(F388,$F$2,"Y")</f>
        <v>13</v>
      </c>
      <c r="M388" s="24">
        <f t="shared" si="60"/>
        <v>162</v>
      </c>
      <c r="N388" s="26">
        <v>0</v>
      </c>
      <c r="O388" s="61">
        <v>0</v>
      </c>
      <c r="P388" s="60">
        <f t="shared" si="63"/>
        <v>-189</v>
      </c>
      <c r="Q388" s="83"/>
      <c r="R388" s="80"/>
      <c r="S388" s="79"/>
      <c r="T388" s="55">
        <f t="shared" si="61"/>
        <v>0</v>
      </c>
      <c r="U388" s="59" t="str">
        <f t="shared" ref="U388:U451" si="68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64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5"/>
        <v>649</v>
      </c>
      <c r="J389" s="45">
        <v>10</v>
      </c>
      <c r="K389" s="46">
        <f t="shared" si="66"/>
        <v>120</v>
      </c>
      <c r="L389" s="42">
        <f t="shared" si="67"/>
        <v>13</v>
      </c>
      <c r="M389" s="24">
        <f t="shared" si="60"/>
        <v>161</v>
      </c>
      <c r="N389" s="26">
        <v>0</v>
      </c>
      <c r="O389" s="61">
        <v>0</v>
      </c>
      <c r="P389" s="60">
        <f t="shared" si="63"/>
        <v>-649</v>
      </c>
      <c r="Q389" s="83"/>
      <c r="R389" s="80"/>
      <c r="S389" s="79"/>
      <c r="T389" s="55">
        <f t="shared" si="61"/>
        <v>0</v>
      </c>
      <c r="U389" s="59" t="str">
        <f t="shared" si="68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64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5"/>
        <v>462</v>
      </c>
      <c r="J390" s="45">
        <v>10</v>
      </c>
      <c r="K390" s="46">
        <f t="shared" si="66"/>
        <v>120</v>
      </c>
      <c r="L390" s="42">
        <f t="shared" si="67"/>
        <v>13</v>
      </c>
      <c r="M390" s="24">
        <f t="shared" si="60"/>
        <v>161</v>
      </c>
      <c r="N390" s="26">
        <v>0</v>
      </c>
      <c r="O390" s="61">
        <v>0</v>
      </c>
      <c r="P390" s="60">
        <f t="shared" si="63"/>
        <v>-462</v>
      </c>
      <c r="Q390" s="83"/>
      <c r="R390" s="80"/>
      <c r="S390" s="79"/>
      <c r="T390" s="55">
        <f t="shared" si="61"/>
        <v>0</v>
      </c>
      <c r="U390" s="59" t="str">
        <f t="shared" si="68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64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5"/>
        <v>248</v>
      </c>
      <c r="J391" s="45">
        <v>10</v>
      </c>
      <c r="K391" s="46">
        <f t="shared" si="66"/>
        <v>120</v>
      </c>
      <c r="L391" s="42">
        <f t="shared" si="67"/>
        <v>13</v>
      </c>
      <c r="M391" s="24">
        <f t="shared" si="60"/>
        <v>161</v>
      </c>
      <c r="N391" s="26">
        <v>0</v>
      </c>
      <c r="O391" s="61">
        <v>0</v>
      </c>
      <c r="P391" s="60">
        <f t="shared" si="63"/>
        <v>-248</v>
      </c>
      <c r="Q391" s="83"/>
      <c r="R391" s="80"/>
      <c r="S391" s="79"/>
      <c r="T391" s="55">
        <f t="shared" si="61"/>
        <v>0</v>
      </c>
      <c r="U391" s="59" t="str">
        <f t="shared" si="68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64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5"/>
        <v>10327.5</v>
      </c>
      <c r="J392" s="45">
        <v>5</v>
      </c>
      <c r="K392" s="46">
        <f t="shared" si="66"/>
        <v>60</v>
      </c>
      <c r="L392" s="42">
        <f t="shared" si="67"/>
        <v>13</v>
      </c>
      <c r="M392" s="24">
        <f t="shared" si="60"/>
        <v>161</v>
      </c>
      <c r="N392" s="26">
        <v>0</v>
      </c>
      <c r="O392" s="61">
        <v>0</v>
      </c>
      <c r="P392" s="60">
        <f t="shared" si="63"/>
        <v>-10327.5</v>
      </c>
      <c r="Q392" s="83"/>
      <c r="R392" s="80"/>
      <c r="S392" s="79"/>
      <c r="T392" s="55">
        <f t="shared" si="61"/>
        <v>0</v>
      </c>
      <c r="U392" s="59" t="str">
        <f t="shared" si="68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64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5"/>
        <v>2026</v>
      </c>
      <c r="J393" s="45">
        <v>5</v>
      </c>
      <c r="K393" s="46">
        <f t="shared" si="66"/>
        <v>60</v>
      </c>
      <c r="L393" s="42">
        <f t="shared" si="67"/>
        <v>13</v>
      </c>
      <c r="M393" s="24">
        <f t="shared" si="60"/>
        <v>161</v>
      </c>
      <c r="N393" s="26">
        <v>0</v>
      </c>
      <c r="O393" s="61">
        <v>0</v>
      </c>
      <c r="P393" s="60">
        <f t="shared" si="63"/>
        <v>-2026</v>
      </c>
      <c r="Q393" s="83"/>
      <c r="R393" s="80"/>
      <c r="S393" s="79"/>
      <c r="T393" s="55">
        <f t="shared" si="61"/>
        <v>0</v>
      </c>
      <c r="U393" s="59" t="str">
        <f t="shared" si="68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64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5"/>
        <v>229</v>
      </c>
      <c r="J394" s="45">
        <v>10</v>
      </c>
      <c r="K394" s="46">
        <f t="shared" si="66"/>
        <v>120</v>
      </c>
      <c r="L394" s="42">
        <f t="shared" si="67"/>
        <v>13</v>
      </c>
      <c r="M394" s="24">
        <f t="shared" si="60"/>
        <v>161</v>
      </c>
      <c r="N394" s="26">
        <v>0</v>
      </c>
      <c r="O394" s="61">
        <v>0</v>
      </c>
      <c r="P394" s="60">
        <f t="shared" si="63"/>
        <v>-229</v>
      </c>
      <c r="Q394" s="83"/>
      <c r="R394" s="80"/>
      <c r="S394" s="79"/>
      <c r="T394" s="55">
        <f t="shared" si="61"/>
        <v>0</v>
      </c>
      <c r="U394" s="59" t="str">
        <f t="shared" si="68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64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5"/>
        <v>132327.17000000001</v>
      </c>
      <c r="J395" s="45">
        <v>25</v>
      </c>
      <c r="K395" s="46">
        <f t="shared" si="66"/>
        <v>300</v>
      </c>
      <c r="L395" s="42">
        <f t="shared" si="67"/>
        <v>13</v>
      </c>
      <c r="M395" s="24">
        <f t="shared" ref="M395:M458" si="69">DATEDIF(F395,$F$2,"M")</f>
        <v>159</v>
      </c>
      <c r="N395" s="26">
        <v>0</v>
      </c>
      <c r="O395" s="61">
        <f>(SLN(I395,N395,K395))*-1</f>
        <v>-441.09056666666669</v>
      </c>
      <c r="P395" s="60">
        <f>O395*M395</f>
        <v>-70133.400099999999</v>
      </c>
      <c r="Q395" s="83"/>
      <c r="R395" s="80"/>
      <c r="S395" s="79"/>
      <c r="T395" s="55">
        <f t="shared" ref="T395:T458" si="70">I395+N395+O395+P395</f>
        <v>61752.679333333333</v>
      </c>
      <c r="U395" s="59" t="str">
        <f t="shared" si="68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64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5"/>
        <v>539</v>
      </c>
      <c r="J396" s="45">
        <v>10</v>
      </c>
      <c r="K396" s="46">
        <f t="shared" si="66"/>
        <v>120</v>
      </c>
      <c r="L396" s="42">
        <f t="shared" si="67"/>
        <v>13</v>
      </c>
      <c r="M396" s="24">
        <f t="shared" si="69"/>
        <v>159</v>
      </c>
      <c r="N396" s="26">
        <v>0</v>
      </c>
      <c r="O396" s="61">
        <v>0</v>
      </c>
      <c r="P396" s="60">
        <f t="shared" ref="P396:P424" si="71">I396*-1</f>
        <v>-539</v>
      </c>
      <c r="Q396" s="83"/>
      <c r="R396" s="80"/>
      <c r="S396" s="79"/>
      <c r="T396" s="55">
        <f t="shared" si="70"/>
        <v>0</v>
      </c>
      <c r="U396" s="59" t="str">
        <f t="shared" si="68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64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5"/>
        <v>1932</v>
      </c>
      <c r="J397" s="45">
        <v>10</v>
      </c>
      <c r="K397" s="46">
        <f t="shared" si="66"/>
        <v>120</v>
      </c>
      <c r="L397" s="42">
        <f t="shared" si="67"/>
        <v>13</v>
      </c>
      <c r="M397" s="24">
        <f t="shared" si="69"/>
        <v>158</v>
      </c>
      <c r="N397" s="26">
        <v>0</v>
      </c>
      <c r="O397" s="61">
        <v>0</v>
      </c>
      <c r="P397" s="60">
        <f t="shared" si="71"/>
        <v>-1932</v>
      </c>
      <c r="Q397" s="83"/>
      <c r="R397" s="80"/>
      <c r="S397" s="79"/>
      <c r="T397" s="55">
        <f t="shared" si="70"/>
        <v>0</v>
      </c>
      <c r="U397" s="59" t="str">
        <f t="shared" si="68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64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5"/>
        <v>207</v>
      </c>
      <c r="J398" s="45">
        <v>10</v>
      </c>
      <c r="K398" s="46">
        <f t="shared" si="66"/>
        <v>120</v>
      </c>
      <c r="L398" s="42">
        <f t="shared" si="67"/>
        <v>13</v>
      </c>
      <c r="M398" s="24">
        <f t="shared" si="69"/>
        <v>158</v>
      </c>
      <c r="N398" s="26">
        <v>0</v>
      </c>
      <c r="O398" s="61">
        <v>0</v>
      </c>
      <c r="P398" s="60">
        <f t="shared" si="71"/>
        <v>-207</v>
      </c>
      <c r="Q398" s="83"/>
      <c r="R398" s="80"/>
      <c r="S398" s="79"/>
      <c r="T398" s="55">
        <f t="shared" si="70"/>
        <v>0</v>
      </c>
      <c r="U398" s="59" t="str">
        <f t="shared" si="68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64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5"/>
        <v>734.92</v>
      </c>
      <c r="J399" s="45">
        <v>10</v>
      </c>
      <c r="K399" s="46">
        <f t="shared" si="66"/>
        <v>120</v>
      </c>
      <c r="L399" s="42">
        <f t="shared" si="67"/>
        <v>13</v>
      </c>
      <c r="M399" s="24">
        <f t="shared" si="69"/>
        <v>157</v>
      </c>
      <c r="N399" s="26">
        <v>0</v>
      </c>
      <c r="O399" s="61">
        <v>0</v>
      </c>
      <c r="P399" s="60">
        <f t="shared" si="71"/>
        <v>-734.92</v>
      </c>
      <c r="Q399" s="83"/>
      <c r="R399" s="80"/>
      <c r="S399" s="79"/>
      <c r="T399" s="55">
        <f t="shared" si="70"/>
        <v>0</v>
      </c>
      <c r="U399" s="59" t="str">
        <f t="shared" si="68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64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5"/>
        <v>175</v>
      </c>
      <c r="J400" s="45">
        <v>10</v>
      </c>
      <c r="K400" s="46">
        <f t="shared" si="66"/>
        <v>120</v>
      </c>
      <c r="L400" s="42">
        <f t="shared" si="67"/>
        <v>13</v>
      </c>
      <c r="M400" s="24">
        <f t="shared" si="69"/>
        <v>156</v>
      </c>
      <c r="N400" s="26">
        <v>0</v>
      </c>
      <c r="O400" s="61">
        <v>0</v>
      </c>
      <c r="P400" s="60">
        <f t="shared" si="71"/>
        <v>-175</v>
      </c>
      <c r="Q400" s="83"/>
      <c r="R400" s="80"/>
      <c r="S400" s="79"/>
      <c r="T400" s="55">
        <f t="shared" si="70"/>
        <v>0</v>
      </c>
      <c r="U400" s="59" t="str">
        <f t="shared" si="68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64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5"/>
        <v>1134</v>
      </c>
      <c r="J401" s="45">
        <v>10</v>
      </c>
      <c r="K401" s="46">
        <f t="shared" si="66"/>
        <v>120</v>
      </c>
      <c r="L401" s="42">
        <f t="shared" si="67"/>
        <v>12</v>
      </c>
      <c r="M401" s="24">
        <f t="shared" si="69"/>
        <v>155</v>
      </c>
      <c r="N401" s="26">
        <v>0</v>
      </c>
      <c r="O401" s="61">
        <v>0</v>
      </c>
      <c r="P401" s="60">
        <f t="shared" si="71"/>
        <v>-1134</v>
      </c>
      <c r="Q401" s="83"/>
      <c r="R401" s="80"/>
      <c r="S401" s="79"/>
      <c r="T401" s="55">
        <f t="shared" si="70"/>
        <v>0</v>
      </c>
      <c r="U401" s="59" t="str">
        <f t="shared" si="68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64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5"/>
        <v>320</v>
      </c>
      <c r="J402" s="45">
        <v>10</v>
      </c>
      <c r="K402" s="46">
        <f t="shared" si="66"/>
        <v>120</v>
      </c>
      <c r="L402" s="42">
        <f t="shared" si="67"/>
        <v>12</v>
      </c>
      <c r="M402" s="24">
        <f t="shared" si="69"/>
        <v>155</v>
      </c>
      <c r="N402" s="26">
        <v>0</v>
      </c>
      <c r="O402" s="61">
        <v>0</v>
      </c>
      <c r="P402" s="60">
        <f t="shared" si="71"/>
        <v>-320</v>
      </c>
      <c r="Q402" s="83"/>
      <c r="R402" s="80"/>
      <c r="S402" s="79"/>
      <c r="T402" s="55">
        <f t="shared" si="70"/>
        <v>0</v>
      </c>
      <c r="U402" s="59" t="str">
        <f t="shared" si="68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64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5"/>
        <v>2244</v>
      </c>
      <c r="J403" s="45">
        <v>5</v>
      </c>
      <c r="K403" s="46">
        <f t="shared" si="66"/>
        <v>60</v>
      </c>
      <c r="L403" s="42">
        <f t="shared" si="67"/>
        <v>12</v>
      </c>
      <c r="M403" s="24">
        <f t="shared" si="69"/>
        <v>155</v>
      </c>
      <c r="N403" s="26">
        <v>0</v>
      </c>
      <c r="O403" s="61">
        <v>0</v>
      </c>
      <c r="P403" s="60">
        <f t="shared" si="71"/>
        <v>-2244</v>
      </c>
      <c r="Q403" s="83"/>
      <c r="R403" s="80"/>
      <c r="S403" s="79"/>
      <c r="T403" s="55">
        <f t="shared" si="70"/>
        <v>0</v>
      </c>
      <c r="U403" s="59" t="str">
        <f t="shared" si="68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64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5"/>
        <v>761</v>
      </c>
      <c r="J404" s="45">
        <v>10</v>
      </c>
      <c r="K404" s="46">
        <f t="shared" si="66"/>
        <v>120</v>
      </c>
      <c r="L404" s="42">
        <f t="shared" si="67"/>
        <v>12</v>
      </c>
      <c r="M404" s="24">
        <f t="shared" si="69"/>
        <v>154</v>
      </c>
      <c r="N404" s="26">
        <v>0</v>
      </c>
      <c r="O404" s="61">
        <v>0</v>
      </c>
      <c r="P404" s="60">
        <f t="shared" si="71"/>
        <v>-761</v>
      </c>
      <c r="Q404" s="83"/>
      <c r="R404" s="80"/>
      <c r="S404" s="79"/>
      <c r="T404" s="55">
        <f t="shared" si="70"/>
        <v>0</v>
      </c>
      <c r="U404" s="59" t="str">
        <f t="shared" si="68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64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5"/>
        <v>238</v>
      </c>
      <c r="J405" s="45">
        <v>10</v>
      </c>
      <c r="K405" s="46">
        <f t="shared" si="66"/>
        <v>120</v>
      </c>
      <c r="L405" s="42">
        <f t="shared" si="67"/>
        <v>12</v>
      </c>
      <c r="M405" s="24">
        <f t="shared" si="69"/>
        <v>154</v>
      </c>
      <c r="N405" s="26">
        <v>0</v>
      </c>
      <c r="O405" s="61">
        <v>0</v>
      </c>
      <c r="P405" s="60">
        <f t="shared" si="71"/>
        <v>-238</v>
      </c>
      <c r="Q405" s="83"/>
      <c r="R405" s="80"/>
      <c r="S405" s="79"/>
      <c r="T405" s="55">
        <f t="shared" si="70"/>
        <v>0</v>
      </c>
      <c r="U405" s="59" t="str">
        <f t="shared" si="68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64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5"/>
        <v>199</v>
      </c>
      <c r="J406" s="45">
        <v>10</v>
      </c>
      <c r="K406" s="46">
        <f t="shared" si="66"/>
        <v>120</v>
      </c>
      <c r="L406" s="42">
        <f t="shared" si="67"/>
        <v>12</v>
      </c>
      <c r="M406" s="24">
        <f t="shared" si="69"/>
        <v>154</v>
      </c>
      <c r="N406" s="26">
        <v>0</v>
      </c>
      <c r="O406" s="61">
        <v>0</v>
      </c>
      <c r="P406" s="60">
        <f t="shared" si="71"/>
        <v>-199</v>
      </c>
      <c r="Q406" s="83"/>
      <c r="R406" s="80"/>
      <c r="S406" s="79"/>
      <c r="T406" s="55">
        <f t="shared" si="70"/>
        <v>0</v>
      </c>
      <c r="U406" s="59" t="str">
        <f t="shared" si="68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64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5"/>
        <v>2580</v>
      </c>
      <c r="J407" s="45">
        <v>10</v>
      </c>
      <c r="K407" s="46">
        <f t="shared" si="66"/>
        <v>120</v>
      </c>
      <c r="L407" s="42">
        <f t="shared" si="67"/>
        <v>12</v>
      </c>
      <c r="M407" s="24">
        <f t="shared" si="69"/>
        <v>153</v>
      </c>
      <c r="N407" s="26">
        <v>0</v>
      </c>
      <c r="O407" s="61">
        <v>0</v>
      </c>
      <c r="P407" s="60">
        <f t="shared" si="71"/>
        <v>-2580</v>
      </c>
      <c r="Q407" s="83"/>
      <c r="R407" s="80"/>
      <c r="S407" s="79"/>
      <c r="T407" s="55">
        <f t="shared" si="70"/>
        <v>0</v>
      </c>
      <c r="U407" s="59" t="str">
        <f t="shared" si="68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64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5"/>
        <v>270</v>
      </c>
      <c r="J408" s="45">
        <v>10</v>
      </c>
      <c r="K408" s="46">
        <f t="shared" si="66"/>
        <v>120</v>
      </c>
      <c r="L408" s="42">
        <f t="shared" si="67"/>
        <v>12</v>
      </c>
      <c r="M408" s="24">
        <f t="shared" si="69"/>
        <v>153</v>
      </c>
      <c r="N408" s="26">
        <v>0</v>
      </c>
      <c r="O408" s="61">
        <v>0</v>
      </c>
      <c r="P408" s="60">
        <f t="shared" si="71"/>
        <v>-270</v>
      </c>
      <c r="Q408" s="83"/>
      <c r="R408" s="80"/>
      <c r="S408" s="79"/>
      <c r="T408" s="55">
        <f t="shared" si="70"/>
        <v>0</v>
      </c>
      <c r="U408" s="59" t="str">
        <f t="shared" si="68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64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5"/>
        <v>320</v>
      </c>
      <c r="J409" s="45">
        <v>10</v>
      </c>
      <c r="K409" s="46">
        <f t="shared" si="66"/>
        <v>120</v>
      </c>
      <c r="L409" s="42">
        <f t="shared" si="67"/>
        <v>12</v>
      </c>
      <c r="M409" s="24">
        <f t="shared" si="69"/>
        <v>153</v>
      </c>
      <c r="N409" s="26">
        <v>0</v>
      </c>
      <c r="O409" s="61">
        <v>0</v>
      </c>
      <c r="P409" s="60">
        <f t="shared" si="71"/>
        <v>-320</v>
      </c>
      <c r="Q409" s="83"/>
      <c r="R409" s="80"/>
      <c r="S409" s="79"/>
      <c r="T409" s="55">
        <f t="shared" si="70"/>
        <v>0</v>
      </c>
      <c r="U409" s="59" t="str">
        <f t="shared" si="68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64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5"/>
        <v>3454.3</v>
      </c>
      <c r="J410" s="45">
        <v>5</v>
      </c>
      <c r="K410" s="46">
        <f t="shared" si="66"/>
        <v>60</v>
      </c>
      <c r="L410" s="42">
        <f t="shared" si="67"/>
        <v>12</v>
      </c>
      <c r="M410" s="24">
        <f t="shared" si="69"/>
        <v>153</v>
      </c>
      <c r="N410" s="26">
        <v>0</v>
      </c>
      <c r="O410" s="61">
        <v>0</v>
      </c>
      <c r="P410" s="60">
        <f t="shared" si="71"/>
        <v>-3454.3</v>
      </c>
      <c r="Q410" s="83"/>
      <c r="R410" s="80"/>
      <c r="S410" s="79"/>
      <c r="T410" s="55">
        <f t="shared" si="70"/>
        <v>0</v>
      </c>
      <c r="U410" s="59" t="str">
        <f t="shared" si="68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64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5"/>
        <v>680</v>
      </c>
      <c r="J411" s="45">
        <v>10</v>
      </c>
      <c r="K411" s="46">
        <f t="shared" si="66"/>
        <v>120</v>
      </c>
      <c r="L411" s="42">
        <f t="shared" si="67"/>
        <v>12</v>
      </c>
      <c r="M411" s="24">
        <f t="shared" si="69"/>
        <v>153</v>
      </c>
      <c r="N411" s="26">
        <v>0</v>
      </c>
      <c r="O411" s="61">
        <v>0</v>
      </c>
      <c r="P411" s="60">
        <f t="shared" si="71"/>
        <v>-680</v>
      </c>
      <c r="Q411" s="83"/>
      <c r="R411" s="80"/>
      <c r="S411" s="79"/>
      <c r="T411" s="55">
        <f t="shared" si="70"/>
        <v>0</v>
      </c>
      <c r="U411" s="59" t="str">
        <f t="shared" si="68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64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5"/>
        <v>309</v>
      </c>
      <c r="J412" s="45">
        <v>10</v>
      </c>
      <c r="K412" s="46">
        <f t="shared" si="66"/>
        <v>120</v>
      </c>
      <c r="L412" s="42">
        <f t="shared" si="67"/>
        <v>12</v>
      </c>
      <c r="M412" s="24">
        <f t="shared" si="69"/>
        <v>152</v>
      </c>
      <c r="N412" s="26">
        <v>0</v>
      </c>
      <c r="O412" s="61">
        <v>0</v>
      </c>
      <c r="P412" s="60">
        <f t="shared" si="71"/>
        <v>-309</v>
      </c>
      <c r="Q412" s="83"/>
      <c r="R412" s="80"/>
      <c r="S412" s="79"/>
      <c r="T412" s="55">
        <f t="shared" si="70"/>
        <v>0</v>
      </c>
      <c r="U412" s="59" t="str">
        <f t="shared" si="68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64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5"/>
        <v>225</v>
      </c>
      <c r="J413" s="45">
        <v>10</v>
      </c>
      <c r="K413" s="46">
        <f t="shared" si="66"/>
        <v>120</v>
      </c>
      <c r="L413" s="42">
        <f t="shared" si="67"/>
        <v>12</v>
      </c>
      <c r="M413" s="24">
        <f t="shared" si="69"/>
        <v>151</v>
      </c>
      <c r="N413" s="26">
        <v>0</v>
      </c>
      <c r="O413" s="61">
        <v>0</v>
      </c>
      <c r="P413" s="60">
        <f t="shared" si="71"/>
        <v>-225</v>
      </c>
      <c r="Q413" s="83"/>
      <c r="R413" s="80"/>
      <c r="S413" s="79"/>
      <c r="T413" s="55">
        <f t="shared" si="70"/>
        <v>0</v>
      </c>
      <c r="U413" s="59" t="str">
        <f t="shared" si="68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64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5"/>
        <v>980</v>
      </c>
      <c r="J414" s="45">
        <v>10</v>
      </c>
      <c r="K414" s="46">
        <f t="shared" si="66"/>
        <v>120</v>
      </c>
      <c r="L414" s="42">
        <f t="shared" si="67"/>
        <v>12</v>
      </c>
      <c r="M414" s="24">
        <f t="shared" si="69"/>
        <v>151</v>
      </c>
      <c r="N414" s="26">
        <v>0</v>
      </c>
      <c r="O414" s="61">
        <v>0</v>
      </c>
      <c r="P414" s="60">
        <f t="shared" si="71"/>
        <v>-980</v>
      </c>
      <c r="Q414" s="83"/>
      <c r="R414" s="80"/>
      <c r="S414" s="79"/>
      <c r="T414" s="55">
        <f t="shared" si="70"/>
        <v>0</v>
      </c>
      <c r="U414" s="59" t="str">
        <f t="shared" si="68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64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5"/>
        <v>4207.32</v>
      </c>
      <c r="J415" s="45">
        <v>10</v>
      </c>
      <c r="K415" s="46">
        <f t="shared" si="66"/>
        <v>120</v>
      </c>
      <c r="L415" s="42">
        <f t="shared" si="67"/>
        <v>12</v>
      </c>
      <c r="M415" s="24">
        <f t="shared" si="69"/>
        <v>151</v>
      </c>
      <c r="N415" s="26">
        <v>0</v>
      </c>
      <c r="O415" s="61">
        <v>0</v>
      </c>
      <c r="P415" s="60">
        <f t="shared" si="71"/>
        <v>-4207.32</v>
      </c>
      <c r="Q415" s="83"/>
      <c r="R415" s="80"/>
      <c r="S415" s="79"/>
      <c r="T415" s="55">
        <f t="shared" si="70"/>
        <v>0</v>
      </c>
      <c r="U415" s="59" t="str">
        <f t="shared" si="68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64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5"/>
        <v>30710.850000000002</v>
      </c>
      <c r="J416" s="45">
        <v>5</v>
      </c>
      <c r="K416" s="46">
        <f t="shared" si="66"/>
        <v>60</v>
      </c>
      <c r="L416" s="42">
        <f t="shared" si="67"/>
        <v>12</v>
      </c>
      <c r="M416" s="24">
        <f t="shared" si="69"/>
        <v>151</v>
      </c>
      <c r="N416" s="26">
        <v>0</v>
      </c>
      <c r="O416" s="61">
        <v>0</v>
      </c>
      <c r="P416" s="60">
        <f t="shared" si="71"/>
        <v>-30710.850000000002</v>
      </c>
      <c r="Q416" s="83"/>
      <c r="R416" s="80"/>
      <c r="S416" s="79"/>
      <c r="T416" s="55">
        <f t="shared" si="70"/>
        <v>0</v>
      </c>
      <c r="U416" s="59" t="str">
        <f t="shared" si="68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64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5"/>
        <v>701.22</v>
      </c>
      <c r="J417" s="45">
        <v>5</v>
      </c>
      <c r="K417" s="46">
        <f t="shared" si="66"/>
        <v>60</v>
      </c>
      <c r="L417" s="42">
        <f t="shared" si="67"/>
        <v>12</v>
      </c>
      <c r="M417" s="24">
        <f t="shared" si="69"/>
        <v>151</v>
      </c>
      <c r="N417" s="26">
        <v>0</v>
      </c>
      <c r="O417" s="61">
        <v>0</v>
      </c>
      <c r="P417" s="60">
        <f t="shared" si="71"/>
        <v>-701.22</v>
      </c>
      <c r="Q417" s="83"/>
      <c r="R417" s="80"/>
      <c r="S417" s="79"/>
      <c r="T417" s="55">
        <f t="shared" si="70"/>
        <v>0</v>
      </c>
      <c r="U417" s="59" t="str">
        <f t="shared" si="68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64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5"/>
        <v>2999.77</v>
      </c>
      <c r="J418" s="45">
        <v>5</v>
      </c>
      <c r="K418" s="46">
        <f t="shared" si="66"/>
        <v>60</v>
      </c>
      <c r="L418" s="42">
        <f t="shared" si="67"/>
        <v>12</v>
      </c>
      <c r="M418" s="24">
        <f t="shared" si="69"/>
        <v>151</v>
      </c>
      <c r="N418" s="26">
        <v>0</v>
      </c>
      <c r="O418" s="61">
        <v>0</v>
      </c>
      <c r="P418" s="60">
        <f t="shared" si="71"/>
        <v>-2999.77</v>
      </c>
      <c r="Q418" s="83"/>
      <c r="R418" s="80"/>
      <c r="S418" s="79"/>
      <c r="T418" s="55">
        <f t="shared" si="70"/>
        <v>0</v>
      </c>
      <c r="U418" s="59" t="str">
        <f t="shared" si="68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64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5"/>
        <v>1990</v>
      </c>
      <c r="J419" s="45">
        <v>10</v>
      </c>
      <c r="K419" s="46">
        <f t="shared" si="66"/>
        <v>120</v>
      </c>
      <c r="L419" s="42">
        <f t="shared" si="67"/>
        <v>12</v>
      </c>
      <c r="M419" s="24">
        <f t="shared" si="69"/>
        <v>149</v>
      </c>
      <c r="N419" s="26">
        <v>0</v>
      </c>
      <c r="O419" s="61">
        <v>0</v>
      </c>
      <c r="P419" s="60">
        <f t="shared" si="71"/>
        <v>-1990</v>
      </c>
      <c r="Q419" s="83"/>
      <c r="R419" s="80"/>
      <c r="S419" s="79"/>
      <c r="T419" s="55">
        <f t="shared" si="70"/>
        <v>0</v>
      </c>
      <c r="U419" s="59" t="str">
        <f t="shared" si="68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64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5"/>
        <v>579</v>
      </c>
      <c r="J420" s="45">
        <v>10</v>
      </c>
      <c r="K420" s="46">
        <f t="shared" si="66"/>
        <v>120</v>
      </c>
      <c r="L420" s="42">
        <f t="shared" si="67"/>
        <v>12</v>
      </c>
      <c r="M420" s="24">
        <f t="shared" si="69"/>
        <v>149</v>
      </c>
      <c r="N420" s="26">
        <v>0</v>
      </c>
      <c r="O420" s="61">
        <v>0</v>
      </c>
      <c r="P420" s="60">
        <f t="shared" si="71"/>
        <v>-579</v>
      </c>
      <c r="Q420" s="83"/>
      <c r="R420" s="80"/>
      <c r="S420" s="79"/>
      <c r="T420" s="55">
        <f t="shared" si="70"/>
        <v>0</v>
      </c>
      <c r="U420" s="59" t="str">
        <f t="shared" si="68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64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5"/>
        <v>24000</v>
      </c>
      <c r="J421" s="45">
        <v>5</v>
      </c>
      <c r="K421" s="46">
        <f t="shared" si="66"/>
        <v>60</v>
      </c>
      <c r="L421" s="42">
        <f t="shared" si="67"/>
        <v>12</v>
      </c>
      <c r="M421" s="24">
        <f t="shared" si="69"/>
        <v>147</v>
      </c>
      <c r="N421" s="26">
        <v>0</v>
      </c>
      <c r="O421" s="61">
        <v>0</v>
      </c>
      <c r="P421" s="60">
        <f t="shared" si="71"/>
        <v>-24000</v>
      </c>
      <c r="Q421" s="83"/>
      <c r="R421" s="80"/>
      <c r="S421" s="79"/>
      <c r="T421" s="55">
        <f t="shared" si="70"/>
        <v>0</v>
      </c>
      <c r="U421" s="59" t="str">
        <f t="shared" si="68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64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5"/>
        <v>25000</v>
      </c>
      <c r="J422" s="45">
        <v>5</v>
      </c>
      <c r="K422" s="46">
        <f t="shared" si="66"/>
        <v>60</v>
      </c>
      <c r="L422" s="42">
        <f t="shared" si="67"/>
        <v>12</v>
      </c>
      <c r="M422" s="24">
        <f t="shared" si="69"/>
        <v>147</v>
      </c>
      <c r="N422" s="26">
        <v>0</v>
      </c>
      <c r="O422" s="61">
        <v>0</v>
      </c>
      <c r="P422" s="60">
        <f t="shared" si="71"/>
        <v>-25000</v>
      </c>
      <c r="Q422" s="83"/>
      <c r="R422" s="80"/>
      <c r="S422" s="79"/>
      <c r="T422" s="55">
        <f t="shared" si="70"/>
        <v>0</v>
      </c>
      <c r="U422" s="59" t="str">
        <f t="shared" si="68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64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5"/>
        <v>2419</v>
      </c>
      <c r="J423" s="45">
        <v>5</v>
      </c>
      <c r="K423" s="46">
        <f t="shared" si="66"/>
        <v>60</v>
      </c>
      <c r="L423" s="42">
        <f t="shared" si="67"/>
        <v>12</v>
      </c>
      <c r="M423" s="24">
        <f t="shared" si="69"/>
        <v>147</v>
      </c>
      <c r="N423" s="26">
        <v>0</v>
      </c>
      <c r="O423" s="61">
        <v>0</v>
      </c>
      <c r="P423" s="60">
        <f t="shared" si="71"/>
        <v>-2419</v>
      </c>
      <c r="Q423" s="83"/>
      <c r="R423" s="80"/>
      <c r="S423" s="79"/>
      <c r="T423" s="55">
        <f t="shared" si="70"/>
        <v>0</v>
      </c>
      <c r="U423" s="59" t="str">
        <f t="shared" si="68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64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5"/>
        <v>1782</v>
      </c>
      <c r="J424" s="45">
        <v>10</v>
      </c>
      <c r="K424" s="46">
        <f t="shared" si="66"/>
        <v>120</v>
      </c>
      <c r="L424" s="42">
        <f t="shared" si="67"/>
        <v>12</v>
      </c>
      <c r="M424" s="24">
        <f t="shared" si="69"/>
        <v>147</v>
      </c>
      <c r="N424" s="26">
        <v>0</v>
      </c>
      <c r="O424" s="61">
        <v>0</v>
      </c>
      <c r="P424" s="60">
        <f t="shared" si="71"/>
        <v>-1782</v>
      </c>
      <c r="Q424" s="83"/>
      <c r="R424" s="80"/>
      <c r="S424" s="79"/>
      <c r="T424" s="55">
        <f t="shared" si="70"/>
        <v>0</v>
      </c>
      <c r="U424" s="59" t="str">
        <f t="shared" si="68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64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5"/>
        <v>47196.9</v>
      </c>
      <c r="J425" s="45">
        <v>25</v>
      </c>
      <c r="K425" s="46">
        <f t="shared" si="66"/>
        <v>300</v>
      </c>
      <c r="L425" s="42">
        <f t="shared" si="67"/>
        <v>12</v>
      </c>
      <c r="M425" s="24">
        <f t="shared" si="69"/>
        <v>146</v>
      </c>
      <c r="N425" s="26">
        <v>0</v>
      </c>
      <c r="O425" s="61">
        <f>(SLN(I425,N425,K425))*-1</f>
        <v>-157.32300000000001</v>
      </c>
      <c r="P425" s="60">
        <f>O425*M425</f>
        <v>-22969.157999999999</v>
      </c>
      <c r="Q425" s="83"/>
      <c r="R425" s="80"/>
      <c r="S425" s="79"/>
      <c r="T425" s="55">
        <f t="shared" si="70"/>
        <v>24070.419000000005</v>
      </c>
      <c r="U425" s="59" t="str">
        <f t="shared" si="68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64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5"/>
        <v>3999</v>
      </c>
      <c r="J426" s="45">
        <v>10</v>
      </c>
      <c r="K426" s="46">
        <f t="shared" si="66"/>
        <v>120</v>
      </c>
      <c r="L426" s="42">
        <f t="shared" si="67"/>
        <v>12</v>
      </c>
      <c r="M426" s="24">
        <f t="shared" si="69"/>
        <v>146</v>
      </c>
      <c r="N426" s="26">
        <v>0</v>
      </c>
      <c r="O426" s="61">
        <v>0</v>
      </c>
      <c r="P426" s="60">
        <f>I426*-1</f>
        <v>-3999</v>
      </c>
      <c r="Q426" s="83"/>
      <c r="R426" s="80"/>
      <c r="S426" s="79"/>
      <c r="T426" s="55">
        <f t="shared" si="70"/>
        <v>0</v>
      </c>
      <c r="U426" s="59" t="str">
        <f t="shared" si="68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64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5"/>
        <v>574492.93999999994</v>
      </c>
      <c r="J427" s="45">
        <v>25</v>
      </c>
      <c r="K427" s="46">
        <f t="shared" si="66"/>
        <v>300</v>
      </c>
      <c r="L427" s="42">
        <f t="shared" si="67"/>
        <v>12</v>
      </c>
      <c r="M427" s="24">
        <f t="shared" si="69"/>
        <v>145</v>
      </c>
      <c r="N427" s="26">
        <v>0</v>
      </c>
      <c r="O427" s="61">
        <f>(SLN(I427,N427,K427))*-1</f>
        <v>-1914.9764666666665</v>
      </c>
      <c r="P427" s="60">
        <f>O427*M427</f>
        <v>-277671.58766666666</v>
      </c>
      <c r="Q427" s="83"/>
      <c r="R427" s="80"/>
      <c r="S427" s="79"/>
      <c r="T427" s="55">
        <f t="shared" si="70"/>
        <v>294906.37586666661</v>
      </c>
      <c r="U427" s="59" t="str">
        <f t="shared" si="68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64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5"/>
        <v>504</v>
      </c>
      <c r="J428" s="45">
        <v>10</v>
      </c>
      <c r="K428" s="46">
        <f t="shared" si="66"/>
        <v>120</v>
      </c>
      <c r="L428" s="42">
        <f t="shared" si="67"/>
        <v>12</v>
      </c>
      <c r="M428" s="24">
        <f t="shared" si="69"/>
        <v>144</v>
      </c>
      <c r="N428" s="26">
        <v>0</v>
      </c>
      <c r="O428" s="61">
        <v>0</v>
      </c>
      <c r="P428" s="60">
        <f t="shared" ref="P428:P459" si="72">I428*-1</f>
        <v>-504</v>
      </c>
      <c r="Q428" s="83"/>
      <c r="R428" s="80"/>
      <c r="S428" s="79"/>
      <c r="T428" s="55">
        <f t="shared" si="70"/>
        <v>0</v>
      </c>
      <c r="U428" s="59" t="str">
        <f t="shared" si="68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64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5"/>
        <v>903.02</v>
      </c>
      <c r="J429" s="45">
        <v>10</v>
      </c>
      <c r="K429" s="46">
        <f t="shared" si="66"/>
        <v>120</v>
      </c>
      <c r="L429" s="42">
        <f t="shared" si="67"/>
        <v>12</v>
      </c>
      <c r="M429" s="24">
        <f t="shared" si="69"/>
        <v>144</v>
      </c>
      <c r="N429" s="26">
        <v>0</v>
      </c>
      <c r="O429" s="61">
        <v>0</v>
      </c>
      <c r="P429" s="60">
        <f t="shared" si="72"/>
        <v>-903.02</v>
      </c>
      <c r="Q429" s="83"/>
      <c r="R429" s="80"/>
      <c r="S429" s="79"/>
      <c r="T429" s="55">
        <f t="shared" si="70"/>
        <v>0</v>
      </c>
      <c r="U429" s="59" t="str">
        <f t="shared" si="68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64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5"/>
        <v>358.49</v>
      </c>
      <c r="J430" s="45">
        <v>10</v>
      </c>
      <c r="K430" s="46">
        <f t="shared" si="66"/>
        <v>120</v>
      </c>
      <c r="L430" s="42">
        <f t="shared" si="67"/>
        <v>12</v>
      </c>
      <c r="M430" s="24">
        <f t="shared" si="69"/>
        <v>144</v>
      </c>
      <c r="N430" s="26">
        <v>0</v>
      </c>
      <c r="O430" s="61">
        <v>0</v>
      </c>
      <c r="P430" s="60">
        <f t="shared" si="72"/>
        <v>-358.49</v>
      </c>
      <c r="Q430" s="83"/>
      <c r="R430" s="80"/>
      <c r="S430" s="79"/>
      <c r="T430" s="55">
        <f t="shared" si="70"/>
        <v>0</v>
      </c>
      <c r="U430" s="59" t="str">
        <f t="shared" si="68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64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5"/>
        <v>394.51</v>
      </c>
      <c r="J431" s="45">
        <v>10</v>
      </c>
      <c r="K431" s="46">
        <f t="shared" si="66"/>
        <v>120</v>
      </c>
      <c r="L431" s="42">
        <f t="shared" si="67"/>
        <v>12</v>
      </c>
      <c r="M431" s="24">
        <f t="shared" si="69"/>
        <v>144</v>
      </c>
      <c r="N431" s="26">
        <v>0</v>
      </c>
      <c r="O431" s="61">
        <v>0</v>
      </c>
      <c r="P431" s="60">
        <f t="shared" si="72"/>
        <v>-394.51</v>
      </c>
      <c r="Q431" s="83"/>
      <c r="R431" s="80"/>
      <c r="S431" s="79"/>
      <c r="T431" s="55">
        <f t="shared" si="70"/>
        <v>0</v>
      </c>
      <c r="U431" s="59" t="str">
        <f t="shared" si="68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64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5"/>
        <v>2349.9900000000002</v>
      </c>
      <c r="J432" s="45">
        <v>10</v>
      </c>
      <c r="K432" s="46">
        <f t="shared" si="66"/>
        <v>120</v>
      </c>
      <c r="L432" s="42">
        <f t="shared" si="67"/>
        <v>12</v>
      </c>
      <c r="M432" s="24">
        <f t="shared" si="69"/>
        <v>144</v>
      </c>
      <c r="N432" s="26">
        <v>0</v>
      </c>
      <c r="O432" s="61">
        <v>0</v>
      </c>
      <c r="P432" s="60">
        <f t="shared" si="72"/>
        <v>-2349.9900000000002</v>
      </c>
      <c r="Q432" s="83"/>
      <c r="R432" s="80"/>
      <c r="S432" s="79"/>
      <c r="T432" s="55">
        <f t="shared" si="70"/>
        <v>0</v>
      </c>
      <c r="U432" s="59" t="str">
        <f t="shared" si="68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64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5"/>
        <v>2639.59</v>
      </c>
      <c r="J433" s="45">
        <v>5</v>
      </c>
      <c r="K433" s="46">
        <f t="shared" si="66"/>
        <v>60</v>
      </c>
      <c r="L433" s="42">
        <f t="shared" si="67"/>
        <v>12</v>
      </c>
      <c r="M433" s="24">
        <f t="shared" si="69"/>
        <v>144</v>
      </c>
      <c r="N433" s="26">
        <v>0</v>
      </c>
      <c r="O433" s="61">
        <v>0</v>
      </c>
      <c r="P433" s="60">
        <f t="shared" si="72"/>
        <v>-2639.59</v>
      </c>
      <c r="Q433" s="83"/>
      <c r="R433" s="80"/>
      <c r="S433" s="79"/>
      <c r="T433" s="55">
        <f t="shared" si="70"/>
        <v>0</v>
      </c>
      <c r="U433" s="59" t="str">
        <f t="shared" si="68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64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5"/>
        <v>700</v>
      </c>
      <c r="J434" s="45">
        <v>5</v>
      </c>
      <c r="K434" s="46">
        <f t="shared" si="66"/>
        <v>60</v>
      </c>
      <c r="L434" s="42">
        <f t="shared" si="67"/>
        <v>11</v>
      </c>
      <c r="M434" s="24">
        <f t="shared" si="69"/>
        <v>143</v>
      </c>
      <c r="N434" s="26">
        <v>0</v>
      </c>
      <c r="O434" s="61">
        <v>0</v>
      </c>
      <c r="P434" s="60">
        <f t="shared" si="72"/>
        <v>-700</v>
      </c>
      <c r="Q434" s="83"/>
      <c r="R434" s="80"/>
      <c r="S434" s="79"/>
      <c r="T434" s="55">
        <f t="shared" si="70"/>
        <v>0</v>
      </c>
      <c r="U434" s="59" t="str">
        <f t="shared" si="68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64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5"/>
        <v>1000</v>
      </c>
      <c r="J435" s="45">
        <v>10</v>
      </c>
      <c r="K435" s="46">
        <f t="shared" si="66"/>
        <v>120</v>
      </c>
      <c r="L435" s="42">
        <f t="shared" si="67"/>
        <v>11</v>
      </c>
      <c r="M435" s="24">
        <f t="shared" si="69"/>
        <v>143</v>
      </c>
      <c r="N435" s="26">
        <v>0</v>
      </c>
      <c r="O435" s="61">
        <v>0</v>
      </c>
      <c r="P435" s="60">
        <f t="shared" si="72"/>
        <v>-1000</v>
      </c>
      <c r="Q435" s="83"/>
      <c r="R435" s="80"/>
      <c r="S435" s="79"/>
      <c r="T435" s="55">
        <f t="shared" si="70"/>
        <v>0</v>
      </c>
      <c r="U435" s="59" t="str">
        <f t="shared" si="68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64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5"/>
        <v>532.79999999999995</v>
      </c>
      <c r="J436" s="45">
        <v>10</v>
      </c>
      <c r="K436" s="46">
        <f t="shared" si="66"/>
        <v>120</v>
      </c>
      <c r="L436" s="42">
        <f t="shared" si="67"/>
        <v>11</v>
      </c>
      <c r="M436" s="24">
        <f t="shared" si="69"/>
        <v>142</v>
      </c>
      <c r="N436" s="26">
        <v>0</v>
      </c>
      <c r="O436" s="61">
        <v>0</v>
      </c>
      <c r="P436" s="60">
        <f t="shared" si="72"/>
        <v>-532.79999999999995</v>
      </c>
      <c r="Q436" s="83"/>
      <c r="R436" s="80"/>
      <c r="S436" s="79"/>
      <c r="T436" s="55">
        <f t="shared" si="70"/>
        <v>0</v>
      </c>
      <c r="U436" s="59" t="str">
        <f t="shared" si="68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64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5"/>
        <v>455</v>
      </c>
      <c r="J437" s="45">
        <v>10</v>
      </c>
      <c r="K437" s="46">
        <f t="shared" si="66"/>
        <v>120</v>
      </c>
      <c r="L437" s="42">
        <f t="shared" si="67"/>
        <v>11</v>
      </c>
      <c r="M437" s="24">
        <f t="shared" si="69"/>
        <v>142</v>
      </c>
      <c r="N437" s="26">
        <v>0</v>
      </c>
      <c r="O437" s="61">
        <v>0</v>
      </c>
      <c r="P437" s="60">
        <f t="shared" si="72"/>
        <v>-455</v>
      </c>
      <c r="Q437" s="83"/>
      <c r="R437" s="80"/>
      <c r="S437" s="79"/>
      <c r="T437" s="55">
        <f t="shared" si="70"/>
        <v>0</v>
      </c>
      <c r="U437" s="59" t="str">
        <f t="shared" si="68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64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5"/>
        <v>3400</v>
      </c>
      <c r="J438" s="45">
        <v>10</v>
      </c>
      <c r="K438" s="46">
        <f t="shared" si="66"/>
        <v>120</v>
      </c>
      <c r="L438" s="42">
        <f t="shared" si="67"/>
        <v>11</v>
      </c>
      <c r="M438" s="24">
        <f t="shared" si="69"/>
        <v>142</v>
      </c>
      <c r="N438" s="26">
        <v>0</v>
      </c>
      <c r="O438" s="61">
        <v>0</v>
      </c>
      <c r="P438" s="60">
        <f t="shared" si="72"/>
        <v>-3400</v>
      </c>
      <c r="Q438" s="83"/>
      <c r="R438" s="80"/>
      <c r="S438" s="79"/>
      <c r="T438" s="55">
        <f t="shared" si="70"/>
        <v>0</v>
      </c>
      <c r="U438" s="59" t="str">
        <f t="shared" si="68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64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5"/>
        <v>850</v>
      </c>
      <c r="J439" s="45">
        <v>10</v>
      </c>
      <c r="K439" s="46">
        <f t="shared" si="66"/>
        <v>120</v>
      </c>
      <c r="L439" s="42">
        <f t="shared" si="67"/>
        <v>11</v>
      </c>
      <c r="M439" s="24">
        <f t="shared" si="69"/>
        <v>142</v>
      </c>
      <c r="N439" s="26">
        <v>0</v>
      </c>
      <c r="O439" s="61">
        <v>0</v>
      </c>
      <c r="P439" s="60">
        <f t="shared" si="72"/>
        <v>-850</v>
      </c>
      <c r="Q439" s="83"/>
      <c r="R439" s="80"/>
      <c r="S439" s="79"/>
      <c r="T439" s="55">
        <f t="shared" si="70"/>
        <v>0</v>
      </c>
      <c r="U439" s="59" t="str">
        <f t="shared" si="68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64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5"/>
        <v>2400</v>
      </c>
      <c r="J440" s="45">
        <v>10</v>
      </c>
      <c r="K440" s="46">
        <f t="shared" si="66"/>
        <v>120</v>
      </c>
      <c r="L440" s="42">
        <f t="shared" si="67"/>
        <v>11</v>
      </c>
      <c r="M440" s="24">
        <f t="shared" si="69"/>
        <v>141</v>
      </c>
      <c r="N440" s="26">
        <v>0</v>
      </c>
      <c r="O440" s="61">
        <v>0</v>
      </c>
      <c r="P440" s="60">
        <f t="shared" si="72"/>
        <v>-2400</v>
      </c>
      <c r="Q440" s="83"/>
      <c r="R440" s="80"/>
      <c r="S440" s="79"/>
      <c r="T440" s="55">
        <f t="shared" si="70"/>
        <v>0</v>
      </c>
      <c r="U440" s="59" t="str">
        <f t="shared" si="68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64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5"/>
        <v>1220</v>
      </c>
      <c r="J441" s="45">
        <v>10</v>
      </c>
      <c r="K441" s="46">
        <f t="shared" si="66"/>
        <v>120</v>
      </c>
      <c r="L441" s="42">
        <f t="shared" si="67"/>
        <v>11</v>
      </c>
      <c r="M441" s="24">
        <f t="shared" si="69"/>
        <v>140</v>
      </c>
      <c r="N441" s="26">
        <v>0</v>
      </c>
      <c r="O441" s="61">
        <v>0</v>
      </c>
      <c r="P441" s="60">
        <f t="shared" si="72"/>
        <v>-1220</v>
      </c>
      <c r="Q441" s="83"/>
      <c r="R441" s="80"/>
      <c r="S441" s="79"/>
      <c r="T441" s="55">
        <f t="shared" si="70"/>
        <v>0</v>
      </c>
      <c r="U441" s="59" t="str">
        <f t="shared" si="68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64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5"/>
        <v>22880.959999999999</v>
      </c>
      <c r="J442" s="45">
        <v>10</v>
      </c>
      <c r="K442" s="46">
        <f t="shared" si="66"/>
        <v>120</v>
      </c>
      <c r="L442" s="42">
        <f t="shared" si="67"/>
        <v>11</v>
      </c>
      <c r="M442" s="24">
        <f t="shared" si="69"/>
        <v>140</v>
      </c>
      <c r="N442" s="26">
        <v>0</v>
      </c>
      <c r="O442" s="61">
        <v>0</v>
      </c>
      <c r="P442" s="60">
        <f t="shared" si="72"/>
        <v>-22880.959999999999</v>
      </c>
      <c r="Q442" s="83"/>
      <c r="R442" s="80"/>
      <c r="S442" s="79"/>
      <c r="T442" s="55">
        <f t="shared" si="70"/>
        <v>0</v>
      </c>
      <c r="U442" s="59" t="str">
        <f t="shared" si="68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64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5"/>
        <v>18591.04</v>
      </c>
      <c r="J443" s="45">
        <v>10</v>
      </c>
      <c r="K443" s="46">
        <f t="shared" si="66"/>
        <v>120</v>
      </c>
      <c r="L443" s="42">
        <f t="shared" si="67"/>
        <v>11</v>
      </c>
      <c r="M443" s="24">
        <f t="shared" si="69"/>
        <v>140</v>
      </c>
      <c r="N443" s="26">
        <v>0</v>
      </c>
      <c r="O443" s="61">
        <v>0</v>
      </c>
      <c r="P443" s="60">
        <f t="shared" si="72"/>
        <v>-18591.04</v>
      </c>
      <c r="Q443" s="83"/>
      <c r="R443" s="80"/>
      <c r="S443" s="79"/>
      <c r="T443" s="55">
        <f t="shared" si="70"/>
        <v>0</v>
      </c>
      <c r="U443" s="59" t="str">
        <f t="shared" si="68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64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5"/>
        <v>1890</v>
      </c>
      <c r="J444" s="45">
        <v>10</v>
      </c>
      <c r="K444" s="46">
        <f t="shared" si="66"/>
        <v>120</v>
      </c>
      <c r="L444" s="42">
        <f t="shared" si="67"/>
        <v>11</v>
      </c>
      <c r="M444" s="24">
        <f t="shared" si="69"/>
        <v>140</v>
      </c>
      <c r="N444" s="26">
        <v>0</v>
      </c>
      <c r="O444" s="61">
        <v>0</v>
      </c>
      <c r="P444" s="60">
        <f t="shared" si="72"/>
        <v>-1890</v>
      </c>
      <c r="Q444" s="83"/>
      <c r="R444" s="80"/>
      <c r="S444" s="79"/>
      <c r="T444" s="55">
        <f t="shared" si="70"/>
        <v>0</v>
      </c>
      <c r="U444" s="59" t="str">
        <f t="shared" si="68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64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5"/>
        <v>799.02</v>
      </c>
      <c r="J445" s="45">
        <v>10</v>
      </c>
      <c r="K445" s="46">
        <f t="shared" si="66"/>
        <v>120</v>
      </c>
      <c r="L445" s="42">
        <f t="shared" si="67"/>
        <v>11</v>
      </c>
      <c r="M445" s="24">
        <f t="shared" si="69"/>
        <v>140</v>
      </c>
      <c r="N445" s="26">
        <v>0</v>
      </c>
      <c r="O445" s="61">
        <v>0</v>
      </c>
      <c r="P445" s="60">
        <f t="shared" si="72"/>
        <v>-799.02</v>
      </c>
      <c r="Q445" s="83"/>
      <c r="R445" s="80"/>
      <c r="S445" s="79"/>
      <c r="T445" s="55">
        <f t="shared" si="70"/>
        <v>0</v>
      </c>
      <c r="U445" s="59" t="str">
        <f t="shared" si="68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64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5"/>
        <v>985</v>
      </c>
      <c r="J446" s="45">
        <v>10</v>
      </c>
      <c r="K446" s="46">
        <f t="shared" si="66"/>
        <v>120</v>
      </c>
      <c r="L446" s="42">
        <f t="shared" si="67"/>
        <v>11</v>
      </c>
      <c r="M446" s="24">
        <f t="shared" si="69"/>
        <v>140</v>
      </c>
      <c r="N446" s="26">
        <v>0</v>
      </c>
      <c r="O446" s="61">
        <v>0</v>
      </c>
      <c r="P446" s="60">
        <f t="shared" si="72"/>
        <v>-985</v>
      </c>
      <c r="Q446" s="83"/>
      <c r="R446" s="80"/>
      <c r="S446" s="79"/>
      <c r="T446" s="55">
        <f t="shared" si="70"/>
        <v>0</v>
      </c>
      <c r="U446" s="59" t="str">
        <f t="shared" si="68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64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5"/>
        <v>3703.61</v>
      </c>
      <c r="J447" s="45">
        <v>5</v>
      </c>
      <c r="K447" s="46">
        <f t="shared" si="66"/>
        <v>60</v>
      </c>
      <c r="L447" s="42">
        <f t="shared" si="67"/>
        <v>11</v>
      </c>
      <c r="M447" s="24">
        <f t="shared" si="69"/>
        <v>140</v>
      </c>
      <c r="N447" s="26">
        <v>0</v>
      </c>
      <c r="O447" s="61">
        <v>0</v>
      </c>
      <c r="P447" s="60">
        <f t="shared" si="72"/>
        <v>-3703.61</v>
      </c>
      <c r="Q447" s="83"/>
      <c r="R447" s="80"/>
      <c r="S447" s="79"/>
      <c r="T447" s="55">
        <f t="shared" si="70"/>
        <v>0</v>
      </c>
      <c r="U447" s="59" t="str">
        <f t="shared" si="68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64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5"/>
        <v>1450</v>
      </c>
      <c r="J448" s="45">
        <v>10</v>
      </c>
      <c r="K448" s="46">
        <f t="shared" si="66"/>
        <v>120</v>
      </c>
      <c r="L448" s="42">
        <f t="shared" si="67"/>
        <v>11</v>
      </c>
      <c r="M448" s="24">
        <f t="shared" si="69"/>
        <v>140</v>
      </c>
      <c r="N448" s="26">
        <v>0</v>
      </c>
      <c r="O448" s="61">
        <v>0</v>
      </c>
      <c r="P448" s="60">
        <f t="shared" si="72"/>
        <v>-1450</v>
      </c>
      <c r="Q448" s="83"/>
      <c r="R448" s="80"/>
      <c r="S448" s="79"/>
      <c r="T448" s="55">
        <f t="shared" si="70"/>
        <v>0</v>
      </c>
      <c r="U448" s="59" t="str">
        <f t="shared" si="68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64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5"/>
        <v>43446.239999999998</v>
      </c>
      <c r="J449" s="45">
        <v>5</v>
      </c>
      <c r="K449" s="46">
        <f t="shared" si="66"/>
        <v>60</v>
      </c>
      <c r="L449" s="42">
        <f t="shared" si="67"/>
        <v>11</v>
      </c>
      <c r="M449" s="24">
        <f t="shared" si="69"/>
        <v>139</v>
      </c>
      <c r="N449" s="26">
        <v>0</v>
      </c>
      <c r="O449" s="61">
        <v>0</v>
      </c>
      <c r="P449" s="60">
        <f t="shared" si="72"/>
        <v>-43446.239999999998</v>
      </c>
      <c r="Q449" s="83"/>
      <c r="R449" s="80"/>
      <c r="S449" s="79"/>
      <c r="T449" s="55">
        <f t="shared" si="70"/>
        <v>0</v>
      </c>
      <c r="U449" s="59" t="str">
        <f t="shared" si="68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64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5"/>
        <v>9761.76</v>
      </c>
      <c r="J450" s="45">
        <v>5</v>
      </c>
      <c r="K450" s="46">
        <f t="shared" si="66"/>
        <v>60</v>
      </c>
      <c r="L450" s="42">
        <f t="shared" si="67"/>
        <v>11</v>
      </c>
      <c r="M450" s="24">
        <f t="shared" si="69"/>
        <v>139</v>
      </c>
      <c r="N450" s="26">
        <v>0</v>
      </c>
      <c r="O450" s="61">
        <v>0</v>
      </c>
      <c r="P450" s="60">
        <f t="shared" si="72"/>
        <v>-9761.76</v>
      </c>
      <c r="Q450" s="83"/>
      <c r="R450" s="80"/>
      <c r="S450" s="79"/>
      <c r="T450" s="55">
        <f t="shared" si="70"/>
        <v>0</v>
      </c>
      <c r="U450" s="59" t="str">
        <f t="shared" si="68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64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5"/>
        <v>796</v>
      </c>
      <c r="J451" s="45">
        <v>10</v>
      </c>
      <c r="K451" s="46">
        <f t="shared" si="66"/>
        <v>120</v>
      </c>
      <c r="L451" s="42">
        <f t="shared" si="67"/>
        <v>11</v>
      </c>
      <c r="M451" s="24">
        <f t="shared" si="69"/>
        <v>139</v>
      </c>
      <c r="N451" s="26">
        <v>0</v>
      </c>
      <c r="O451" s="61">
        <v>0</v>
      </c>
      <c r="P451" s="60">
        <f t="shared" si="72"/>
        <v>-796</v>
      </c>
      <c r="Q451" s="83"/>
      <c r="R451" s="80"/>
      <c r="S451" s="79"/>
      <c r="T451" s="55">
        <f t="shared" si="70"/>
        <v>0</v>
      </c>
      <c r="U451" s="59" t="str">
        <f t="shared" si="68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73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4">G452*H452</f>
        <v>1620</v>
      </c>
      <c r="J452" s="45">
        <v>10</v>
      </c>
      <c r="K452" s="46">
        <f t="shared" ref="K452:K515" si="75">J452*12</f>
        <v>120</v>
      </c>
      <c r="L452" s="42">
        <f t="shared" ref="L452:L515" si="76">DATEDIF(F452,$F$2,"Y")</f>
        <v>11</v>
      </c>
      <c r="M452" s="24">
        <f t="shared" si="69"/>
        <v>139</v>
      </c>
      <c r="N452" s="26">
        <v>0</v>
      </c>
      <c r="O452" s="61">
        <v>0</v>
      </c>
      <c r="P452" s="60">
        <f t="shared" si="72"/>
        <v>-1620</v>
      </c>
      <c r="Q452" s="83"/>
      <c r="R452" s="80"/>
      <c r="S452" s="79"/>
      <c r="T452" s="55">
        <f t="shared" si="70"/>
        <v>0</v>
      </c>
      <c r="U452" s="59" t="str">
        <f t="shared" ref="U452:U515" si="77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73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4"/>
        <v>2000</v>
      </c>
      <c r="J453" s="45">
        <v>10</v>
      </c>
      <c r="K453" s="46">
        <f t="shared" si="75"/>
        <v>120</v>
      </c>
      <c r="L453" s="42">
        <f t="shared" si="76"/>
        <v>11</v>
      </c>
      <c r="M453" s="24">
        <f t="shared" si="69"/>
        <v>139</v>
      </c>
      <c r="N453" s="26">
        <v>0</v>
      </c>
      <c r="O453" s="61">
        <v>0</v>
      </c>
      <c r="P453" s="60">
        <f t="shared" si="72"/>
        <v>-2000</v>
      </c>
      <c r="Q453" s="83"/>
      <c r="R453" s="80"/>
      <c r="S453" s="79"/>
      <c r="T453" s="55">
        <f t="shared" si="70"/>
        <v>0</v>
      </c>
      <c r="U453" s="59" t="str">
        <f t="shared" si="77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73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4"/>
        <v>5920</v>
      </c>
      <c r="J454" s="45">
        <v>10</v>
      </c>
      <c r="K454" s="46">
        <f t="shared" si="75"/>
        <v>120</v>
      </c>
      <c r="L454" s="42">
        <f t="shared" si="76"/>
        <v>11</v>
      </c>
      <c r="M454" s="24">
        <f t="shared" si="69"/>
        <v>138</v>
      </c>
      <c r="N454" s="26">
        <v>0</v>
      </c>
      <c r="O454" s="61">
        <v>0</v>
      </c>
      <c r="P454" s="60">
        <f t="shared" si="72"/>
        <v>-5920</v>
      </c>
      <c r="Q454" s="83"/>
      <c r="R454" s="80"/>
      <c r="S454" s="79"/>
      <c r="T454" s="55">
        <f t="shared" si="70"/>
        <v>0</v>
      </c>
      <c r="U454" s="59" t="str">
        <f t="shared" si="77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73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4"/>
        <v>905</v>
      </c>
      <c r="J455" s="45">
        <v>10</v>
      </c>
      <c r="K455" s="46">
        <f t="shared" si="75"/>
        <v>120</v>
      </c>
      <c r="L455" s="42">
        <f t="shared" si="76"/>
        <v>11</v>
      </c>
      <c r="M455" s="24">
        <f t="shared" si="69"/>
        <v>137</v>
      </c>
      <c r="N455" s="26">
        <v>0</v>
      </c>
      <c r="O455" s="61">
        <v>0</v>
      </c>
      <c r="P455" s="60">
        <f t="shared" si="72"/>
        <v>-905</v>
      </c>
      <c r="Q455" s="83"/>
      <c r="R455" s="80"/>
      <c r="S455" s="79"/>
      <c r="T455" s="55">
        <f t="shared" si="70"/>
        <v>0</v>
      </c>
      <c r="U455" s="59" t="str">
        <f t="shared" si="77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73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4"/>
        <v>793</v>
      </c>
      <c r="J456" s="45">
        <v>5</v>
      </c>
      <c r="K456" s="46">
        <f t="shared" si="75"/>
        <v>60</v>
      </c>
      <c r="L456" s="42">
        <f t="shared" si="76"/>
        <v>11</v>
      </c>
      <c r="M456" s="24">
        <f t="shared" si="69"/>
        <v>137</v>
      </c>
      <c r="N456" s="26">
        <v>0</v>
      </c>
      <c r="O456" s="61">
        <v>0</v>
      </c>
      <c r="P456" s="60">
        <f t="shared" si="72"/>
        <v>-793</v>
      </c>
      <c r="Q456" s="83"/>
      <c r="R456" s="80"/>
      <c r="S456" s="79"/>
      <c r="T456" s="55">
        <f t="shared" si="70"/>
        <v>0</v>
      </c>
      <c r="U456" s="59" t="str">
        <f t="shared" si="77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73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4"/>
        <v>229</v>
      </c>
      <c r="J457" s="45">
        <v>10</v>
      </c>
      <c r="K457" s="46">
        <f t="shared" si="75"/>
        <v>120</v>
      </c>
      <c r="L457" s="42">
        <f t="shared" si="76"/>
        <v>11</v>
      </c>
      <c r="M457" s="24">
        <f t="shared" si="69"/>
        <v>137</v>
      </c>
      <c r="N457" s="26">
        <v>0</v>
      </c>
      <c r="O457" s="61">
        <v>0</v>
      </c>
      <c r="P457" s="60">
        <f t="shared" si="72"/>
        <v>-229</v>
      </c>
      <c r="Q457" s="83"/>
      <c r="R457" s="80"/>
      <c r="S457" s="79"/>
      <c r="T457" s="55">
        <f t="shared" si="70"/>
        <v>0</v>
      </c>
      <c r="U457" s="59" t="str">
        <f t="shared" si="77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73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4"/>
        <v>399</v>
      </c>
      <c r="J458" s="45">
        <v>10</v>
      </c>
      <c r="K458" s="46">
        <f t="shared" si="75"/>
        <v>120</v>
      </c>
      <c r="L458" s="42">
        <f t="shared" si="76"/>
        <v>11</v>
      </c>
      <c r="M458" s="24">
        <f t="shared" si="69"/>
        <v>137</v>
      </c>
      <c r="N458" s="26">
        <v>0</v>
      </c>
      <c r="O458" s="61">
        <v>0</v>
      </c>
      <c r="P458" s="60">
        <f t="shared" si="72"/>
        <v>-399</v>
      </c>
      <c r="Q458" s="83"/>
      <c r="R458" s="80"/>
      <c r="S458" s="79"/>
      <c r="T458" s="55">
        <f t="shared" si="70"/>
        <v>0</v>
      </c>
      <c r="U458" s="59" t="str">
        <f t="shared" si="77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73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4"/>
        <v>298</v>
      </c>
      <c r="J459" s="45">
        <v>10</v>
      </c>
      <c r="K459" s="46">
        <f t="shared" si="75"/>
        <v>120</v>
      </c>
      <c r="L459" s="42">
        <f t="shared" si="76"/>
        <v>11</v>
      </c>
      <c r="M459" s="24">
        <f t="shared" ref="M459:M522" si="78">DATEDIF(F459,$F$2,"M")</f>
        <v>137</v>
      </c>
      <c r="N459" s="26">
        <v>0</v>
      </c>
      <c r="O459" s="61">
        <v>0</v>
      </c>
      <c r="P459" s="60">
        <f t="shared" si="72"/>
        <v>-298</v>
      </c>
      <c r="Q459" s="83"/>
      <c r="R459" s="80"/>
      <c r="S459" s="79"/>
      <c r="T459" s="55">
        <f t="shared" ref="T459:T522" si="79">I459+N459+O459+P459</f>
        <v>0</v>
      </c>
      <c r="U459" s="59" t="str">
        <f t="shared" si="77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73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4"/>
        <v>725</v>
      </c>
      <c r="J460" s="45">
        <v>10</v>
      </c>
      <c r="K460" s="46">
        <f t="shared" si="75"/>
        <v>120</v>
      </c>
      <c r="L460" s="42">
        <f t="shared" si="76"/>
        <v>11</v>
      </c>
      <c r="M460" s="24">
        <f t="shared" si="78"/>
        <v>137</v>
      </c>
      <c r="N460" s="26">
        <v>0</v>
      </c>
      <c r="O460" s="61">
        <v>0</v>
      </c>
      <c r="P460" s="60">
        <f t="shared" ref="P460:P491" si="80">I460*-1</f>
        <v>-725</v>
      </c>
      <c r="Q460" s="83"/>
      <c r="R460" s="80"/>
      <c r="S460" s="79"/>
      <c r="T460" s="55">
        <f t="shared" si="79"/>
        <v>0</v>
      </c>
      <c r="U460" s="59" t="str">
        <f t="shared" si="77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73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4"/>
        <v>2693.24</v>
      </c>
      <c r="J461" s="45">
        <v>5</v>
      </c>
      <c r="K461" s="46">
        <f t="shared" si="75"/>
        <v>60</v>
      </c>
      <c r="L461" s="42">
        <f t="shared" si="76"/>
        <v>11</v>
      </c>
      <c r="M461" s="24">
        <f t="shared" si="78"/>
        <v>136</v>
      </c>
      <c r="N461" s="26">
        <v>0</v>
      </c>
      <c r="O461" s="61">
        <v>0</v>
      </c>
      <c r="P461" s="60">
        <f t="shared" si="80"/>
        <v>-2693.24</v>
      </c>
      <c r="Q461" s="83"/>
      <c r="R461" s="80"/>
      <c r="S461" s="79"/>
      <c r="T461" s="55">
        <f t="shared" si="79"/>
        <v>0</v>
      </c>
      <c r="U461" s="59" t="str">
        <f t="shared" si="77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73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4"/>
        <v>2300</v>
      </c>
      <c r="J462" s="45">
        <v>10</v>
      </c>
      <c r="K462" s="46">
        <f t="shared" si="75"/>
        <v>120</v>
      </c>
      <c r="L462" s="42">
        <f t="shared" si="76"/>
        <v>11</v>
      </c>
      <c r="M462" s="24">
        <f t="shared" si="78"/>
        <v>136</v>
      </c>
      <c r="N462" s="26">
        <v>0</v>
      </c>
      <c r="O462" s="61">
        <v>0</v>
      </c>
      <c r="P462" s="60">
        <f t="shared" si="80"/>
        <v>-2300</v>
      </c>
      <c r="Q462" s="83"/>
      <c r="R462" s="80"/>
      <c r="S462" s="79"/>
      <c r="T462" s="55">
        <f t="shared" si="79"/>
        <v>0</v>
      </c>
      <c r="U462" s="59" t="str">
        <f t="shared" si="77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73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4"/>
        <v>3280</v>
      </c>
      <c r="J463" s="45">
        <v>10</v>
      </c>
      <c r="K463" s="46">
        <f t="shared" si="75"/>
        <v>120</v>
      </c>
      <c r="L463" s="42">
        <f t="shared" si="76"/>
        <v>11</v>
      </c>
      <c r="M463" s="24">
        <f t="shared" si="78"/>
        <v>136</v>
      </c>
      <c r="N463" s="26">
        <v>0</v>
      </c>
      <c r="O463" s="61">
        <v>0</v>
      </c>
      <c r="P463" s="60">
        <f t="shared" si="80"/>
        <v>-3280</v>
      </c>
      <c r="Q463" s="83"/>
      <c r="R463" s="80"/>
      <c r="S463" s="79"/>
      <c r="T463" s="55">
        <f t="shared" si="79"/>
        <v>0</v>
      </c>
      <c r="U463" s="59" t="str">
        <f t="shared" si="77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73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4"/>
        <v>3350</v>
      </c>
      <c r="J464" s="45">
        <v>10</v>
      </c>
      <c r="K464" s="46">
        <f t="shared" si="75"/>
        <v>120</v>
      </c>
      <c r="L464" s="42">
        <f t="shared" si="76"/>
        <v>11</v>
      </c>
      <c r="M464" s="24">
        <f t="shared" si="78"/>
        <v>136</v>
      </c>
      <c r="N464" s="26">
        <v>0</v>
      </c>
      <c r="O464" s="61">
        <v>0</v>
      </c>
      <c r="P464" s="60">
        <f t="shared" si="80"/>
        <v>-3350</v>
      </c>
      <c r="Q464" s="83"/>
      <c r="R464" s="80"/>
      <c r="S464" s="79"/>
      <c r="T464" s="55">
        <f t="shared" si="79"/>
        <v>0</v>
      </c>
      <c r="U464" s="59" t="str">
        <f t="shared" si="77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73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4"/>
        <v>2670</v>
      </c>
      <c r="J465" s="45">
        <v>10</v>
      </c>
      <c r="K465" s="46">
        <f t="shared" si="75"/>
        <v>120</v>
      </c>
      <c r="L465" s="42">
        <f t="shared" si="76"/>
        <v>11</v>
      </c>
      <c r="M465" s="24">
        <f t="shared" si="78"/>
        <v>136</v>
      </c>
      <c r="N465" s="26">
        <v>0</v>
      </c>
      <c r="O465" s="61">
        <v>0</v>
      </c>
      <c r="P465" s="60">
        <f t="shared" si="80"/>
        <v>-2670</v>
      </c>
      <c r="Q465" s="83"/>
      <c r="R465" s="80"/>
      <c r="S465" s="79"/>
      <c r="T465" s="55">
        <f t="shared" si="79"/>
        <v>0</v>
      </c>
      <c r="U465" s="59" t="str">
        <f t="shared" si="77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73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4"/>
        <v>599</v>
      </c>
      <c r="J466" s="45">
        <v>10</v>
      </c>
      <c r="K466" s="46">
        <f t="shared" si="75"/>
        <v>120</v>
      </c>
      <c r="L466" s="42">
        <f t="shared" si="76"/>
        <v>11</v>
      </c>
      <c r="M466" s="24">
        <f t="shared" si="78"/>
        <v>136</v>
      </c>
      <c r="N466" s="26">
        <v>0</v>
      </c>
      <c r="O466" s="61">
        <v>0</v>
      </c>
      <c r="P466" s="60">
        <f t="shared" si="80"/>
        <v>-599</v>
      </c>
      <c r="Q466" s="83"/>
      <c r="R466" s="80"/>
      <c r="S466" s="79"/>
      <c r="T466" s="55">
        <f t="shared" si="79"/>
        <v>0</v>
      </c>
      <c r="U466" s="59" t="str">
        <f t="shared" si="77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73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4"/>
        <v>1150</v>
      </c>
      <c r="J467" s="45">
        <v>10</v>
      </c>
      <c r="K467" s="46">
        <f t="shared" si="75"/>
        <v>120</v>
      </c>
      <c r="L467" s="42">
        <f t="shared" si="76"/>
        <v>11</v>
      </c>
      <c r="M467" s="24">
        <f t="shared" si="78"/>
        <v>136</v>
      </c>
      <c r="N467" s="26">
        <v>0</v>
      </c>
      <c r="O467" s="61">
        <v>0</v>
      </c>
      <c r="P467" s="60">
        <f t="shared" si="80"/>
        <v>-1150</v>
      </c>
      <c r="Q467" s="83"/>
      <c r="R467" s="80"/>
      <c r="S467" s="79"/>
      <c r="T467" s="55">
        <f t="shared" si="79"/>
        <v>0</v>
      </c>
      <c r="U467" s="59" t="str">
        <f t="shared" si="77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73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4"/>
        <v>19339.55</v>
      </c>
      <c r="J468" s="45">
        <v>10</v>
      </c>
      <c r="K468" s="46">
        <f t="shared" si="75"/>
        <v>120</v>
      </c>
      <c r="L468" s="42">
        <f t="shared" si="76"/>
        <v>11</v>
      </c>
      <c r="M468" s="24">
        <f t="shared" si="78"/>
        <v>134</v>
      </c>
      <c r="N468" s="26">
        <v>0</v>
      </c>
      <c r="O468" s="61">
        <v>0</v>
      </c>
      <c r="P468" s="60">
        <f t="shared" si="80"/>
        <v>-19339.55</v>
      </c>
      <c r="Q468" s="83"/>
      <c r="R468" s="80"/>
      <c r="S468" s="79"/>
      <c r="T468" s="55">
        <f t="shared" si="79"/>
        <v>0</v>
      </c>
      <c r="U468" s="59" t="str">
        <f t="shared" si="77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73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4"/>
        <v>52136.700000000004</v>
      </c>
      <c r="J469" s="45">
        <v>10</v>
      </c>
      <c r="K469" s="46">
        <f t="shared" si="75"/>
        <v>120</v>
      </c>
      <c r="L469" s="42">
        <f t="shared" si="76"/>
        <v>11</v>
      </c>
      <c r="M469" s="24">
        <f t="shared" si="78"/>
        <v>134</v>
      </c>
      <c r="N469" s="26">
        <v>0</v>
      </c>
      <c r="O469" s="61">
        <v>0</v>
      </c>
      <c r="P469" s="60">
        <f t="shared" si="80"/>
        <v>-52136.700000000004</v>
      </c>
      <c r="Q469" s="83"/>
      <c r="R469" s="80"/>
      <c r="S469" s="79"/>
      <c r="T469" s="55">
        <f t="shared" si="79"/>
        <v>0</v>
      </c>
      <c r="U469" s="59" t="str">
        <f t="shared" si="77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73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4"/>
        <v>20565.399999999998</v>
      </c>
      <c r="J470" s="45">
        <v>10</v>
      </c>
      <c r="K470" s="46">
        <f t="shared" si="75"/>
        <v>120</v>
      </c>
      <c r="L470" s="42">
        <f t="shared" si="76"/>
        <v>11</v>
      </c>
      <c r="M470" s="24">
        <f t="shared" si="78"/>
        <v>134</v>
      </c>
      <c r="N470" s="26">
        <v>0</v>
      </c>
      <c r="O470" s="61">
        <v>0</v>
      </c>
      <c r="P470" s="60">
        <f t="shared" si="80"/>
        <v>-20565.399999999998</v>
      </c>
      <c r="Q470" s="83"/>
      <c r="R470" s="80"/>
      <c r="S470" s="79"/>
      <c r="T470" s="55">
        <f t="shared" si="79"/>
        <v>0</v>
      </c>
      <c r="U470" s="59" t="str">
        <f t="shared" si="77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73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4"/>
        <v>26886.199999999997</v>
      </c>
      <c r="J471" s="45">
        <v>10</v>
      </c>
      <c r="K471" s="46">
        <f t="shared" si="75"/>
        <v>120</v>
      </c>
      <c r="L471" s="42">
        <f t="shared" si="76"/>
        <v>11</v>
      </c>
      <c r="M471" s="24">
        <f t="shared" si="78"/>
        <v>134</v>
      </c>
      <c r="N471" s="26">
        <v>0</v>
      </c>
      <c r="O471" s="61">
        <v>0</v>
      </c>
      <c r="P471" s="60">
        <f t="shared" si="80"/>
        <v>-26886.199999999997</v>
      </c>
      <c r="Q471" s="83"/>
      <c r="R471" s="80"/>
      <c r="S471" s="79"/>
      <c r="T471" s="55">
        <f t="shared" si="79"/>
        <v>0</v>
      </c>
      <c r="U471" s="59" t="str">
        <f t="shared" si="77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73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4"/>
        <v>30848.100000000002</v>
      </c>
      <c r="J472" s="45">
        <v>10</v>
      </c>
      <c r="K472" s="46">
        <f t="shared" si="75"/>
        <v>120</v>
      </c>
      <c r="L472" s="42">
        <f t="shared" si="76"/>
        <v>11</v>
      </c>
      <c r="M472" s="24">
        <f t="shared" si="78"/>
        <v>134</v>
      </c>
      <c r="N472" s="26">
        <v>0</v>
      </c>
      <c r="O472" s="61">
        <v>0</v>
      </c>
      <c r="P472" s="60">
        <f t="shared" si="80"/>
        <v>-30848.100000000002</v>
      </c>
      <c r="Q472" s="83"/>
      <c r="R472" s="80"/>
      <c r="S472" s="79"/>
      <c r="T472" s="55">
        <f t="shared" si="79"/>
        <v>0</v>
      </c>
      <c r="U472" s="59" t="str">
        <f t="shared" si="77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73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4"/>
        <v>137616</v>
      </c>
      <c r="J473" s="45">
        <v>10</v>
      </c>
      <c r="K473" s="46">
        <f t="shared" si="75"/>
        <v>120</v>
      </c>
      <c r="L473" s="42">
        <f t="shared" si="76"/>
        <v>11</v>
      </c>
      <c r="M473" s="24">
        <f t="shared" si="78"/>
        <v>134</v>
      </c>
      <c r="N473" s="26">
        <v>0</v>
      </c>
      <c r="O473" s="61">
        <v>0</v>
      </c>
      <c r="P473" s="60">
        <f t="shared" si="80"/>
        <v>-137616</v>
      </c>
      <c r="Q473" s="83"/>
      <c r="R473" s="80"/>
      <c r="S473" s="79"/>
      <c r="T473" s="55">
        <f t="shared" si="79"/>
        <v>0</v>
      </c>
      <c r="U473" s="59" t="str">
        <f t="shared" si="77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73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4"/>
        <v>1101</v>
      </c>
      <c r="J474" s="45">
        <v>10</v>
      </c>
      <c r="K474" s="46">
        <f t="shared" si="75"/>
        <v>120</v>
      </c>
      <c r="L474" s="42">
        <f t="shared" si="76"/>
        <v>11</v>
      </c>
      <c r="M474" s="24">
        <f t="shared" si="78"/>
        <v>134</v>
      </c>
      <c r="N474" s="26">
        <v>0</v>
      </c>
      <c r="O474" s="61">
        <v>0</v>
      </c>
      <c r="P474" s="60">
        <f t="shared" si="80"/>
        <v>-1101</v>
      </c>
      <c r="Q474" s="83"/>
      <c r="R474" s="80"/>
      <c r="S474" s="79"/>
      <c r="T474" s="55">
        <f t="shared" si="79"/>
        <v>0</v>
      </c>
      <c r="U474" s="59" t="str">
        <f t="shared" si="77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73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4"/>
        <v>4488.5</v>
      </c>
      <c r="J475" s="45">
        <v>10</v>
      </c>
      <c r="K475" s="46">
        <f t="shared" si="75"/>
        <v>120</v>
      </c>
      <c r="L475" s="42">
        <f t="shared" si="76"/>
        <v>11</v>
      </c>
      <c r="M475" s="24">
        <f t="shared" si="78"/>
        <v>134</v>
      </c>
      <c r="N475" s="26">
        <v>0</v>
      </c>
      <c r="O475" s="61">
        <v>0</v>
      </c>
      <c r="P475" s="60">
        <f t="shared" si="80"/>
        <v>-4488.5</v>
      </c>
      <c r="Q475" s="83"/>
      <c r="R475" s="80"/>
      <c r="S475" s="79"/>
      <c r="T475" s="55">
        <f t="shared" si="79"/>
        <v>0</v>
      </c>
      <c r="U475" s="59" t="str">
        <f t="shared" si="77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73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4"/>
        <v>5323.5</v>
      </c>
      <c r="J476" s="45">
        <v>10</v>
      </c>
      <c r="K476" s="46">
        <f t="shared" si="75"/>
        <v>120</v>
      </c>
      <c r="L476" s="42">
        <f t="shared" si="76"/>
        <v>11</v>
      </c>
      <c r="M476" s="24">
        <f t="shared" si="78"/>
        <v>134</v>
      </c>
      <c r="N476" s="26">
        <v>0</v>
      </c>
      <c r="O476" s="61">
        <v>0</v>
      </c>
      <c r="P476" s="60">
        <f t="shared" si="80"/>
        <v>-5323.5</v>
      </c>
      <c r="Q476" s="83"/>
      <c r="R476" s="80"/>
      <c r="S476" s="79"/>
      <c r="T476" s="55">
        <f t="shared" si="79"/>
        <v>0</v>
      </c>
      <c r="U476" s="59" t="str">
        <f t="shared" si="77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73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4"/>
        <v>2500.5</v>
      </c>
      <c r="J477" s="45">
        <v>10</v>
      </c>
      <c r="K477" s="46">
        <f t="shared" si="75"/>
        <v>120</v>
      </c>
      <c r="L477" s="42">
        <f t="shared" si="76"/>
        <v>11</v>
      </c>
      <c r="M477" s="24">
        <f t="shared" si="78"/>
        <v>134</v>
      </c>
      <c r="N477" s="26">
        <v>0</v>
      </c>
      <c r="O477" s="61">
        <v>0</v>
      </c>
      <c r="P477" s="60">
        <f t="shared" si="80"/>
        <v>-2500.5</v>
      </c>
      <c r="Q477" s="83"/>
      <c r="R477" s="80"/>
      <c r="S477" s="79"/>
      <c r="T477" s="55">
        <f t="shared" si="79"/>
        <v>0</v>
      </c>
      <c r="U477" s="59" t="str">
        <f t="shared" si="77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73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4"/>
        <v>3517.65</v>
      </c>
      <c r="J478" s="45">
        <v>10</v>
      </c>
      <c r="K478" s="46">
        <f t="shared" si="75"/>
        <v>120</v>
      </c>
      <c r="L478" s="42">
        <f t="shared" si="76"/>
        <v>11</v>
      </c>
      <c r="M478" s="24">
        <f t="shared" si="78"/>
        <v>134</v>
      </c>
      <c r="N478" s="26">
        <v>0</v>
      </c>
      <c r="O478" s="61">
        <v>0</v>
      </c>
      <c r="P478" s="60">
        <f t="shared" si="80"/>
        <v>-3517.65</v>
      </c>
      <c r="Q478" s="83"/>
      <c r="R478" s="80"/>
      <c r="S478" s="79"/>
      <c r="T478" s="55">
        <f t="shared" si="79"/>
        <v>0</v>
      </c>
      <c r="U478" s="59" t="str">
        <f t="shared" si="77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73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4"/>
        <v>1591.1</v>
      </c>
      <c r="J479" s="45">
        <v>10</v>
      </c>
      <c r="K479" s="46">
        <f t="shared" si="75"/>
        <v>120</v>
      </c>
      <c r="L479" s="42">
        <f t="shared" si="76"/>
        <v>11</v>
      </c>
      <c r="M479" s="24">
        <f t="shared" si="78"/>
        <v>134</v>
      </c>
      <c r="N479" s="26">
        <v>0</v>
      </c>
      <c r="O479" s="61">
        <v>0</v>
      </c>
      <c r="P479" s="60">
        <f t="shared" si="80"/>
        <v>-1591.1</v>
      </c>
      <c r="Q479" s="83"/>
      <c r="R479" s="80"/>
      <c r="S479" s="79"/>
      <c r="T479" s="55">
        <f t="shared" si="79"/>
        <v>0</v>
      </c>
      <c r="U479" s="59" t="str">
        <f t="shared" si="77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73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4"/>
        <v>1250.25</v>
      </c>
      <c r="J480" s="45">
        <v>10</v>
      </c>
      <c r="K480" s="46">
        <f t="shared" si="75"/>
        <v>120</v>
      </c>
      <c r="L480" s="42">
        <f t="shared" si="76"/>
        <v>11</v>
      </c>
      <c r="M480" s="24">
        <f t="shared" si="78"/>
        <v>134</v>
      </c>
      <c r="N480" s="26">
        <v>0</v>
      </c>
      <c r="O480" s="61">
        <v>0</v>
      </c>
      <c r="P480" s="60">
        <f t="shared" si="80"/>
        <v>-1250.25</v>
      </c>
      <c r="Q480" s="83"/>
      <c r="R480" s="80"/>
      <c r="S480" s="79"/>
      <c r="T480" s="55">
        <f t="shared" si="79"/>
        <v>0</v>
      </c>
      <c r="U480" s="59" t="str">
        <f t="shared" si="77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73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4"/>
        <v>1415</v>
      </c>
      <c r="J481" s="45">
        <v>10</v>
      </c>
      <c r="K481" s="46">
        <f t="shared" si="75"/>
        <v>120</v>
      </c>
      <c r="L481" s="42">
        <f t="shared" si="76"/>
        <v>11</v>
      </c>
      <c r="M481" s="24">
        <f t="shared" si="78"/>
        <v>134</v>
      </c>
      <c r="N481" s="26">
        <v>0</v>
      </c>
      <c r="O481" s="61">
        <v>0</v>
      </c>
      <c r="P481" s="60">
        <f t="shared" si="80"/>
        <v>-1415</v>
      </c>
      <c r="Q481" s="83"/>
      <c r="R481" s="80"/>
      <c r="S481" s="79"/>
      <c r="T481" s="55">
        <f t="shared" si="79"/>
        <v>0</v>
      </c>
      <c r="U481" s="59" t="str">
        <f t="shared" si="77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73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4"/>
        <v>635.54999999999995</v>
      </c>
      <c r="J482" s="45">
        <v>10</v>
      </c>
      <c r="K482" s="46">
        <f t="shared" si="75"/>
        <v>120</v>
      </c>
      <c r="L482" s="42">
        <f t="shared" si="76"/>
        <v>11</v>
      </c>
      <c r="M482" s="24">
        <f t="shared" si="78"/>
        <v>134</v>
      </c>
      <c r="N482" s="26">
        <v>0</v>
      </c>
      <c r="O482" s="61">
        <v>0</v>
      </c>
      <c r="P482" s="60">
        <f t="shared" si="80"/>
        <v>-635.54999999999995</v>
      </c>
      <c r="Q482" s="83"/>
      <c r="R482" s="80"/>
      <c r="S482" s="79"/>
      <c r="T482" s="55">
        <f t="shared" si="79"/>
        <v>0</v>
      </c>
      <c r="U482" s="59" t="str">
        <f t="shared" si="77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73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4"/>
        <v>360</v>
      </c>
      <c r="J483" s="45">
        <v>10</v>
      </c>
      <c r="K483" s="46">
        <f t="shared" si="75"/>
        <v>120</v>
      </c>
      <c r="L483" s="42">
        <f t="shared" si="76"/>
        <v>11</v>
      </c>
      <c r="M483" s="24">
        <f t="shared" si="78"/>
        <v>134</v>
      </c>
      <c r="N483" s="26">
        <v>0</v>
      </c>
      <c r="O483" s="61">
        <v>0</v>
      </c>
      <c r="P483" s="60">
        <f t="shared" si="80"/>
        <v>-360</v>
      </c>
      <c r="Q483" s="83"/>
      <c r="R483" s="80"/>
      <c r="S483" s="79"/>
      <c r="T483" s="55">
        <f t="shared" si="79"/>
        <v>0</v>
      </c>
      <c r="U483" s="59" t="str">
        <f t="shared" si="77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73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4"/>
        <v>900</v>
      </c>
      <c r="J484" s="45">
        <v>10</v>
      </c>
      <c r="K484" s="46">
        <f t="shared" si="75"/>
        <v>120</v>
      </c>
      <c r="L484" s="42">
        <f t="shared" si="76"/>
        <v>11</v>
      </c>
      <c r="M484" s="24">
        <f t="shared" si="78"/>
        <v>134</v>
      </c>
      <c r="N484" s="26">
        <v>0</v>
      </c>
      <c r="O484" s="61">
        <v>0</v>
      </c>
      <c r="P484" s="60">
        <f t="shared" si="80"/>
        <v>-900</v>
      </c>
      <c r="Q484" s="83"/>
      <c r="R484" s="80"/>
      <c r="S484" s="79"/>
      <c r="T484" s="55">
        <f t="shared" si="79"/>
        <v>0</v>
      </c>
      <c r="U484" s="59" t="str">
        <f t="shared" si="77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73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4"/>
        <v>35323.68</v>
      </c>
      <c r="J485" s="45">
        <v>10</v>
      </c>
      <c r="K485" s="46">
        <f t="shared" si="75"/>
        <v>120</v>
      </c>
      <c r="L485" s="42">
        <f t="shared" si="76"/>
        <v>11</v>
      </c>
      <c r="M485" s="24">
        <f t="shared" si="78"/>
        <v>133</v>
      </c>
      <c r="N485" s="26">
        <v>0</v>
      </c>
      <c r="O485" s="61">
        <v>0</v>
      </c>
      <c r="P485" s="60">
        <f t="shared" si="80"/>
        <v>-35323.68</v>
      </c>
      <c r="Q485" s="83"/>
      <c r="R485" s="80"/>
      <c r="S485" s="79"/>
      <c r="T485" s="55">
        <f t="shared" si="79"/>
        <v>0</v>
      </c>
      <c r="U485" s="59" t="str">
        <f t="shared" si="77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73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4"/>
        <v>13042.38</v>
      </c>
      <c r="J486" s="45">
        <v>10</v>
      </c>
      <c r="K486" s="46">
        <f t="shared" si="75"/>
        <v>120</v>
      </c>
      <c r="L486" s="42">
        <f t="shared" si="76"/>
        <v>11</v>
      </c>
      <c r="M486" s="24">
        <f t="shared" si="78"/>
        <v>133</v>
      </c>
      <c r="N486" s="26">
        <v>0</v>
      </c>
      <c r="O486" s="61">
        <v>0</v>
      </c>
      <c r="P486" s="60">
        <f t="shared" si="80"/>
        <v>-13042.38</v>
      </c>
      <c r="Q486" s="83"/>
      <c r="R486" s="80"/>
      <c r="S486" s="79"/>
      <c r="T486" s="55">
        <f t="shared" si="79"/>
        <v>0</v>
      </c>
      <c r="U486" s="59" t="str">
        <f t="shared" si="77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73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4"/>
        <v>34036.720000000001</v>
      </c>
      <c r="J487" s="45">
        <v>10</v>
      </c>
      <c r="K487" s="46">
        <f t="shared" si="75"/>
        <v>120</v>
      </c>
      <c r="L487" s="42">
        <f t="shared" si="76"/>
        <v>11</v>
      </c>
      <c r="M487" s="24">
        <f t="shared" si="78"/>
        <v>133</v>
      </c>
      <c r="N487" s="26">
        <v>0</v>
      </c>
      <c r="O487" s="61">
        <v>0</v>
      </c>
      <c r="P487" s="60">
        <f t="shared" si="80"/>
        <v>-34036.720000000001</v>
      </c>
      <c r="Q487" s="83"/>
      <c r="R487" s="80"/>
      <c r="S487" s="79"/>
      <c r="T487" s="55">
        <f t="shared" si="79"/>
        <v>0</v>
      </c>
      <c r="U487" s="59" t="str">
        <f t="shared" si="77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73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4"/>
        <v>4780.6000000000004</v>
      </c>
      <c r="J488" s="45">
        <v>10</v>
      </c>
      <c r="K488" s="46">
        <f t="shared" si="75"/>
        <v>120</v>
      </c>
      <c r="L488" s="42">
        <f t="shared" si="76"/>
        <v>11</v>
      </c>
      <c r="M488" s="24">
        <f t="shared" si="78"/>
        <v>133</v>
      </c>
      <c r="N488" s="26">
        <v>0</v>
      </c>
      <c r="O488" s="61">
        <v>0</v>
      </c>
      <c r="P488" s="60">
        <f t="shared" si="80"/>
        <v>-4780.6000000000004</v>
      </c>
      <c r="Q488" s="83"/>
      <c r="R488" s="80"/>
      <c r="S488" s="79"/>
      <c r="T488" s="55">
        <f t="shared" si="79"/>
        <v>0</v>
      </c>
      <c r="U488" s="59" t="str">
        <f t="shared" si="77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73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4"/>
        <v>33184.400000000001</v>
      </c>
      <c r="J489" s="45">
        <v>10</v>
      </c>
      <c r="K489" s="46">
        <f t="shared" si="75"/>
        <v>120</v>
      </c>
      <c r="L489" s="42">
        <f t="shared" si="76"/>
        <v>11</v>
      </c>
      <c r="M489" s="24">
        <f t="shared" si="78"/>
        <v>133</v>
      </c>
      <c r="N489" s="26">
        <v>0</v>
      </c>
      <c r="O489" s="61">
        <v>0</v>
      </c>
      <c r="P489" s="60">
        <f t="shared" si="80"/>
        <v>-33184.400000000001</v>
      </c>
      <c r="Q489" s="83"/>
      <c r="R489" s="80"/>
      <c r="S489" s="79"/>
      <c r="T489" s="55">
        <f t="shared" si="79"/>
        <v>0</v>
      </c>
      <c r="U489" s="59" t="str">
        <f t="shared" si="77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73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4"/>
        <v>46234.400000000001</v>
      </c>
      <c r="J490" s="45">
        <v>10</v>
      </c>
      <c r="K490" s="46">
        <f t="shared" si="75"/>
        <v>120</v>
      </c>
      <c r="L490" s="42">
        <f t="shared" si="76"/>
        <v>11</v>
      </c>
      <c r="M490" s="24">
        <f t="shared" si="78"/>
        <v>133</v>
      </c>
      <c r="N490" s="26">
        <v>0</v>
      </c>
      <c r="O490" s="61">
        <v>0</v>
      </c>
      <c r="P490" s="60">
        <f t="shared" si="80"/>
        <v>-46234.400000000001</v>
      </c>
      <c r="Q490" s="83"/>
      <c r="R490" s="80"/>
      <c r="S490" s="79"/>
      <c r="T490" s="55">
        <f t="shared" si="79"/>
        <v>0</v>
      </c>
      <c r="U490" s="59" t="str">
        <f t="shared" si="77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73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4"/>
        <v>9980.880000000001</v>
      </c>
      <c r="J491" s="45">
        <v>10</v>
      </c>
      <c r="K491" s="46">
        <f t="shared" si="75"/>
        <v>120</v>
      </c>
      <c r="L491" s="42">
        <f t="shared" si="76"/>
        <v>11</v>
      </c>
      <c r="M491" s="24">
        <f t="shared" si="78"/>
        <v>133</v>
      </c>
      <c r="N491" s="26">
        <v>0</v>
      </c>
      <c r="O491" s="61">
        <v>0</v>
      </c>
      <c r="P491" s="60">
        <f t="shared" si="80"/>
        <v>-9980.880000000001</v>
      </c>
      <c r="Q491" s="83"/>
      <c r="R491" s="80"/>
      <c r="S491" s="79"/>
      <c r="T491" s="55">
        <f t="shared" si="79"/>
        <v>0</v>
      </c>
      <c r="U491" s="59" t="str">
        <f t="shared" si="77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73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4"/>
        <v>2732.9500000000003</v>
      </c>
      <c r="J492" s="45">
        <v>10</v>
      </c>
      <c r="K492" s="46">
        <f t="shared" si="75"/>
        <v>120</v>
      </c>
      <c r="L492" s="42">
        <f t="shared" si="76"/>
        <v>11</v>
      </c>
      <c r="M492" s="24">
        <f t="shared" si="78"/>
        <v>133</v>
      </c>
      <c r="N492" s="26">
        <v>0</v>
      </c>
      <c r="O492" s="61">
        <v>0</v>
      </c>
      <c r="P492" s="60">
        <f t="shared" ref="P492:P523" si="81">I492*-1</f>
        <v>-2732.9500000000003</v>
      </c>
      <c r="Q492" s="83"/>
      <c r="R492" s="80"/>
      <c r="S492" s="79"/>
      <c r="T492" s="55">
        <f t="shared" si="79"/>
        <v>0</v>
      </c>
      <c r="U492" s="59" t="str">
        <f t="shared" si="77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73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4"/>
        <v>17577.149999999998</v>
      </c>
      <c r="J493" s="45">
        <v>10</v>
      </c>
      <c r="K493" s="46">
        <f t="shared" si="75"/>
        <v>120</v>
      </c>
      <c r="L493" s="42">
        <f t="shared" si="76"/>
        <v>11</v>
      </c>
      <c r="M493" s="24">
        <f t="shared" si="78"/>
        <v>133</v>
      </c>
      <c r="N493" s="26">
        <v>0</v>
      </c>
      <c r="O493" s="61">
        <v>0</v>
      </c>
      <c r="P493" s="60">
        <f t="shared" si="81"/>
        <v>-17577.149999999998</v>
      </c>
      <c r="Q493" s="83"/>
      <c r="R493" s="80"/>
      <c r="S493" s="79"/>
      <c r="T493" s="55">
        <f t="shared" si="79"/>
        <v>0</v>
      </c>
      <c r="U493" s="59" t="str">
        <f t="shared" si="77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73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4"/>
        <v>4460</v>
      </c>
      <c r="J494" s="45">
        <v>10</v>
      </c>
      <c r="K494" s="46">
        <f t="shared" si="75"/>
        <v>120</v>
      </c>
      <c r="L494" s="42">
        <f t="shared" si="76"/>
        <v>11</v>
      </c>
      <c r="M494" s="24">
        <f t="shared" si="78"/>
        <v>133</v>
      </c>
      <c r="N494" s="26">
        <v>0</v>
      </c>
      <c r="O494" s="61">
        <v>0</v>
      </c>
      <c r="P494" s="60">
        <f t="shared" si="81"/>
        <v>-4460</v>
      </c>
      <c r="Q494" s="83"/>
      <c r="R494" s="80"/>
      <c r="S494" s="79"/>
      <c r="T494" s="55">
        <f t="shared" si="79"/>
        <v>0</v>
      </c>
      <c r="U494" s="59" t="str">
        <f t="shared" si="77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73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4"/>
        <v>5816.18</v>
      </c>
      <c r="J495" s="45">
        <v>10</v>
      </c>
      <c r="K495" s="46">
        <f t="shared" si="75"/>
        <v>120</v>
      </c>
      <c r="L495" s="42">
        <f t="shared" si="76"/>
        <v>11</v>
      </c>
      <c r="M495" s="24">
        <f t="shared" si="78"/>
        <v>133</v>
      </c>
      <c r="N495" s="26">
        <v>0</v>
      </c>
      <c r="O495" s="61">
        <v>0</v>
      </c>
      <c r="P495" s="60">
        <f t="shared" si="81"/>
        <v>-5816.18</v>
      </c>
      <c r="Q495" s="83"/>
      <c r="R495" s="80"/>
      <c r="S495" s="79"/>
      <c r="T495" s="55">
        <f t="shared" si="79"/>
        <v>0</v>
      </c>
      <c r="U495" s="59" t="str">
        <f t="shared" si="77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73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4"/>
        <v>2967.48</v>
      </c>
      <c r="J496" s="45">
        <v>10</v>
      </c>
      <c r="K496" s="46">
        <f t="shared" si="75"/>
        <v>120</v>
      </c>
      <c r="L496" s="42">
        <f t="shared" si="76"/>
        <v>11</v>
      </c>
      <c r="M496" s="24">
        <f t="shared" si="78"/>
        <v>133</v>
      </c>
      <c r="N496" s="26">
        <v>0</v>
      </c>
      <c r="O496" s="61">
        <v>0</v>
      </c>
      <c r="P496" s="60">
        <f t="shared" si="81"/>
        <v>-2967.48</v>
      </c>
      <c r="Q496" s="83"/>
      <c r="R496" s="80"/>
      <c r="S496" s="79"/>
      <c r="T496" s="55">
        <f t="shared" si="79"/>
        <v>0</v>
      </c>
      <c r="U496" s="59" t="str">
        <f t="shared" si="77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73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4"/>
        <v>1106</v>
      </c>
      <c r="J497" s="45">
        <v>10</v>
      </c>
      <c r="K497" s="46">
        <f t="shared" si="75"/>
        <v>120</v>
      </c>
      <c r="L497" s="42">
        <f t="shared" si="76"/>
        <v>11</v>
      </c>
      <c r="M497" s="24">
        <f t="shared" si="78"/>
        <v>133</v>
      </c>
      <c r="N497" s="26">
        <v>0</v>
      </c>
      <c r="O497" s="61">
        <v>0</v>
      </c>
      <c r="P497" s="60">
        <f t="shared" si="81"/>
        <v>-1106</v>
      </c>
      <c r="Q497" s="83"/>
      <c r="R497" s="80"/>
      <c r="S497" s="79"/>
      <c r="T497" s="55">
        <f t="shared" si="79"/>
        <v>0</v>
      </c>
      <c r="U497" s="59" t="str">
        <f t="shared" si="77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73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4"/>
        <v>1960</v>
      </c>
      <c r="J498" s="45">
        <v>10</v>
      </c>
      <c r="K498" s="46">
        <f t="shared" si="75"/>
        <v>120</v>
      </c>
      <c r="L498" s="42">
        <f t="shared" si="76"/>
        <v>11</v>
      </c>
      <c r="M498" s="24">
        <f t="shared" si="78"/>
        <v>133</v>
      </c>
      <c r="N498" s="26">
        <v>0</v>
      </c>
      <c r="O498" s="61">
        <v>0</v>
      </c>
      <c r="P498" s="60">
        <f t="shared" si="81"/>
        <v>-1960</v>
      </c>
      <c r="Q498" s="83"/>
      <c r="R498" s="80"/>
      <c r="S498" s="79"/>
      <c r="T498" s="55">
        <f t="shared" si="79"/>
        <v>0</v>
      </c>
      <c r="U498" s="59" t="str">
        <f t="shared" si="77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73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4"/>
        <v>1587</v>
      </c>
      <c r="J499" s="45">
        <v>10</v>
      </c>
      <c r="K499" s="46">
        <f t="shared" si="75"/>
        <v>120</v>
      </c>
      <c r="L499" s="42">
        <f t="shared" si="76"/>
        <v>11</v>
      </c>
      <c r="M499" s="24">
        <f t="shared" si="78"/>
        <v>133</v>
      </c>
      <c r="N499" s="26">
        <v>0</v>
      </c>
      <c r="O499" s="61">
        <v>0</v>
      </c>
      <c r="P499" s="60">
        <f t="shared" si="81"/>
        <v>-1587</v>
      </c>
      <c r="Q499" s="83"/>
      <c r="R499" s="80"/>
      <c r="S499" s="79"/>
      <c r="T499" s="55">
        <f t="shared" si="79"/>
        <v>0</v>
      </c>
      <c r="U499" s="59" t="str">
        <f t="shared" si="77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73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4"/>
        <v>1099</v>
      </c>
      <c r="J500" s="45">
        <v>10</v>
      </c>
      <c r="K500" s="46">
        <f t="shared" si="75"/>
        <v>120</v>
      </c>
      <c r="L500" s="42">
        <f t="shared" si="76"/>
        <v>11</v>
      </c>
      <c r="M500" s="24">
        <f t="shared" si="78"/>
        <v>132</v>
      </c>
      <c r="N500" s="26">
        <v>0</v>
      </c>
      <c r="O500" s="61">
        <v>0</v>
      </c>
      <c r="P500" s="60">
        <f t="shared" si="81"/>
        <v>-1099</v>
      </c>
      <c r="Q500" s="83"/>
      <c r="R500" s="80"/>
      <c r="S500" s="79"/>
      <c r="T500" s="55">
        <f t="shared" si="79"/>
        <v>0</v>
      </c>
      <c r="U500" s="59" t="str">
        <f t="shared" si="77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73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4"/>
        <v>268.2</v>
      </c>
      <c r="J501" s="45">
        <v>10</v>
      </c>
      <c r="K501" s="46">
        <f t="shared" si="75"/>
        <v>120</v>
      </c>
      <c r="L501" s="42">
        <f t="shared" si="76"/>
        <v>11</v>
      </c>
      <c r="M501" s="24">
        <f t="shared" si="78"/>
        <v>132</v>
      </c>
      <c r="N501" s="26">
        <v>0</v>
      </c>
      <c r="O501" s="61">
        <v>0</v>
      </c>
      <c r="P501" s="60">
        <f t="shared" si="81"/>
        <v>-268.2</v>
      </c>
      <c r="Q501" s="83"/>
      <c r="R501" s="80"/>
      <c r="S501" s="79"/>
      <c r="T501" s="55">
        <f t="shared" si="79"/>
        <v>0</v>
      </c>
      <c r="U501" s="59" t="str">
        <f t="shared" si="77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73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4"/>
        <v>1980</v>
      </c>
      <c r="J502" s="45">
        <v>5</v>
      </c>
      <c r="K502" s="46">
        <f t="shared" si="75"/>
        <v>60</v>
      </c>
      <c r="L502" s="42">
        <f t="shared" si="76"/>
        <v>10</v>
      </c>
      <c r="M502" s="24">
        <f t="shared" si="78"/>
        <v>131</v>
      </c>
      <c r="N502" s="26">
        <v>0</v>
      </c>
      <c r="O502" s="61">
        <v>0</v>
      </c>
      <c r="P502" s="60">
        <f t="shared" si="81"/>
        <v>-1980</v>
      </c>
      <c r="Q502" s="83"/>
      <c r="R502" s="80"/>
      <c r="S502" s="79"/>
      <c r="T502" s="55">
        <f t="shared" si="79"/>
        <v>0</v>
      </c>
      <c r="U502" s="59" t="str">
        <f t="shared" si="77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73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4"/>
        <v>1002</v>
      </c>
      <c r="J503" s="45">
        <v>10</v>
      </c>
      <c r="K503" s="46">
        <f t="shared" si="75"/>
        <v>120</v>
      </c>
      <c r="L503" s="42">
        <f t="shared" si="76"/>
        <v>10</v>
      </c>
      <c r="M503" s="24">
        <f t="shared" si="78"/>
        <v>131</v>
      </c>
      <c r="N503" s="26">
        <v>0</v>
      </c>
      <c r="O503" s="61">
        <v>0</v>
      </c>
      <c r="P503" s="60">
        <f t="shared" si="81"/>
        <v>-1002</v>
      </c>
      <c r="Q503" s="83"/>
      <c r="R503" s="80"/>
      <c r="S503" s="79"/>
      <c r="T503" s="55">
        <f t="shared" si="79"/>
        <v>0</v>
      </c>
      <c r="U503" s="59" t="str">
        <f t="shared" si="77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73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4"/>
        <v>2115</v>
      </c>
      <c r="J504" s="45">
        <v>10</v>
      </c>
      <c r="K504" s="46">
        <f t="shared" si="75"/>
        <v>120</v>
      </c>
      <c r="L504" s="42">
        <f t="shared" si="76"/>
        <v>10</v>
      </c>
      <c r="M504" s="24">
        <f t="shared" si="78"/>
        <v>129</v>
      </c>
      <c r="N504" s="26">
        <v>0</v>
      </c>
      <c r="O504" s="61">
        <v>0</v>
      </c>
      <c r="P504" s="60">
        <f t="shared" si="81"/>
        <v>-2115</v>
      </c>
      <c r="Q504" s="83"/>
      <c r="R504" s="80"/>
      <c r="S504" s="79"/>
      <c r="T504" s="55">
        <f t="shared" si="79"/>
        <v>0</v>
      </c>
      <c r="U504" s="59" t="str">
        <f t="shared" si="77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73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4"/>
        <v>550</v>
      </c>
      <c r="J505" s="45">
        <v>10</v>
      </c>
      <c r="K505" s="46">
        <f t="shared" si="75"/>
        <v>120</v>
      </c>
      <c r="L505" s="42">
        <f t="shared" si="76"/>
        <v>10</v>
      </c>
      <c r="M505" s="24">
        <f t="shared" si="78"/>
        <v>129</v>
      </c>
      <c r="N505" s="26">
        <v>0</v>
      </c>
      <c r="O505" s="61">
        <v>0</v>
      </c>
      <c r="P505" s="60">
        <f t="shared" si="81"/>
        <v>-550</v>
      </c>
      <c r="Q505" s="83"/>
      <c r="R505" s="80"/>
      <c r="S505" s="79"/>
      <c r="T505" s="55">
        <f t="shared" si="79"/>
        <v>0</v>
      </c>
      <c r="U505" s="59" t="str">
        <f t="shared" si="77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73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4"/>
        <v>6411.45</v>
      </c>
      <c r="J506" s="45">
        <v>5</v>
      </c>
      <c r="K506" s="46">
        <f t="shared" si="75"/>
        <v>60</v>
      </c>
      <c r="L506" s="42">
        <f t="shared" si="76"/>
        <v>10</v>
      </c>
      <c r="M506" s="24">
        <f t="shared" si="78"/>
        <v>129</v>
      </c>
      <c r="N506" s="26">
        <v>0</v>
      </c>
      <c r="O506" s="61">
        <v>0</v>
      </c>
      <c r="P506" s="60">
        <f t="shared" si="81"/>
        <v>-6411.45</v>
      </c>
      <c r="Q506" s="83"/>
      <c r="R506" s="80"/>
      <c r="S506" s="79"/>
      <c r="T506" s="55">
        <f t="shared" si="79"/>
        <v>0</v>
      </c>
      <c r="U506" s="59" t="str">
        <f t="shared" si="77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73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4"/>
        <v>897.6</v>
      </c>
      <c r="J507" s="45">
        <v>10</v>
      </c>
      <c r="K507" s="46">
        <f t="shared" si="75"/>
        <v>120</v>
      </c>
      <c r="L507" s="42">
        <f t="shared" si="76"/>
        <v>10</v>
      </c>
      <c r="M507" s="24">
        <f t="shared" si="78"/>
        <v>129</v>
      </c>
      <c r="N507" s="26">
        <v>0</v>
      </c>
      <c r="O507" s="61">
        <v>0</v>
      </c>
      <c r="P507" s="60">
        <f t="shared" si="81"/>
        <v>-897.6</v>
      </c>
      <c r="Q507" s="83"/>
      <c r="R507" s="80"/>
      <c r="S507" s="79"/>
      <c r="T507" s="55">
        <f t="shared" si="79"/>
        <v>0</v>
      </c>
      <c r="U507" s="59" t="str">
        <f t="shared" si="77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73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4"/>
        <v>1183</v>
      </c>
      <c r="J508" s="45">
        <v>10</v>
      </c>
      <c r="K508" s="46">
        <f t="shared" si="75"/>
        <v>120</v>
      </c>
      <c r="L508" s="42">
        <f t="shared" si="76"/>
        <v>10</v>
      </c>
      <c r="M508" s="24">
        <f t="shared" si="78"/>
        <v>129</v>
      </c>
      <c r="N508" s="26">
        <v>0</v>
      </c>
      <c r="O508" s="61">
        <v>0</v>
      </c>
      <c r="P508" s="60">
        <f t="shared" si="81"/>
        <v>-1183</v>
      </c>
      <c r="Q508" s="83"/>
      <c r="R508" s="80"/>
      <c r="S508" s="79"/>
      <c r="T508" s="55">
        <f t="shared" si="79"/>
        <v>0</v>
      </c>
      <c r="U508" s="59" t="str">
        <f t="shared" si="77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73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4"/>
        <v>4113</v>
      </c>
      <c r="J509" s="45">
        <v>10</v>
      </c>
      <c r="K509" s="46">
        <f t="shared" si="75"/>
        <v>120</v>
      </c>
      <c r="L509" s="42">
        <f t="shared" si="76"/>
        <v>10</v>
      </c>
      <c r="M509" s="24">
        <f t="shared" si="78"/>
        <v>129</v>
      </c>
      <c r="N509" s="26">
        <v>0</v>
      </c>
      <c r="O509" s="61">
        <v>0</v>
      </c>
      <c r="P509" s="60">
        <f t="shared" si="81"/>
        <v>-4113</v>
      </c>
      <c r="Q509" s="83"/>
      <c r="R509" s="80"/>
      <c r="S509" s="79"/>
      <c r="T509" s="55">
        <f t="shared" si="79"/>
        <v>0</v>
      </c>
      <c r="U509" s="59" t="str">
        <f t="shared" si="77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73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4"/>
        <v>1029.8</v>
      </c>
      <c r="J510" s="45">
        <v>10</v>
      </c>
      <c r="K510" s="46">
        <f t="shared" si="75"/>
        <v>120</v>
      </c>
      <c r="L510" s="42">
        <f t="shared" si="76"/>
        <v>10</v>
      </c>
      <c r="M510" s="24">
        <f t="shared" si="78"/>
        <v>129</v>
      </c>
      <c r="N510" s="26">
        <v>0</v>
      </c>
      <c r="O510" s="61">
        <v>0</v>
      </c>
      <c r="P510" s="60">
        <f t="shared" si="81"/>
        <v>-1029.8</v>
      </c>
      <c r="Q510" s="83"/>
      <c r="R510" s="80"/>
      <c r="S510" s="79"/>
      <c r="T510" s="55">
        <f t="shared" si="79"/>
        <v>0</v>
      </c>
      <c r="U510" s="59" t="str">
        <f t="shared" si="77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73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4"/>
        <v>4363.8</v>
      </c>
      <c r="J511" s="45">
        <v>10</v>
      </c>
      <c r="K511" s="46">
        <f t="shared" si="75"/>
        <v>120</v>
      </c>
      <c r="L511" s="42">
        <f t="shared" si="76"/>
        <v>10</v>
      </c>
      <c r="M511" s="24">
        <f t="shared" si="78"/>
        <v>129</v>
      </c>
      <c r="N511" s="26">
        <v>0</v>
      </c>
      <c r="O511" s="61">
        <v>0</v>
      </c>
      <c r="P511" s="60">
        <f t="shared" si="81"/>
        <v>-4363.8</v>
      </c>
      <c r="Q511" s="83"/>
      <c r="R511" s="80"/>
      <c r="S511" s="79"/>
      <c r="T511" s="55">
        <f t="shared" si="79"/>
        <v>0</v>
      </c>
      <c r="U511" s="59" t="str">
        <f t="shared" si="77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73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4"/>
        <v>6110.2</v>
      </c>
      <c r="J512" s="45">
        <v>10</v>
      </c>
      <c r="K512" s="46">
        <f t="shared" si="75"/>
        <v>120</v>
      </c>
      <c r="L512" s="42">
        <f t="shared" si="76"/>
        <v>10</v>
      </c>
      <c r="M512" s="24">
        <f t="shared" si="78"/>
        <v>129</v>
      </c>
      <c r="N512" s="26">
        <v>0</v>
      </c>
      <c r="O512" s="61">
        <v>0</v>
      </c>
      <c r="P512" s="60">
        <f t="shared" si="81"/>
        <v>-6110.2</v>
      </c>
      <c r="Q512" s="83"/>
      <c r="R512" s="80"/>
      <c r="S512" s="79"/>
      <c r="T512" s="55">
        <f t="shared" si="79"/>
        <v>0</v>
      </c>
      <c r="U512" s="59" t="str">
        <f t="shared" si="77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73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4"/>
        <v>1265.95</v>
      </c>
      <c r="J513" s="45">
        <v>10</v>
      </c>
      <c r="K513" s="46">
        <f t="shared" si="75"/>
        <v>120</v>
      </c>
      <c r="L513" s="42">
        <f t="shared" si="76"/>
        <v>10</v>
      </c>
      <c r="M513" s="24">
        <f t="shared" si="78"/>
        <v>129</v>
      </c>
      <c r="N513" s="26">
        <v>0</v>
      </c>
      <c r="O513" s="61">
        <v>0</v>
      </c>
      <c r="P513" s="60">
        <f t="shared" si="81"/>
        <v>-1265.95</v>
      </c>
      <c r="Q513" s="83"/>
      <c r="R513" s="80"/>
      <c r="S513" s="79"/>
      <c r="T513" s="55">
        <f t="shared" si="79"/>
        <v>0</v>
      </c>
      <c r="U513" s="59" t="str">
        <f t="shared" si="77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73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4"/>
        <v>5734</v>
      </c>
      <c r="J514" s="45">
        <v>10</v>
      </c>
      <c r="K514" s="46">
        <f t="shared" si="75"/>
        <v>120</v>
      </c>
      <c r="L514" s="42">
        <f t="shared" si="76"/>
        <v>10</v>
      </c>
      <c r="M514" s="24">
        <f t="shared" si="78"/>
        <v>129</v>
      </c>
      <c r="N514" s="26">
        <v>0</v>
      </c>
      <c r="O514" s="61">
        <v>0</v>
      </c>
      <c r="P514" s="60">
        <f t="shared" si="81"/>
        <v>-5734</v>
      </c>
      <c r="Q514" s="83"/>
      <c r="R514" s="80"/>
      <c r="S514" s="79"/>
      <c r="T514" s="55">
        <f t="shared" si="79"/>
        <v>0</v>
      </c>
      <c r="U514" s="59" t="str">
        <f t="shared" si="77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73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4"/>
        <v>1486</v>
      </c>
      <c r="J515" s="45">
        <v>10</v>
      </c>
      <c r="K515" s="46">
        <f t="shared" si="75"/>
        <v>120</v>
      </c>
      <c r="L515" s="42">
        <f t="shared" si="76"/>
        <v>10</v>
      </c>
      <c r="M515" s="24">
        <f t="shared" si="78"/>
        <v>129</v>
      </c>
      <c r="N515" s="26">
        <v>0</v>
      </c>
      <c r="O515" s="61">
        <v>0</v>
      </c>
      <c r="P515" s="60">
        <f t="shared" si="81"/>
        <v>-1486</v>
      </c>
      <c r="Q515" s="83"/>
      <c r="R515" s="80"/>
      <c r="S515" s="79"/>
      <c r="T515" s="55">
        <f t="shared" si="79"/>
        <v>0</v>
      </c>
      <c r="U515" s="59" t="str">
        <f t="shared" si="77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82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83">G516*H516</f>
        <v>781.7</v>
      </c>
      <c r="J516" s="45">
        <v>10</v>
      </c>
      <c r="K516" s="46">
        <f t="shared" ref="K516:K579" si="84">J516*12</f>
        <v>120</v>
      </c>
      <c r="L516" s="42">
        <f t="shared" ref="L516:L579" si="85">DATEDIF(F516,$F$2,"Y")</f>
        <v>10</v>
      </c>
      <c r="M516" s="24">
        <f t="shared" si="78"/>
        <v>129</v>
      </c>
      <c r="N516" s="26">
        <v>0</v>
      </c>
      <c r="O516" s="61">
        <v>0</v>
      </c>
      <c r="P516" s="60">
        <f t="shared" si="81"/>
        <v>-781.7</v>
      </c>
      <c r="Q516" s="83"/>
      <c r="R516" s="80"/>
      <c r="S516" s="79"/>
      <c r="T516" s="55">
        <f t="shared" si="79"/>
        <v>0</v>
      </c>
      <c r="U516" s="59" t="str">
        <f t="shared" ref="U516:U579" si="86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82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83"/>
        <v>680.8</v>
      </c>
      <c r="J517" s="45">
        <v>10</v>
      </c>
      <c r="K517" s="46">
        <f t="shared" si="84"/>
        <v>120</v>
      </c>
      <c r="L517" s="42">
        <f t="shared" si="85"/>
        <v>10</v>
      </c>
      <c r="M517" s="24">
        <f t="shared" si="78"/>
        <v>129</v>
      </c>
      <c r="N517" s="26">
        <v>0</v>
      </c>
      <c r="O517" s="61">
        <v>0</v>
      </c>
      <c r="P517" s="60">
        <f t="shared" si="81"/>
        <v>-680.8</v>
      </c>
      <c r="Q517" s="83"/>
      <c r="R517" s="80"/>
      <c r="S517" s="79"/>
      <c r="T517" s="55">
        <f t="shared" si="79"/>
        <v>0</v>
      </c>
      <c r="U517" s="59" t="str">
        <f t="shared" si="86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82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83"/>
        <v>897.6</v>
      </c>
      <c r="J518" s="45">
        <v>10</v>
      </c>
      <c r="K518" s="46">
        <f t="shared" si="84"/>
        <v>120</v>
      </c>
      <c r="L518" s="42">
        <f t="shared" si="85"/>
        <v>10</v>
      </c>
      <c r="M518" s="24">
        <f t="shared" si="78"/>
        <v>129</v>
      </c>
      <c r="N518" s="26">
        <v>0</v>
      </c>
      <c r="O518" s="61">
        <v>0</v>
      </c>
      <c r="P518" s="60">
        <f t="shared" si="81"/>
        <v>-897.6</v>
      </c>
      <c r="Q518" s="83"/>
      <c r="R518" s="80"/>
      <c r="S518" s="79"/>
      <c r="T518" s="55">
        <f t="shared" si="79"/>
        <v>0</v>
      </c>
      <c r="U518" s="59" t="str">
        <f t="shared" si="86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82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83"/>
        <v>1250.25</v>
      </c>
      <c r="J519" s="45">
        <v>10</v>
      </c>
      <c r="K519" s="46">
        <f t="shared" si="84"/>
        <v>120</v>
      </c>
      <c r="L519" s="42">
        <f t="shared" si="85"/>
        <v>10</v>
      </c>
      <c r="M519" s="24">
        <f t="shared" si="78"/>
        <v>129</v>
      </c>
      <c r="N519" s="26">
        <v>0</v>
      </c>
      <c r="O519" s="61">
        <v>0</v>
      </c>
      <c r="P519" s="60">
        <f t="shared" si="81"/>
        <v>-1250.25</v>
      </c>
      <c r="Q519" s="83"/>
      <c r="R519" s="80"/>
      <c r="S519" s="79"/>
      <c r="T519" s="55">
        <f t="shared" si="79"/>
        <v>0</v>
      </c>
      <c r="U519" s="59" t="str">
        <f t="shared" si="86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82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83"/>
        <v>3880</v>
      </c>
      <c r="J520" s="45">
        <v>5</v>
      </c>
      <c r="K520" s="46">
        <f t="shared" si="84"/>
        <v>60</v>
      </c>
      <c r="L520" s="42">
        <f t="shared" si="85"/>
        <v>10</v>
      </c>
      <c r="M520" s="24">
        <f t="shared" si="78"/>
        <v>129</v>
      </c>
      <c r="N520" s="26">
        <v>0</v>
      </c>
      <c r="O520" s="61">
        <v>0</v>
      </c>
      <c r="P520" s="60">
        <f t="shared" si="81"/>
        <v>-3880</v>
      </c>
      <c r="Q520" s="83"/>
      <c r="R520" s="80"/>
      <c r="S520" s="79"/>
      <c r="T520" s="55">
        <f t="shared" si="79"/>
        <v>0</v>
      </c>
      <c r="U520" s="59" t="str">
        <f t="shared" si="86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82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83"/>
        <v>470.53</v>
      </c>
      <c r="J521" s="45">
        <v>10</v>
      </c>
      <c r="K521" s="46">
        <f t="shared" si="84"/>
        <v>120</v>
      </c>
      <c r="L521" s="42">
        <f t="shared" si="85"/>
        <v>10</v>
      </c>
      <c r="M521" s="24">
        <f t="shared" si="78"/>
        <v>129</v>
      </c>
      <c r="N521" s="26">
        <v>0</v>
      </c>
      <c r="O521" s="61">
        <v>0</v>
      </c>
      <c r="P521" s="60">
        <f t="shared" si="81"/>
        <v>-470.53</v>
      </c>
      <c r="Q521" s="83"/>
      <c r="R521" s="80"/>
      <c r="S521" s="79"/>
      <c r="T521" s="55">
        <f t="shared" si="79"/>
        <v>0</v>
      </c>
      <c r="U521" s="59" t="str">
        <f t="shared" si="86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82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83"/>
        <v>9699.14</v>
      </c>
      <c r="J522" s="45">
        <v>10</v>
      </c>
      <c r="K522" s="46">
        <f t="shared" si="84"/>
        <v>120</v>
      </c>
      <c r="L522" s="42">
        <f t="shared" si="85"/>
        <v>10</v>
      </c>
      <c r="M522" s="24">
        <f t="shared" si="78"/>
        <v>129</v>
      </c>
      <c r="N522" s="26">
        <v>0</v>
      </c>
      <c r="O522" s="61">
        <v>0</v>
      </c>
      <c r="P522" s="60">
        <f t="shared" si="81"/>
        <v>-9699.14</v>
      </c>
      <c r="Q522" s="83"/>
      <c r="R522" s="80"/>
      <c r="S522" s="79"/>
      <c r="T522" s="55">
        <f t="shared" si="79"/>
        <v>0</v>
      </c>
      <c r="U522" s="59" t="str">
        <f t="shared" si="86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82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83"/>
        <v>13042.38</v>
      </c>
      <c r="J523" s="45">
        <v>10</v>
      </c>
      <c r="K523" s="46">
        <f t="shared" si="84"/>
        <v>120</v>
      </c>
      <c r="L523" s="42">
        <f t="shared" si="85"/>
        <v>10</v>
      </c>
      <c r="M523" s="24">
        <f t="shared" ref="M523:M586" si="87">DATEDIF(F523,$F$2,"M")</f>
        <v>129</v>
      </c>
      <c r="N523" s="26">
        <v>0</v>
      </c>
      <c r="O523" s="61">
        <v>0</v>
      </c>
      <c r="P523" s="60">
        <f t="shared" si="81"/>
        <v>-13042.38</v>
      </c>
      <c r="Q523" s="83"/>
      <c r="R523" s="80"/>
      <c r="S523" s="79"/>
      <c r="T523" s="55">
        <f t="shared" ref="T523:T586" si="88">I523+N523+O523+P523</f>
        <v>0</v>
      </c>
      <c r="U523" s="59" t="str">
        <f t="shared" si="86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82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83"/>
        <v>7999.0099999999993</v>
      </c>
      <c r="J524" s="45">
        <v>10</v>
      </c>
      <c r="K524" s="46">
        <f t="shared" si="84"/>
        <v>120</v>
      </c>
      <c r="L524" s="42">
        <f t="shared" si="85"/>
        <v>10</v>
      </c>
      <c r="M524" s="24">
        <f t="shared" si="87"/>
        <v>129</v>
      </c>
      <c r="N524" s="26">
        <v>0</v>
      </c>
      <c r="O524" s="61">
        <v>0</v>
      </c>
      <c r="P524" s="60">
        <f t="shared" ref="P524:P529" si="89">I524*-1</f>
        <v>-7999.0099999999993</v>
      </c>
      <c r="Q524" s="83"/>
      <c r="R524" s="80"/>
      <c r="S524" s="79"/>
      <c r="T524" s="55">
        <f t="shared" si="88"/>
        <v>0</v>
      </c>
      <c r="U524" s="59" t="str">
        <f t="shared" si="86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82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83"/>
        <v>1684.5</v>
      </c>
      <c r="J525" s="45">
        <v>10</v>
      </c>
      <c r="K525" s="46">
        <f t="shared" si="84"/>
        <v>120</v>
      </c>
      <c r="L525" s="42">
        <f t="shared" si="85"/>
        <v>10</v>
      </c>
      <c r="M525" s="24">
        <f t="shared" si="87"/>
        <v>129</v>
      </c>
      <c r="N525" s="26">
        <v>0</v>
      </c>
      <c r="O525" s="61">
        <v>0</v>
      </c>
      <c r="P525" s="60">
        <f t="shared" si="89"/>
        <v>-1684.5</v>
      </c>
      <c r="Q525" s="83"/>
      <c r="R525" s="80"/>
      <c r="S525" s="79"/>
      <c r="T525" s="55">
        <f t="shared" si="88"/>
        <v>0</v>
      </c>
      <c r="U525" s="59" t="str">
        <f t="shared" si="86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82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83"/>
        <v>2511</v>
      </c>
      <c r="J526" s="45">
        <v>5</v>
      </c>
      <c r="K526" s="46">
        <f t="shared" si="84"/>
        <v>60</v>
      </c>
      <c r="L526" s="42">
        <f t="shared" si="85"/>
        <v>10</v>
      </c>
      <c r="M526" s="24">
        <f t="shared" si="87"/>
        <v>128</v>
      </c>
      <c r="N526" s="26">
        <v>0</v>
      </c>
      <c r="O526" s="61">
        <v>0</v>
      </c>
      <c r="P526" s="60">
        <f t="shared" si="89"/>
        <v>-2511</v>
      </c>
      <c r="Q526" s="83"/>
      <c r="R526" s="80"/>
      <c r="S526" s="79"/>
      <c r="T526" s="55">
        <f t="shared" si="88"/>
        <v>0</v>
      </c>
      <c r="U526" s="59" t="str">
        <f t="shared" si="86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82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83"/>
        <v>7030.86</v>
      </c>
      <c r="J527" s="45">
        <v>10</v>
      </c>
      <c r="K527" s="46">
        <f t="shared" si="84"/>
        <v>120</v>
      </c>
      <c r="L527" s="42">
        <f t="shared" si="85"/>
        <v>10</v>
      </c>
      <c r="M527" s="24">
        <f t="shared" si="87"/>
        <v>128</v>
      </c>
      <c r="N527" s="26">
        <v>0</v>
      </c>
      <c r="O527" s="61">
        <v>0</v>
      </c>
      <c r="P527" s="60">
        <f t="shared" si="89"/>
        <v>-7030.86</v>
      </c>
      <c r="Q527" s="83"/>
      <c r="R527" s="80"/>
      <c r="S527" s="79"/>
      <c r="T527" s="55">
        <f t="shared" si="88"/>
        <v>0</v>
      </c>
      <c r="U527" s="59" t="str">
        <f t="shared" si="86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82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83"/>
        <v>3342</v>
      </c>
      <c r="J528" s="45">
        <v>10</v>
      </c>
      <c r="K528" s="46">
        <f t="shared" si="84"/>
        <v>120</v>
      </c>
      <c r="L528" s="42">
        <f t="shared" si="85"/>
        <v>10</v>
      </c>
      <c r="M528" s="24">
        <f t="shared" si="87"/>
        <v>128</v>
      </c>
      <c r="N528" s="26">
        <v>0</v>
      </c>
      <c r="O528" s="61">
        <v>0</v>
      </c>
      <c r="P528" s="60">
        <f t="shared" si="89"/>
        <v>-3342</v>
      </c>
      <c r="Q528" s="83"/>
      <c r="R528" s="80"/>
      <c r="S528" s="79"/>
      <c r="T528" s="55">
        <f t="shared" si="88"/>
        <v>0</v>
      </c>
      <c r="U528" s="59" t="str">
        <f t="shared" si="86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82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83"/>
        <v>390</v>
      </c>
      <c r="J529" s="45">
        <v>10</v>
      </c>
      <c r="K529" s="46">
        <f t="shared" si="84"/>
        <v>120</v>
      </c>
      <c r="L529" s="42">
        <f t="shared" si="85"/>
        <v>10</v>
      </c>
      <c r="M529" s="24">
        <f t="shared" si="87"/>
        <v>127</v>
      </c>
      <c r="N529" s="26">
        <v>0</v>
      </c>
      <c r="O529" s="61">
        <v>0</v>
      </c>
      <c r="P529" s="60">
        <f t="shared" si="89"/>
        <v>-390</v>
      </c>
      <c r="Q529" s="83"/>
      <c r="R529" s="80"/>
      <c r="S529" s="79"/>
      <c r="T529" s="55">
        <f t="shared" si="88"/>
        <v>0</v>
      </c>
      <c r="U529" s="59" t="str">
        <f t="shared" si="86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82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83"/>
        <v>379777.03</v>
      </c>
      <c r="J530" s="45">
        <v>25</v>
      </c>
      <c r="K530" s="46">
        <f t="shared" si="84"/>
        <v>300</v>
      </c>
      <c r="L530" s="42">
        <f t="shared" si="85"/>
        <v>10</v>
      </c>
      <c r="M530" s="24">
        <f t="shared" si="87"/>
        <v>127</v>
      </c>
      <c r="N530" s="26">
        <v>0</v>
      </c>
      <c r="O530" s="61">
        <f>(SLN(I530,N530,K530))*-1</f>
        <v>-1265.9234333333334</v>
      </c>
      <c r="P530" s="60">
        <f>O530*M530</f>
        <v>-160772.27603333333</v>
      </c>
      <c r="Q530" s="83"/>
      <c r="R530" s="80"/>
      <c r="S530" s="79"/>
      <c r="T530" s="55">
        <f t="shared" si="88"/>
        <v>217738.83053333336</v>
      </c>
      <c r="U530" s="59" t="str">
        <f t="shared" si="86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82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83"/>
        <v>3660</v>
      </c>
      <c r="J531" s="45">
        <v>10</v>
      </c>
      <c r="K531" s="46">
        <f t="shared" si="84"/>
        <v>120</v>
      </c>
      <c r="L531" s="42">
        <f t="shared" si="85"/>
        <v>10</v>
      </c>
      <c r="M531" s="24">
        <f t="shared" si="87"/>
        <v>124</v>
      </c>
      <c r="N531" s="26">
        <v>0</v>
      </c>
      <c r="O531" s="61">
        <v>0</v>
      </c>
      <c r="P531" s="60">
        <f t="shared" ref="P531:P538" si="90">I531*-1</f>
        <v>-3660</v>
      </c>
      <c r="Q531" s="83"/>
      <c r="R531" s="80"/>
      <c r="S531" s="79"/>
      <c r="T531" s="55">
        <f t="shared" si="88"/>
        <v>0</v>
      </c>
      <c r="U531" s="59" t="str">
        <f t="shared" si="86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82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83"/>
        <v>2203</v>
      </c>
      <c r="J532" s="45">
        <v>5</v>
      </c>
      <c r="K532" s="46">
        <f t="shared" si="84"/>
        <v>60</v>
      </c>
      <c r="L532" s="42">
        <f t="shared" si="85"/>
        <v>10</v>
      </c>
      <c r="M532" s="24">
        <f t="shared" si="87"/>
        <v>123</v>
      </c>
      <c r="N532" s="26">
        <v>0</v>
      </c>
      <c r="O532" s="61">
        <v>0</v>
      </c>
      <c r="P532" s="60">
        <f t="shared" si="90"/>
        <v>-2203</v>
      </c>
      <c r="Q532" s="83"/>
      <c r="R532" s="80"/>
      <c r="S532" s="79"/>
      <c r="T532" s="55">
        <f t="shared" si="88"/>
        <v>0</v>
      </c>
      <c r="U532" s="59" t="str">
        <f t="shared" si="86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82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83"/>
        <v>390</v>
      </c>
      <c r="J533" s="45">
        <v>10</v>
      </c>
      <c r="K533" s="46">
        <f t="shared" si="84"/>
        <v>120</v>
      </c>
      <c r="L533" s="42">
        <f t="shared" si="85"/>
        <v>10</v>
      </c>
      <c r="M533" s="24">
        <f t="shared" si="87"/>
        <v>122</v>
      </c>
      <c r="N533" s="26">
        <v>0</v>
      </c>
      <c r="O533" s="61">
        <v>0</v>
      </c>
      <c r="P533" s="60">
        <f t="shared" si="90"/>
        <v>-390</v>
      </c>
      <c r="Q533" s="83"/>
      <c r="R533" s="80"/>
      <c r="S533" s="79"/>
      <c r="T533" s="55">
        <f t="shared" si="88"/>
        <v>0</v>
      </c>
      <c r="U533" s="59" t="str">
        <f t="shared" si="86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82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83"/>
        <v>420.91</v>
      </c>
      <c r="J534" s="45">
        <v>5</v>
      </c>
      <c r="K534" s="46">
        <f t="shared" si="84"/>
        <v>60</v>
      </c>
      <c r="L534" s="42">
        <f t="shared" si="85"/>
        <v>10</v>
      </c>
      <c r="M534" s="24">
        <f t="shared" si="87"/>
        <v>122</v>
      </c>
      <c r="N534" s="26">
        <v>0</v>
      </c>
      <c r="O534" s="61">
        <v>0</v>
      </c>
      <c r="P534" s="60">
        <f t="shared" si="90"/>
        <v>-420.91</v>
      </c>
      <c r="Q534" s="83"/>
      <c r="R534" s="80"/>
      <c r="S534" s="79"/>
      <c r="T534" s="55">
        <f t="shared" si="88"/>
        <v>0</v>
      </c>
      <c r="U534" s="59" t="str">
        <f t="shared" si="86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82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83"/>
        <v>2912.06</v>
      </c>
      <c r="J535" s="45">
        <v>5</v>
      </c>
      <c r="K535" s="46">
        <f t="shared" si="84"/>
        <v>60</v>
      </c>
      <c r="L535" s="42">
        <f t="shared" si="85"/>
        <v>10</v>
      </c>
      <c r="M535" s="24">
        <f t="shared" si="87"/>
        <v>122</v>
      </c>
      <c r="N535" s="26">
        <v>0</v>
      </c>
      <c r="O535" s="61">
        <v>0</v>
      </c>
      <c r="P535" s="60">
        <f t="shared" si="90"/>
        <v>-2912.06</v>
      </c>
      <c r="Q535" s="83"/>
      <c r="R535" s="80"/>
      <c r="S535" s="79"/>
      <c r="T535" s="55">
        <f t="shared" si="88"/>
        <v>0</v>
      </c>
      <c r="U535" s="59" t="str">
        <f t="shared" si="86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82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83"/>
        <v>560</v>
      </c>
      <c r="J536" s="45">
        <v>10</v>
      </c>
      <c r="K536" s="46">
        <f t="shared" si="84"/>
        <v>120</v>
      </c>
      <c r="L536" s="42">
        <f t="shared" si="85"/>
        <v>10</v>
      </c>
      <c r="M536" s="24">
        <f t="shared" si="87"/>
        <v>121</v>
      </c>
      <c r="N536" s="26">
        <v>0</v>
      </c>
      <c r="O536" s="61">
        <v>0</v>
      </c>
      <c r="P536" s="60">
        <f t="shared" si="90"/>
        <v>-560</v>
      </c>
      <c r="Q536" s="83"/>
      <c r="R536" s="80"/>
      <c r="S536" s="79"/>
      <c r="T536" s="55">
        <f t="shared" si="88"/>
        <v>0</v>
      </c>
      <c r="U536" s="59" t="str">
        <f t="shared" si="86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82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83"/>
        <v>3990</v>
      </c>
      <c r="J537" s="45">
        <v>5</v>
      </c>
      <c r="K537" s="46">
        <f t="shared" si="84"/>
        <v>60</v>
      </c>
      <c r="L537" s="42">
        <f t="shared" si="85"/>
        <v>9</v>
      </c>
      <c r="M537" s="24">
        <f t="shared" si="87"/>
        <v>118</v>
      </c>
      <c r="N537" s="26">
        <v>0</v>
      </c>
      <c r="O537" s="61">
        <v>0</v>
      </c>
      <c r="P537" s="60">
        <f t="shared" si="90"/>
        <v>-3990</v>
      </c>
      <c r="Q537" s="83"/>
      <c r="R537" s="80"/>
      <c r="S537" s="79"/>
      <c r="T537" s="55">
        <f t="shared" si="88"/>
        <v>0</v>
      </c>
      <c r="U537" s="59" t="str">
        <f t="shared" si="86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82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83"/>
        <v>4460</v>
      </c>
      <c r="J538" s="45">
        <v>5</v>
      </c>
      <c r="K538" s="46">
        <f t="shared" si="84"/>
        <v>60</v>
      </c>
      <c r="L538" s="42">
        <f t="shared" si="85"/>
        <v>9</v>
      </c>
      <c r="M538" s="24">
        <f t="shared" si="87"/>
        <v>116</v>
      </c>
      <c r="N538" s="26">
        <v>0</v>
      </c>
      <c r="O538" s="61">
        <v>0</v>
      </c>
      <c r="P538" s="60">
        <f t="shared" si="90"/>
        <v>-4460</v>
      </c>
      <c r="Q538" s="83"/>
      <c r="R538" s="80"/>
      <c r="S538" s="79"/>
      <c r="T538" s="55">
        <f t="shared" si="88"/>
        <v>0</v>
      </c>
      <c r="U538" s="59" t="str">
        <f t="shared" si="86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82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83"/>
        <v>1180</v>
      </c>
      <c r="J539" s="45">
        <v>10</v>
      </c>
      <c r="K539" s="46">
        <f t="shared" si="84"/>
        <v>120</v>
      </c>
      <c r="L539" s="42">
        <f t="shared" si="85"/>
        <v>9</v>
      </c>
      <c r="M539" s="24">
        <f t="shared" si="87"/>
        <v>114</v>
      </c>
      <c r="N539" s="26">
        <v>0</v>
      </c>
      <c r="O539" s="61">
        <f t="shared" ref="O539:O581" si="91">(SLN(I539,N539,K539))*-1</f>
        <v>-9.8333333333333339</v>
      </c>
      <c r="P539" s="60">
        <f t="shared" ref="P539:P581" si="92">O539*M539</f>
        <v>-1121</v>
      </c>
      <c r="Q539" s="83"/>
      <c r="R539" s="80"/>
      <c r="S539" s="79"/>
      <c r="T539" s="55">
        <f t="shared" si="88"/>
        <v>49.166666666666742</v>
      </c>
      <c r="U539" s="59" t="str">
        <f t="shared" si="86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82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83"/>
        <v>3190.52</v>
      </c>
      <c r="J540" s="45">
        <v>10</v>
      </c>
      <c r="K540" s="46">
        <f t="shared" si="84"/>
        <v>120</v>
      </c>
      <c r="L540" s="42">
        <f t="shared" si="85"/>
        <v>9</v>
      </c>
      <c r="M540" s="24">
        <f t="shared" si="87"/>
        <v>114</v>
      </c>
      <c r="N540" s="26">
        <v>0</v>
      </c>
      <c r="O540" s="61">
        <f t="shared" si="91"/>
        <v>-26.587666666666667</v>
      </c>
      <c r="P540" s="60">
        <f t="shared" si="92"/>
        <v>-3030.9940000000001</v>
      </c>
      <c r="Q540" s="83"/>
      <c r="R540" s="80"/>
      <c r="S540" s="79"/>
      <c r="T540" s="55">
        <f t="shared" si="88"/>
        <v>132.93833333333305</v>
      </c>
      <c r="U540" s="59" t="str">
        <f t="shared" si="86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82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83"/>
        <v>2030</v>
      </c>
      <c r="J541" s="45">
        <v>10</v>
      </c>
      <c r="K541" s="46">
        <f t="shared" si="84"/>
        <v>120</v>
      </c>
      <c r="L541" s="42">
        <f t="shared" si="85"/>
        <v>9</v>
      </c>
      <c r="M541" s="24">
        <f t="shared" si="87"/>
        <v>114</v>
      </c>
      <c r="N541" s="26">
        <v>0</v>
      </c>
      <c r="O541" s="61">
        <f t="shared" si="91"/>
        <v>-16.916666666666668</v>
      </c>
      <c r="P541" s="60">
        <f t="shared" si="92"/>
        <v>-1928.5000000000002</v>
      </c>
      <c r="Q541" s="83"/>
      <c r="R541" s="80"/>
      <c r="S541" s="79"/>
      <c r="T541" s="55">
        <f t="shared" si="88"/>
        <v>84.58333333333303</v>
      </c>
      <c r="U541" s="59" t="str">
        <f t="shared" si="86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82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83"/>
        <v>173.1</v>
      </c>
      <c r="J542" s="45">
        <v>10</v>
      </c>
      <c r="K542" s="46">
        <f t="shared" si="84"/>
        <v>120</v>
      </c>
      <c r="L542" s="42">
        <f t="shared" si="85"/>
        <v>9</v>
      </c>
      <c r="M542" s="24">
        <f t="shared" si="87"/>
        <v>114</v>
      </c>
      <c r="N542" s="26">
        <v>0</v>
      </c>
      <c r="O542" s="61">
        <f t="shared" si="91"/>
        <v>-1.4424999999999999</v>
      </c>
      <c r="P542" s="60">
        <f t="shared" si="92"/>
        <v>-164.44499999999999</v>
      </c>
      <c r="Q542" s="83"/>
      <c r="R542" s="80"/>
      <c r="S542" s="79"/>
      <c r="T542" s="55">
        <f t="shared" si="88"/>
        <v>7.2125000000000057</v>
      </c>
      <c r="U542" s="59" t="str">
        <f t="shared" si="86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82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83"/>
        <v>399</v>
      </c>
      <c r="J543" s="45">
        <v>10</v>
      </c>
      <c r="K543" s="46">
        <f t="shared" si="84"/>
        <v>120</v>
      </c>
      <c r="L543" s="42">
        <f t="shared" si="85"/>
        <v>9</v>
      </c>
      <c r="M543" s="24">
        <f t="shared" si="87"/>
        <v>113</v>
      </c>
      <c r="N543" s="26">
        <v>0</v>
      </c>
      <c r="O543" s="61">
        <f t="shared" si="91"/>
        <v>-3.3250000000000002</v>
      </c>
      <c r="P543" s="60">
        <f t="shared" si="92"/>
        <v>-375.72500000000002</v>
      </c>
      <c r="Q543" s="83"/>
      <c r="R543" s="80"/>
      <c r="S543" s="79"/>
      <c r="T543" s="55">
        <f t="shared" si="88"/>
        <v>19.949999999999989</v>
      </c>
      <c r="U543" s="59" t="str">
        <f t="shared" si="86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82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83"/>
        <v>420</v>
      </c>
      <c r="J544" s="45">
        <v>10</v>
      </c>
      <c r="K544" s="46">
        <f t="shared" si="84"/>
        <v>120</v>
      </c>
      <c r="L544" s="42">
        <f t="shared" si="85"/>
        <v>9</v>
      </c>
      <c r="M544" s="24">
        <f t="shared" si="87"/>
        <v>113</v>
      </c>
      <c r="N544" s="26">
        <v>0</v>
      </c>
      <c r="O544" s="61">
        <f t="shared" si="91"/>
        <v>-3.5</v>
      </c>
      <c r="P544" s="60">
        <f t="shared" si="92"/>
        <v>-395.5</v>
      </c>
      <c r="Q544" s="83"/>
      <c r="R544" s="80"/>
      <c r="S544" s="79"/>
      <c r="T544" s="55">
        <f t="shared" si="88"/>
        <v>21</v>
      </c>
      <c r="U544" s="59" t="str">
        <f t="shared" si="86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82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83"/>
        <v>865</v>
      </c>
      <c r="J545" s="45">
        <v>10</v>
      </c>
      <c r="K545" s="46">
        <f t="shared" si="84"/>
        <v>120</v>
      </c>
      <c r="L545" s="42">
        <f t="shared" si="85"/>
        <v>9</v>
      </c>
      <c r="M545" s="24">
        <f t="shared" si="87"/>
        <v>113</v>
      </c>
      <c r="N545" s="26">
        <v>0</v>
      </c>
      <c r="O545" s="61">
        <f t="shared" si="91"/>
        <v>-7.208333333333333</v>
      </c>
      <c r="P545" s="60">
        <f t="shared" si="92"/>
        <v>-814.54166666666663</v>
      </c>
      <c r="Q545" s="83"/>
      <c r="R545" s="80"/>
      <c r="S545" s="79"/>
      <c r="T545" s="55">
        <f t="shared" si="88"/>
        <v>43.25</v>
      </c>
      <c r="U545" s="59" t="str">
        <f t="shared" si="86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82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83"/>
        <v>699</v>
      </c>
      <c r="J546" s="45">
        <v>10</v>
      </c>
      <c r="K546" s="46">
        <f t="shared" si="84"/>
        <v>120</v>
      </c>
      <c r="L546" s="42">
        <f t="shared" si="85"/>
        <v>9</v>
      </c>
      <c r="M546" s="24">
        <f t="shared" si="87"/>
        <v>111</v>
      </c>
      <c r="N546" s="26">
        <v>0</v>
      </c>
      <c r="O546" s="61">
        <f t="shared" si="91"/>
        <v>-5.8250000000000002</v>
      </c>
      <c r="P546" s="60">
        <f t="shared" si="92"/>
        <v>-646.57500000000005</v>
      </c>
      <c r="Q546" s="83"/>
      <c r="R546" s="80"/>
      <c r="S546" s="79"/>
      <c r="T546" s="55">
        <f t="shared" si="88"/>
        <v>46.599999999999909</v>
      </c>
      <c r="U546" s="59" t="str">
        <f t="shared" si="86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82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83"/>
        <v>776</v>
      </c>
      <c r="J547" s="45">
        <v>10</v>
      </c>
      <c r="K547" s="46">
        <f t="shared" si="84"/>
        <v>120</v>
      </c>
      <c r="L547" s="42">
        <f t="shared" si="85"/>
        <v>9</v>
      </c>
      <c r="M547" s="24">
        <f t="shared" si="87"/>
        <v>111</v>
      </c>
      <c r="N547" s="26">
        <v>0</v>
      </c>
      <c r="O547" s="61">
        <f t="shared" si="91"/>
        <v>-6.4666666666666668</v>
      </c>
      <c r="P547" s="60">
        <f t="shared" si="92"/>
        <v>-717.80000000000007</v>
      </c>
      <c r="Q547" s="83"/>
      <c r="R547" s="80"/>
      <c r="S547" s="79"/>
      <c r="T547" s="55">
        <f t="shared" si="88"/>
        <v>51.733333333333235</v>
      </c>
      <c r="U547" s="59" t="str">
        <f t="shared" si="86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82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83"/>
        <v>1999</v>
      </c>
      <c r="J548" s="45">
        <v>10</v>
      </c>
      <c r="K548" s="46">
        <f t="shared" si="84"/>
        <v>120</v>
      </c>
      <c r="L548" s="42">
        <f t="shared" si="85"/>
        <v>9</v>
      </c>
      <c r="M548" s="24">
        <f t="shared" si="87"/>
        <v>111</v>
      </c>
      <c r="N548" s="26">
        <v>0</v>
      </c>
      <c r="O548" s="61">
        <f t="shared" si="91"/>
        <v>-16.658333333333335</v>
      </c>
      <c r="P548" s="60">
        <f t="shared" si="92"/>
        <v>-1849.0750000000003</v>
      </c>
      <c r="Q548" s="83"/>
      <c r="R548" s="80"/>
      <c r="S548" s="79"/>
      <c r="T548" s="55">
        <f t="shared" si="88"/>
        <v>133.26666666666642</v>
      </c>
      <c r="U548" s="59" t="str">
        <f t="shared" si="86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82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83"/>
        <v>820</v>
      </c>
      <c r="J549" s="45">
        <v>10</v>
      </c>
      <c r="K549" s="46">
        <f t="shared" si="84"/>
        <v>120</v>
      </c>
      <c r="L549" s="42">
        <f t="shared" si="85"/>
        <v>9</v>
      </c>
      <c r="M549" s="24">
        <f t="shared" si="87"/>
        <v>109</v>
      </c>
      <c r="N549" s="26">
        <v>0</v>
      </c>
      <c r="O549" s="61">
        <f t="shared" si="91"/>
        <v>-6.833333333333333</v>
      </c>
      <c r="P549" s="60">
        <f t="shared" si="92"/>
        <v>-744.83333333333326</v>
      </c>
      <c r="Q549" s="83"/>
      <c r="R549" s="80"/>
      <c r="S549" s="79"/>
      <c r="T549" s="55">
        <f t="shared" si="88"/>
        <v>68.333333333333371</v>
      </c>
      <c r="U549" s="59" t="str">
        <f t="shared" si="86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82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83"/>
        <v>4600</v>
      </c>
      <c r="J550" s="45">
        <v>10</v>
      </c>
      <c r="K550" s="46">
        <f t="shared" si="84"/>
        <v>120</v>
      </c>
      <c r="L550" s="42">
        <f t="shared" si="85"/>
        <v>8</v>
      </c>
      <c r="M550" s="24">
        <f t="shared" si="87"/>
        <v>107</v>
      </c>
      <c r="N550" s="26">
        <v>0</v>
      </c>
      <c r="O550" s="61">
        <f t="shared" si="91"/>
        <v>-38.333333333333336</v>
      </c>
      <c r="P550" s="60">
        <f t="shared" si="92"/>
        <v>-4101.666666666667</v>
      </c>
      <c r="Q550" s="83"/>
      <c r="R550" s="80"/>
      <c r="S550" s="79"/>
      <c r="T550" s="55">
        <f t="shared" si="88"/>
        <v>460</v>
      </c>
      <c r="U550" s="59" t="str">
        <f t="shared" si="86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82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83"/>
        <v>4080</v>
      </c>
      <c r="J551" s="45">
        <v>10</v>
      </c>
      <c r="K551" s="46">
        <f t="shared" si="84"/>
        <v>120</v>
      </c>
      <c r="L551" s="42">
        <f t="shared" si="85"/>
        <v>8</v>
      </c>
      <c r="M551" s="24">
        <f t="shared" si="87"/>
        <v>107</v>
      </c>
      <c r="N551" s="26">
        <v>0</v>
      </c>
      <c r="O551" s="61">
        <f t="shared" si="91"/>
        <v>-34</v>
      </c>
      <c r="P551" s="60">
        <f t="shared" si="92"/>
        <v>-3638</v>
      </c>
      <c r="Q551" s="83"/>
      <c r="R551" s="80"/>
      <c r="S551" s="79"/>
      <c r="T551" s="55">
        <f t="shared" si="88"/>
        <v>408</v>
      </c>
      <c r="U551" s="59" t="str">
        <f t="shared" si="86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82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83"/>
        <v>940</v>
      </c>
      <c r="J552" s="45">
        <v>10</v>
      </c>
      <c r="K552" s="46">
        <f t="shared" si="84"/>
        <v>120</v>
      </c>
      <c r="L552" s="42">
        <f t="shared" si="85"/>
        <v>8</v>
      </c>
      <c r="M552" s="24">
        <f t="shared" si="87"/>
        <v>107</v>
      </c>
      <c r="N552" s="26">
        <v>0</v>
      </c>
      <c r="O552" s="61">
        <f t="shared" si="91"/>
        <v>-7.833333333333333</v>
      </c>
      <c r="P552" s="60">
        <f t="shared" si="92"/>
        <v>-838.16666666666663</v>
      </c>
      <c r="Q552" s="83"/>
      <c r="R552" s="80"/>
      <c r="S552" s="79"/>
      <c r="T552" s="55">
        <f t="shared" si="88"/>
        <v>94</v>
      </c>
      <c r="U552" s="59" t="str">
        <f t="shared" si="86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82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83"/>
        <v>1798</v>
      </c>
      <c r="J553" s="45">
        <v>10</v>
      </c>
      <c r="K553" s="46">
        <f t="shared" si="84"/>
        <v>120</v>
      </c>
      <c r="L553" s="42">
        <f t="shared" si="85"/>
        <v>8</v>
      </c>
      <c r="M553" s="24">
        <f t="shared" si="87"/>
        <v>107</v>
      </c>
      <c r="N553" s="26">
        <v>0</v>
      </c>
      <c r="O553" s="61">
        <f t="shared" si="91"/>
        <v>-14.983333333333333</v>
      </c>
      <c r="P553" s="60">
        <f t="shared" si="92"/>
        <v>-1603.2166666666665</v>
      </c>
      <c r="Q553" s="83"/>
      <c r="R553" s="80"/>
      <c r="S553" s="79"/>
      <c r="T553" s="55">
        <f t="shared" si="88"/>
        <v>179.80000000000018</v>
      </c>
      <c r="U553" s="59" t="str">
        <f t="shared" si="86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82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83"/>
        <v>5900</v>
      </c>
      <c r="J554" s="45">
        <v>10</v>
      </c>
      <c r="K554" s="46">
        <f t="shared" si="84"/>
        <v>120</v>
      </c>
      <c r="L554" s="42">
        <f t="shared" si="85"/>
        <v>8</v>
      </c>
      <c r="M554" s="24">
        <f t="shared" si="87"/>
        <v>107</v>
      </c>
      <c r="N554" s="26">
        <v>0</v>
      </c>
      <c r="O554" s="61">
        <f t="shared" si="91"/>
        <v>-49.166666666666664</v>
      </c>
      <c r="P554" s="60">
        <f t="shared" si="92"/>
        <v>-5260.833333333333</v>
      </c>
      <c r="Q554" s="83"/>
      <c r="R554" s="80"/>
      <c r="S554" s="79"/>
      <c r="T554" s="55">
        <f t="shared" si="88"/>
        <v>590</v>
      </c>
      <c r="U554" s="59" t="str">
        <f t="shared" si="86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82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83"/>
        <v>3970</v>
      </c>
      <c r="J555" s="45">
        <v>10</v>
      </c>
      <c r="K555" s="46">
        <f t="shared" si="84"/>
        <v>120</v>
      </c>
      <c r="L555" s="42">
        <f t="shared" si="85"/>
        <v>8</v>
      </c>
      <c r="M555" s="24">
        <f t="shared" si="87"/>
        <v>107</v>
      </c>
      <c r="N555" s="26">
        <v>0</v>
      </c>
      <c r="O555" s="61">
        <f t="shared" si="91"/>
        <v>-33.083333333333336</v>
      </c>
      <c r="P555" s="60">
        <f t="shared" si="92"/>
        <v>-3539.916666666667</v>
      </c>
      <c r="Q555" s="83"/>
      <c r="R555" s="80"/>
      <c r="S555" s="79"/>
      <c r="T555" s="55">
        <f t="shared" si="88"/>
        <v>396.99999999999955</v>
      </c>
      <c r="U555" s="59" t="str">
        <f t="shared" si="86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82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83"/>
        <v>650</v>
      </c>
      <c r="J556" s="45">
        <v>10</v>
      </c>
      <c r="K556" s="46">
        <f t="shared" si="84"/>
        <v>120</v>
      </c>
      <c r="L556" s="42">
        <f t="shared" si="85"/>
        <v>8</v>
      </c>
      <c r="M556" s="24">
        <f t="shared" si="87"/>
        <v>107</v>
      </c>
      <c r="N556" s="26">
        <v>0</v>
      </c>
      <c r="O556" s="61">
        <f t="shared" si="91"/>
        <v>-5.416666666666667</v>
      </c>
      <c r="P556" s="60">
        <f t="shared" si="92"/>
        <v>-579.58333333333337</v>
      </c>
      <c r="Q556" s="83"/>
      <c r="R556" s="80"/>
      <c r="S556" s="79"/>
      <c r="T556" s="55">
        <f t="shared" si="88"/>
        <v>65</v>
      </c>
      <c r="U556" s="59" t="str">
        <f t="shared" si="86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82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83"/>
        <v>680</v>
      </c>
      <c r="J557" s="45">
        <v>10</v>
      </c>
      <c r="K557" s="46">
        <f t="shared" si="84"/>
        <v>120</v>
      </c>
      <c r="L557" s="42">
        <f t="shared" si="85"/>
        <v>8</v>
      </c>
      <c r="M557" s="24">
        <f t="shared" si="87"/>
        <v>107</v>
      </c>
      <c r="N557" s="26">
        <v>0</v>
      </c>
      <c r="O557" s="61">
        <f t="shared" si="91"/>
        <v>-5.666666666666667</v>
      </c>
      <c r="P557" s="60">
        <f t="shared" si="92"/>
        <v>-606.33333333333337</v>
      </c>
      <c r="Q557" s="83"/>
      <c r="R557" s="80"/>
      <c r="S557" s="79"/>
      <c r="T557" s="55">
        <f t="shared" si="88"/>
        <v>68</v>
      </c>
      <c r="U557" s="59" t="str">
        <f t="shared" si="86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82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83"/>
        <v>244860</v>
      </c>
      <c r="J558" s="45">
        <v>10</v>
      </c>
      <c r="K558" s="46">
        <f t="shared" si="84"/>
        <v>120</v>
      </c>
      <c r="L558" s="42">
        <f t="shared" si="85"/>
        <v>8</v>
      </c>
      <c r="M558" s="24">
        <f t="shared" si="87"/>
        <v>107</v>
      </c>
      <c r="N558" s="26">
        <v>0</v>
      </c>
      <c r="O558" s="61">
        <f t="shared" si="91"/>
        <v>-2040.5</v>
      </c>
      <c r="P558" s="60">
        <f t="shared" si="92"/>
        <v>-218333.5</v>
      </c>
      <c r="Q558" s="83"/>
      <c r="R558" s="80"/>
      <c r="S558" s="79"/>
      <c r="T558" s="55">
        <f t="shared" si="88"/>
        <v>24486</v>
      </c>
      <c r="U558" s="59" t="str">
        <f t="shared" si="86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82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83"/>
        <v>2800</v>
      </c>
      <c r="J559" s="45">
        <v>10</v>
      </c>
      <c r="K559" s="46">
        <f t="shared" si="84"/>
        <v>120</v>
      </c>
      <c r="L559" s="42">
        <f t="shared" si="85"/>
        <v>8</v>
      </c>
      <c r="M559" s="24">
        <f t="shared" si="87"/>
        <v>107</v>
      </c>
      <c r="N559" s="26">
        <v>0</v>
      </c>
      <c r="O559" s="61">
        <f t="shared" si="91"/>
        <v>-23.333333333333332</v>
      </c>
      <c r="P559" s="60">
        <f t="shared" si="92"/>
        <v>-2496.6666666666665</v>
      </c>
      <c r="Q559" s="83"/>
      <c r="R559" s="80"/>
      <c r="S559" s="79"/>
      <c r="T559" s="55">
        <f t="shared" si="88"/>
        <v>280</v>
      </c>
      <c r="U559" s="59" t="str">
        <f t="shared" si="86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82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83"/>
        <v>11060</v>
      </c>
      <c r="J560" s="45">
        <v>10</v>
      </c>
      <c r="K560" s="46">
        <f t="shared" si="84"/>
        <v>120</v>
      </c>
      <c r="L560" s="42">
        <f t="shared" si="85"/>
        <v>8</v>
      </c>
      <c r="M560" s="24">
        <f t="shared" si="87"/>
        <v>107</v>
      </c>
      <c r="N560" s="26">
        <v>0</v>
      </c>
      <c r="O560" s="61">
        <f t="shared" si="91"/>
        <v>-92.166666666666671</v>
      </c>
      <c r="P560" s="60">
        <f t="shared" si="92"/>
        <v>-9861.8333333333339</v>
      </c>
      <c r="Q560" s="83"/>
      <c r="R560" s="80"/>
      <c r="S560" s="79"/>
      <c r="T560" s="55">
        <f t="shared" si="88"/>
        <v>1106</v>
      </c>
      <c r="U560" s="59" t="str">
        <f t="shared" si="86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82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83"/>
        <v>2390</v>
      </c>
      <c r="J561" s="45">
        <v>10</v>
      </c>
      <c r="K561" s="46">
        <f t="shared" si="84"/>
        <v>120</v>
      </c>
      <c r="L561" s="42">
        <f t="shared" si="85"/>
        <v>8</v>
      </c>
      <c r="M561" s="24">
        <f t="shared" si="87"/>
        <v>107</v>
      </c>
      <c r="N561" s="26">
        <v>0</v>
      </c>
      <c r="O561" s="61">
        <f t="shared" si="91"/>
        <v>-19.916666666666668</v>
      </c>
      <c r="P561" s="60">
        <f t="shared" si="92"/>
        <v>-2131.0833333333335</v>
      </c>
      <c r="Q561" s="83"/>
      <c r="R561" s="80"/>
      <c r="S561" s="79"/>
      <c r="T561" s="55">
        <f t="shared" si="88"/>
        <v>239</v>
      </c>
      <c r="U561" s="59" t="str">
        <f t="shared" si="86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82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83"/>
        <v>3800</v>
      </c>
      <c r="J562" s="45">
        <v>10</v>
      </c>
      <c r="K562" s="46">
        <f t="shared" si="84"/>
        <v>120</v>
      </c>
      <c r="L562" s="42">
        <f t="shared" si="85"/>
        <v>8</v>
      </c>
      <c r="M562" s="24">
        <f t="shared" si="87"/>
        <v>107</v>
      </c>
      <c r="N562" s="26">
        <v>0</v>
      </c>
      <c r="O562" s="61">
        <f t="shared" si="91"/>
        <v>-31.666666666666668</v>
      </c>
      <c r="P562" s="60">
        <f t="shared" si="92"/>
        <v>-3388.3333333333335</v>
      </c>
      <c r="Q562" s="83"/>
      <c r="R562" s="80"/>
      <c r="S562" s="79"/>
      <c r="T562" s="55">
        <f t="shared" si="88"/>
        <v>380</v>
      </c>
      <c r="U562" s="59" t="str">
        <f t="shared" si="86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82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83"/>
        <v>990</v>
      </c>
      <c r="J563" s="45">
        <v>10</v>
      </c>
      <c r="K563" s="46">
        <f t="shared" si="84"/>
        <v>120</v>
      </c>
      <c r="L563" s="42">
        <f t="shared" si="85"/>
        <v>8</v>
      </c>
      <c r="M563" s="24">
        <f t="shared" si="87"/>
        <v>107</v>
      </c>
      <c r="N563" s="26">
        <v>0</v>
      </c>
      <c r="O563" s="61">
        <f t="shared" si="91"/>
        <v>-8.25</v>
      </c>
      <c r="P563" s="60">
        <f t="shared" si="92"/>
        <v>-882.75</v>
      </c>
      <c r="Q563" s="83"/>
      <c r="R563" s="80"/>
      <c r="S563" s="79"/>
      <c r="T563" s="55">
        <f t="shared" si="88"/>
        <v>99</v>
      </c>
      <c r="U563" s="59" t="str">
        <f t="shared" si="86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82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83"/>
        <v>2760</v>
      </c>
      <c r="J564" s="45">
        <v>10</v>
      </c>
      <c r="K564" s="46">
        <f t="shared" si="84"/>
        <v>120</v>
      </c>
      <c r="L564" s="42">
        <f t="shared" si="85"/>
        <v>8</v>
      </c>
      <c r="M564" s="24">
        <f t="shared" si="87"/>
        <v>107</v>
      </c>
      <c r="N564" s="26">
        <v>0</v>
      </c>
      <c r="O564" s="61">
        <f t="shared" si="91"/>
        <v>-23</v>
      </c>
      <c r="P564" s="60">
        <f t="shared" si="92"/>
        <v>-2461</v>
      </c>
      <c r="Q564" s="83"/>
      <c r="R564" s="80"/>
      <c r="S564" s="79"/>
      <c r="T564" s="55">
        <f t="shared" si="88"/>
        <v>276</v>
      </c>
      <c r="U564" s="59" t="str">
        <f t="shared" si="86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82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83"/>
        <v>3840</v>
      </c>
      <c r="J565" s="45">
        <v>10</v>
      </c>
      <c r="K565" s="46">
        <f t="shared" si="84"/>
        <v>120</v>
      </c>
      <c r="L565" s="42">
        <f t="shared" si="85"/>
        <v>8</v>
      </c>
      <c r="M565" s="24">
        <f t="shared" si="87"/>
        <v>107</v>
      </c>
      <c r="N565" s="26">
        <v>0</v>
      </c>
      <c r="O565" s="61">
        <f t="shared" si="91"/>
        <v>-32</v>
      </c>
      <c r="P565" s="60">
        <f t="shared" si="92"/>
        <v>-3424</v>
      </c>
      <c r="Q565" s="83"/>
      <c r="R565" s="80"/>
      <c r="S565" s="79"/>
      <c r="T565" s="55">
        <f t="shared" si="88"/>
        <v>384</v>
      </c>
      <c r="U565" s="59" t="str">
        <f t="shared" si="86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82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83"/>
        <v>830</v>
      </c>
      <c r="J566" s="45">
        <v>10</v>
      </c>
      <c r="K566" s="46">
        <f t="shared" si="84"/>
        <v>120</v>
      </c>
      <c r="L566" s="42">
        <f t="shared" si="85"/>
        <v>8</v>
      </c>
      <c r="M566" s="24">
        <f t="shared" si="87"/>
        <v>107</v>
      </c>
      <c r="N566" s="26">
        <v>0</v>
      </c>
      <c r="O566" s="61">
        <f t="shared" si="91"/>
        <v>-6.916666666666667</v>
      </c>
      <c r="P566" s="60">
        <f t="shared" si="92"/>
        <v>-740.08333333333337</v>
      </c>
      <c r="Q566" s="83"/>
      <c r="R566" s="80"/>
      <c r="S566" s="79"/>
      <c r="T566" s="55">
        <f t="shared" si="88"/>
        <v>83</v>
      </c>
      <c r="U566" s="59" t="str">
        <f t="shared" si="86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82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83"/>
        <v>3820</v>
      </c>
      <c r="J567" s="45">
        <v>10</v>
      </c>
      <c r="K567" s="46">
        <f t="shared" si="84"/>
        <v>120</v>
      </c>
      <c r="L567" s="42">
        <f t="shared" si="85"/>
        <v>8</v>
      </c>
      <c r="M567" s="24">
        <f t="shared" si="87"/>
        <v>107</v>
      </c>
      <c r="N567" s="26">
        <v>0</v>
      </c>
      <c r="O567" s="61">
        <f t="shared" si="91"/>
        <v>-31.833333333333332</v>
      </c>
      <c r="P567" s="60">
        <f t="shared" si="92"/>
        <v>-3406.1666666666665</v>
      </c>
      <c r="Q567" s="83"/>
      <c r="R567" s="80"/>
      <c r="S567" s="79"/>
      <c r="T567" s="55">
        <f t="shared" si="88"/>
        <v>382</v>
      </c>
      <c r="U567" s="59" t="str">
        <f t="shared" si="86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82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83"/>
        <v>2580</v>
      </c>
      <c r="J568" s="45">
        <v>10</v>
      </c>
      <c r="K568" s="46">
        <f t="shared" si="84"/>
        <v>120</v>
      </c>
      <c r="L568" s="42">
        <f t="shared" si="85"/>
        <v>8</v>
      </c>
      <c r="M568" s="24">
        <f t="shared" si="87"/>
        <v>107</v>
      </c>
      <c r="N568" s="26">
        <v>0</v>
      </c>
      <c r="O568" s="61">
        <f t="shared" si="91"/>
        <v>-21.5</v>
      </c>
      <c r="P568" s="60">
        <f t="shared" si="92"/>
        <v>-2300.5</v>
      </c>
      <c r="Q568" s="83"/>
      <c r="R568" s="80"/>
      <c r="S568" s="79"/>
      <c r="T568" s="55">
        <f t="shared" si="88"/>
        <v>258</v>
      </c>
      <c r="U568" s="59" t="str">
        <f t="shared" si="86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82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83"/>
        <v>4800</v>
      </c>
      <c r="J569" s="45">
        <v>10</v>
      </c>
      <c r="K569" s="46">
        <f t="shared" si="84"/>
        <v>120</v>
      </c>
      <c r="L569" s="42">
        <f t="shared" si="85"/>
        <v>8</v>
      </c>
      <c r="M569" s="24">
        <f t="shared" si="87"/>
        <v>106</v>
      </c>
      <c r="N569" s="26">
        <v>0</v>
      </c>
      <c r="O569" s="61">
        <f t="shared" si="91"/>
        <v>-40</v>
      </c>
      <c r="P569" s="60">
        <f t="shared" si="92"/>
        <v>-4240</v>
      </c>
      <c r="Q569" s="83"/>
      <c r="R569" s="80"/>
      <c r="S569" s="79"/>
      <c r="T569" s="55">
        <f t="shared" si="88"/>
        <v>520</v>
      </c>
      <c r="U569" s="59" t="str">
        <f t="shared" si="86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82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83"/>
        <v>2490</v>
      </c>
      <c r="J570" s="45">
        <v>10</v>
      </c>
      <c r="K570" s="46">
        <f t="shared" si="84"/>
        <v>120</v>
      </c>
      <c r="L570" s="42">
        <f t="shared" si="85"/>
        <v>8</v>
      </c>
      <c r="M570" s="24">
        <f t="shared" si="87"/>
        <v>106</v>
      </c>
      <c r="N570" s="26">
        <v>0</v>
      </c>
      <c r="O570" s="61">
        <f t="shared" si="91"/>
        <v>-20.75</v>
      </c>
      <c r="P570" s="60">
        <f t="shared" si="92"/>
        <v>-2199.5</v>
      </c>
      <c r="Q570" s="83"/>
      <c r="R570" s="80"/>
      <c r="S570" s="79"/>
      <c r="T570" s="55">
        <f t="shared" si="88"/>
        <v>269.75</v>
      </c>
      <c r="U570" s="59" t="str">
        <f t="shared" si="86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82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83"/>
        <v>4680</v>
      </c>
      <c r="J571" s="45">
        <v>10</v>
      </c>
      <c r="K571" s="46">
        <f t="shared" si="84"/>
        <v>120</v>
      </c>
      <c r="L571" s="42">
        <f t="shared" si="85"/>
        <v>8</v>
      </c>
      <c r="M571" s="24">
        <f t="shared" si="87"/>
        <v>106</v>
      </c>
      <c r="N571" s="26">
        <v>0</v>
      </c>
      <c r="O571" s="61">
        <f t="shared" si="91"/>
        <v>-39</v>
      </c>
      <c r="P571" s="60">
        <f t="shared" si="92"/>
        <v>-4134</v>
      </c>
      <c r="Q571" s="83"/>
      <c r="R571" s="80"/>
      <c r="S571" s="79"/>
      <c r="T571" s="55">
        <f t="shared" si="88"/>
        <v>507</v>
      </c>
      <c r="U571" s="59" t="str">
        <f t="shared" si="86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82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83"/>
        <v>6320</v>
      </c>
      <c r="J572" s="45">
        <v>10</v>
      </c>
      <c r="K572" s="46">
        <f t="shared" si="84"/>
        <v>120</v>
      </c>
      <c r="L572" s="42">
        <f t="shared" si="85"/>
        <v>8</v>
      </c>
      <c r="M572" s="24">
        <f t="shared" si="87"/>
        <v>106</v>
      </c>
      <c r="N572" s="26">
        <v>0</v>
      </c>
      <c r="O572" s="61">
        <f t="shared" si="91"/>
        <v>-52.666666666666664</v>
      </c>
      <c r="P572" s="60">
        <f t="shared" si="92"/>
        <v>-5582.6666666666661</v>
      </c>
      <c r="Q572" s="83"/>
      <c r="R572" s="80"/>
      <c r="S572" s="79"/>
      <c r="T572" s="55">
        <f t="shared" si="88"/>
        <v>684.66666666666697</v>
      </c>
      <c r="U572" s="59" t="str">
        <f t="shared" si="86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82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83"/>
        <v>2110</v>
      </c>
      <c r="J573" s="45">
        <v>10</v>
      </c>
      <c r="K573" s="46">
        <f t="shared" si="84"/>
        <v>120</v>
      </c>
      <c r="L573" s="42">
        <f t="shared" si="85"/>
        <v>8</v>
      </c>
      <c r="M573" s="24">
        <f t="shared" si="87"/>
        <v>106</v>
      </c>
      <c r="N573" s="26">
        <v>0</v>
      </c>
      <c r="O573" s="61">
        <f t="shared" si="91"/>
        <v>-17.583333333333332</v>
      </c>
      <c r="P573" s="60">
        <f t="shared" si="92"/>
        <v>-1863.8333333333333</v>
      </c>
      <c r="Q573" s="83"/>
      <c r="R573" s="80"/>
      <c r="S573" s="79"/>
      <c r="T573" s="55">
        <f t="shared" si="88"/>
        <v>228.58333333333326</v>
      </c>
      <c r="U573" s="59" t="str">
        <f t="shared" si="86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82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83"/>
        <v>910</v>
      </c>
      <c r="J574" s="45">
        <v>10</v>
      </c>
      <c r="K574" s="46">
        <f t="shared" si="84"/>
        <v>120</v>
      </c>
      <c r="L574" s="42">
        <f t="shared" si="85"/>
        <v>8</v>
      </c>
      <c r="M574" s="24">
        <f t="shared" si="87"/>
        <v>106</v>
      </c>
      <c r="N574" s="26">
        <v>0</v>
      </c>
      <c r="O574" s="61">
        <f t="shared" si="91"/>
        <v>-7.583333333333333</v>
      </c>
      <c r="P574" s="60">
        <f t="shared" si="92"/>
        <v>-803.83333333333326</v>
      </c>
      <c r="Q574" s="83"/>
      <c r="R574" s="80"/>
      <c r="S574" s="79"/>
      <c r="T574" s="55">
        <f t="shared" si="88"/>
        <v>98.583333333333371</v>
      </c>
      <c r="U574" s="59" t="str">
        <f t="shared" si="86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82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83"/>
        <v>1380</v>
      </c>
      <c r="J575" s="45">
        <v>10</v>
      </c>
      <c r="K575" s="46">
        <f t="shared" si="84"/>
        <v>120</v>
      </c>
      <c r="L575" s="42">
        <f t="shared" si="85"/>
        <v>8</v>
      </c>
      <c r="M575" s="24">
        <f t="shared" si="87"/>
        <v>106</v>
      </c>
      <c r="N575" s="26">
        <v>0</v>
      </c>
      <c r="O575" s="61">
        <f t="shared" si="91"/>
        <v>-11.5</v>
      </c>
      <c r="P575" s="60">
        <f t="shared" si="92"/>
        <v>-1219</v>
      </c>
      <c r="Q575" s="83"/>
      <c r="R575" s="80"/>
      <c r="S575" s="79"/>
      <c r="T575" s="55">
        <f t="shared" si="88"/>
        <v>149.5</v>
      </c>
      <c r="U575" s="59" t="str">
        <f t="shared" si="86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82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83"/>
        <v>4480</v>
      </c>
      <c r="J576" s="45">
        <v>10</v>
      </c>
      <c r="K576" s="46">
        <f t="shared" si="84"/>
        <v>120</v>
      </c>
      <c r="L576" s="42">
        <f t="shared" si="85"/>
        <v>8</v>
      </c>
      <c r="M576" s="24">
        <f t="shared" si="87"/>
        <v>106</v>
      </c>
      <c r="N576" s="26">
        <v>0</v>
      </c>
      <c r="O576" s="61">
        <f t="shared" si="91"/>
        <v>-37.333333333333336</v>
      </c>
      <c r="P576" s="60">
        <f t="shared" si="92"/>
        <v>-3957.3333333333335</v>
      </c>
      <c r="Q576" s="83"/>
      <c r="R576" s="80"/>
      <c r="S576" s="79"/>
      <c r="T576" s="55">
        <f t="shared" si="88"/>
        <v>485.33333333333348</v>
      </c>
      <c r="U576" s="59" t="str">
        <f t="shared" si="86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82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83"/>
        <v>7360</v>
      </c>
      <c r="J577" s="45">
        <v>10</v>
      </c>
      <c r="K577" s="46">
        <f t="shared" si="84"/>
        <v>120</v>
      </c>
      <c r="L577" s="42">
        <f t="shared" si="85"/>
        <v>8</v>
      </c>
      <c r="M577" s="24">
        <f t="shared" si="87"/>
        <v>106</v>
      </c>
      <c r="N577" s="26">
        <v>0</v>
      </c>
      <c r="O577" s="61">
        <f t="shared" si="91"/>
        <v>-61.333333333333336</v>
      </c>
      <c r="P577" s="60">
        <f t="shared" si="92"/>
        <v>-6501.3333333333339</v>
      </c>
      <c r="Q577" s="83"/>
      <c r="R577" s="80"/>
      <c r="S577" s="79"/>
      <c r="T577" s="55">
        <f t="shared" si="88"/>
        <v>797.33333333333303</v>
      </c>
      <c r="U577" s="59" t="str">
        <f t="shared" si="86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82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83"/>
        <v>3970</v>
      </c>
      <c r="J578" s="45">
        <v>10</v>
      </c>
      <c r="K578" s="46">
        <f t="shared" si="84"/>
        <v>120</v>
      </c>
      <c r="L578" s="42">
        <f t="shared" si="85"/>
        <v>8</v>
      </c>
      <c r="M578" s="24">
        <f t="shared" si="87"/>
        <v>106</v>
      </c>
      <c r="N578" s="26">
        <v>0</v>
      </c>
      <c r="O578" s="61">
        <f t="shared" si="91"/>
        <v>-33.083333333333336</v>
      </c>
      <c r="P578" s="60">
        <f t="shared" si="92"/>
        <v>-3506.8333333333335</v>
      </c>
      <c r="Q578" s="83"/>
      <c r="R578" s="80"/>
      <c r="S578" s="79"/>
      <c r="T578" s="55">
        <f t="shared" si="88"/>
        <v>430.08333333333303</v>
      </c>
      <c r="U578" s="59" t="str">
        <f t="shared" si="86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82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83"/>
        <v>5900</v>
      </c>
      <c r="J579" s="45">
        <v>10</v>
      </c>
      <c r="K579" s="46">
        <f t="shared" si="84"/>
        <v>120</v>
      </c>
      <c r="L579" s="42">
        <f t="shared" si="85"/>
        <v>8</v>
      </c>
      <c r="M579" s="24">
        <f t="shared" si="87"/>
        <v>106</v>
      </c>
      <c r="N579" s="26">
        <v>0</v>
      </c>
      <c r="O579" s="61">
        <f t="shared" si="91"/>
        <v>-49.166666666666664</v>
      </c>
      <c r="P579" s="60">
        <f t="shared" si="92"/>
        <v>-5211.6666666666661</v>
      </c>
      <c r="Q579" s="83"/>
      <c r="R579" s="80"/>
      <c r="S579" s="79"/>
      <c r="T579" s="55">
        <f t="shared" si="88"/>
        <v>639.16666666666697</v>
      </c>
      <c r="U579" s="59" t="str">
        <f t="shared" si="86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93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4">G580*H580</f>
        <v>650</v>
      </c>
      <c r="J580" s="45">
        <v>10</v>
      </c>
      <c r="K580" s="46">
        <f t="shared" ref="K580:K643" si="95">J580*12</f>
        <v>120</v>
      </c>
      <c r="L580" s="42">
        <f t="shared" ref="L580:L643" si="96">DATEDIF(F580,$F$2,"Y")</f>
        <v>8</v>
      </c>
      <c r="M580" s="24">
        <f t="shared" si="87"/>
        <v>106</v>
      </c>
      <c r="N580" s="26">
        <v>0</v>
      </c>
      <c r="O580" s="61">
        <f t="shared" si="91"/>
        <v>-5.416666666666667</v>
      </c>
      <c r="P580" s="60">
        <f t="shared" si="92"/>
        <v>-574.16666666666674</v>
      </c>
      <c r="Q580" s="83"/>
      <c r="R580" s="80"/>
      <c r="S580" s="79"/>
      <c r="T580" s="55">
        <f t="shared" si="88"/>
        <v>70.416666666666629</v>
      </c>
      <c r="U580" s="59" t="str">
        <f t="shared" ref="U580:U643" si="97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93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4"/>
        <v>3200</v>
      </c>
      <c r="J581" s="45">
        <v>10</v>
      </c>
      <c r="K581" s="46">
        <f t="shared" si="95"/>
        <v>120</v>
      </c>
      <c r="L581" s="42">
        <f t="shared" si="96"/>
        <v>8</v>
      </c>
      <c r="M581" s="24">
        <f t="shared" si="87"/>
        <v>106</v>
      </c>
      <c r="N581" s="26">
        <v>0</v>
      </c>
      <c r="O581" s="61">
        <f t="shared" si="91"/>
        <v>-26.666666666666668</v>
      </c>
      <c r="P581" s="60">
        <f t="shared" si="92"/>
        <v>-2826.666666666667</v>
      </c>
      <c r="Q581" s="83"/>
      <c r="R581" s="80"/>
      <c r="S581" s="79"/>
      <c r="T581" s="55">
        <f t="shared" si="88"/>
        <v>346.66666666666652</v>
      </c>
      <c r="U581" s="59" t="str">
        <f t="shared" si="97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93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4"/>
        <v>1169.0999999999999</v>
      </c>
      <c r="J582" s="45">
        <v>5</v>
      </c>
      <c r="K582" s="46">
        <f t="shared" si="95"/>
        <v>60</v>
      </c>
      <c r="L582" s="42">
        <f t="shared" si="96"/>
        <v>8</v>
      </c>
      <c r="M582" s="24">
        <f t="shared" si="87"/>
        <v>104</v>
      </c>
      <c r="N582" s="26">
        <v>0</v>
      </c>
      <c r="O582" s="61">
        <v>0</v>
      </c>
      <c r="P582" s="60">
        <f>I582*-1</f>
        <v>-1169.0999999999999</v>
      </c>
      <c r="Q582" s="83"/>
      <c r="R582" s="80"/>
      <c r="S582" s="79"/>
      <c r="T582" s="55">
        <f t="shared" si="88"/>
        <v>0</v>
      </c>
      <c r="U582" s="59" t="str">
        <f t="shared" si="97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93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4"/>
        <v>1648</v>
      </c>
      <c r="J583" s="45">
        <v>10</v>
      </c>
      <c r="K583" s="46">
        <f t="shared" si="95"/>
        <v>120</v>
      </c>
      <c r="L583" s="42">
        <f t="shared" si="96"/>
        <v>8</v>
      </c>
      <c r="M583" s="24">
        <f t="shared" si="87"/>
        <v>103</v>
      </c>
      <c r="N583" s="26">
        <v>0</v>
      </c>
      <c r="O583" s="61">
        <f>(SLN(I583,N583,K583))*-1</f>
        <v>-13.733333333333333</v>
      </c>
      <c r="P583" s="60">
        <f>O583*M583</f>
        <v>-1414.5333333333333</v>
      </c>
      <c r="Q583" s="83"/>
      <c r="R583" s="80"/>
      <c r="S583" s="79"/>
      <c r="T583" s="55">
        <f t="shared" si="88"/>
        <v>219.73333333333335</v>
      </c>
      <c r="U583" s="59" t="str">
        <f t="shared" si="97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93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4"/>
        <v>1200</v>
      </c>
      <c r="J584" s="45">
        <v>10</v>
      </c>
      <c r="K584" s="46">
        <f t="shared" si="95"/>
        <v>120</v>
      </c>
      <c r="L584" s="42">
        <f t="shared" si="96"/>
        <v>8</v>
      </c>
      <c r="M584" s="24">
        <f t="shared" si="87"/>
        <v>103</v>
      </c>
      <c r="N584" s="26">
        <v>0</v>
      </c>
      <c r="O584" s="61">
        <f>(SLN(I584,N584,K584))*-1</f>
        <v>-10</v>
      </c>
      <c r="P584" s="60">
        <f>O584*M584</f>
        <v>-1030</v>
      </c>
      <c r="Q584" s="83"/>
      <c r="R584" s="80"/>
      <c r="S584" s="79"/>
      <c r="T584" s="55">
        <f t="shared" si="88"/>
        <v>160</v>
      </c>
      <c r="U584" s="59" t="str">
        <f t="shared" si="97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93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4"/>
        <v>2511</v>
      </c>
      <c r="J585" s="45">
        <v>5</v>
      </c>
      <c r="K585" s="46">
        <f t="shared" si="95"/>
        <v>60</v>
      </c>
      <c r="L585" s="42">
        <f t="shared" si="96"/>
        <v>8</v>
      </c>
      <c r="M585" s="24">
        <f t="shared" si="87"/>
        <v>101</v>
      </c>
      <c r="N585" s="26">
        <v>0</v>
      </c>
      <c r="O585" s="61">
        <v>0</v>
      </c>
      <c r="P585" s="60">
        <f>I585*-1</f>
        <v>-2511</v>
      </c>
      <c r="Q585" s="83"/>
      <c r="R585" s="80"/>
      <c r="S585" s="79"/>
      <c r="T585" s="55">
        <f t="shared" si="88"/>
        <v>0</v>
      </c>
      <c r="U585" s="59" t="str">
        <f t="shared" si="97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93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4"/>
        <v>1642</v>
      </c>
      <c r="J586" s="45">
        <v>10</v>
      </c>
      <c r="K586" s="46">
        <f t="shared" si="95"/>
        <v>120</v>
      </c>
      <c r="L586" s="42">
        <f t="shared" si="96"/>
        <v>8</v>
      </c>
      <c r="M586" s="24">
        <f t="shared" si="87"/>
        <v>100</v>
      </c>
      <c r="N586" s="26">
        <v>0</v>
      </c>
      <c r="O586" s="61">
        <f>(SLN(I586,N586,K586))*-1</f>
        <v>-13.683333333333334</v>
      </c>
      <c r="P586" s="60">
        <f>O586*M586</f>
        <v>-1368.3333333333333</v>
      </c>
      <c r="Q586" s="83"/>
      <c r="R586" s="80"/>
      <c r="S586" s="79"/>
      <c r="T586" s="55">
        <f t="shared" si="88"/>
        <v>259.98333333333335</v>
      </c>
      <c r="U586" s="59" t="str">
        <f t="shared" si="97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93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4"/>
        <v>352</v>
      </c>
      <c r="J587" s="45">
        <v>5</v>
      </c>
      <c r="K587" s="46">
        <f t="shared" si="95"/>
        <v>60</v>
      </c>
      <c r="L587" s="42">
        <f t="shared" si="96"/>
        <v>8</v>
      </c>
      <c r="M587" s="24">
        <f t="shared" ref="M587:M650" si="98">DATEDIF(F587,$F$2,"M")</f>
        <v>100</v>
      </c>
      <c r="N587" s="26">
        <v>0</v>
      </c>
      <c r="O587" s="61">
        <v>0</v>
      </c>
      <c r="P587" s="60">
        <f>I587*-1</f>
        <v>-352</v>
      </c>
      <c r="Q587" s="83"/>
      <c r="R587" s="80"/>
      <c r="S587" s="79"/>
      <c r="T587" s="55">
        <f t="shared" ref="T587:T650" si="99">I587+N587+O587+P587</f>
        <v>0</v>
      </c>
      <c r="U587" s="59" t="str">
        <f t="shared" si="97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93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4"/>
        <v>54</v>
      </c>
      <c r="J588" s="45">
        <v>10</v>
      </c>
      <c r="K588" s="46">
        <f t="shared" si="95"/>
        <v>120</v>
      </c>
      <c r="L588" s="42">
        <f t="shared" si="96"/>
        <v>8</v>
      </c>
      <c r="M588" s="24">
        <f t="shared" si="98"/>
        <v>99</v>
      </c>
      <c r="N588" s="26">
        <v>0</v>
      </c>
      <c r="O588" s="61">
        <f>(SLN(I588,N588,K588))*-1</f>
        <v>-0.45</v>
      </c>
      <c r="P588" s="60">
        <f>O588*M588</f>
        <v>-44.550000000000004</v>
      </c>
      <c r="Q588" s="83"/>
      <c r="R588" s="80"/>
      <c r="S588" s="79"/>
      <c r="T588" s="55">
        <f t="shared" si="99"/>
        <v>8.9999999999999929</v>
      </c>
      <c r="U588" s="59" t="str">
        <f t="shared" si="97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93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4"/>
        <v>71875</v>
      </c>
      <c r="J589" s="45">
        <v>5</v>
      </c>
      <c r="K589" s="46">
        <f t="shared" si="95"/>
        <v>60</v>
      </c>
      <c r="L589" s="42">
        <f t="shared" si="96"/>
        <v>8</v>
      </c>
      <c r="M589" s="24">
        <f t="shared" si="98"/>
        <v>99</v>
      </c>
      <c r="N589" s="26">
        <v>0</v>
      </c>
      <c r="O589" s="61">
        <v>0</v>
      </c>
      <c r="P589" s="60">
        <f>I589*-1</f>
        <v>-71875</v>
      </c>
      <c r="Q589" s="83"/>
      <c r="R589" s="80"/>
      <c r="S589" s="79"/>
      <c r="T589" s="55">
        <f t="shared" si="99"/>
        <v>0</v>
      </c>
      <c r="U589" s="59" t="str">
        <f t="shared" si="97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93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4"/>
        <v>21775</v>
      </c>
      <c r="J590" s="45">
        <v>5</v>
      </c>
      <c r="K590" s="46">
        <f t="shared" si="95"/>
        <v>60</v>
      </c>
      <c r="L590" s="42">
        <f t="shared" si="96"/>
        <v>8</v>
      </c>
      <c r="M590" s="24">
        <f t="shared" si="98"/>
        <v>99</v>
      </c>
      <c r="N590" s="26">
        <v>0</v>
      </c>
      <c r="O590" s="61">
        <v>0</v>
      </c>
      <c r="P590" s="60">
        <f>I590*-1</f>
        <v>-21775</v>
      </c>
      <c r="Q590" s="83"/>
      <c r="R590" s="80"/>
      <c r="S590" s="79"/>
      <c r="T590" s="55">
        <f t="shared" si="99"/>
        <v>0</v>
      </c>
      <c r="U590" s="59" t="str">
        <f t="shared" si="97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93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4"/>
        <v>7998</v>
      </c>
      <c r="J591" s="45">
        <v>5</v>
      </c>
      <c r="K591" s="46">
        <f t="shared" si="95"/>
        <v>60</v>
      </c>
      <c r="L591" s="42">
        <f t="shared" si="96"/>
        <v>8</v>
      </c>
      <c r="M591" s="24">
        <f t="shared" si="98"/>
        <v>98</v>
      </c>
      <c r="N591" s="26">
        <v>0</v>
      </c>
      <c r="O591" s="61">
        <v>0</v>
      </c>
      <c r="P591" s="60">
        <f>I591*-1</f>
        <v>-7998</v>
      </c>
      <c r="Q591" s="83"/>
      <c r="R591" s="80"/>
      <c r="S591" s="79"/>
      <c r="T591" s="55">
        <f t="shared" si="99"/>
        <v>0</v>
      </c>
      <c r="U591" s="59" t="str">
        <f t="shared" si="97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93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4"/>
        <v>408</v>
      </c>
      <c r="J592" s="45">
        <v>10</v>
      </c>
      <c r="K592" s="46">
        <f t="shared" si="95"/>
        <v>120</v>
      </c>
      <c r="L592" s="42">
        <f t="shared" si="96"/>
        <v>8</v>
      </c>
      <c r="M592" s="24">
        <f t="shared" si="98"/>
        <v>98</v>
      </c>
      <c r="N592" s="26">
        <v>0</v>
      </c>
      <c r="O592" s="61">
        <f>(SLN(I592,N592,K592))*-1</f>
        <v>-3.4</v>
      </c>
      <c r="P592" s="60">
        <f>O592*M592</f>
        <v>-333.2</v>
      </c>
      <c r="Q592" s="83"/>
      <c r="R592" s="80"/>
      <c r="S592" s="79"/>
      <c r="T592" s="55">
        <f t="shared" si="99"/>
        <v>71.400000000000034</v>
      </c>
      <c r="U592" s="59" t="str">
        <f t="shared" si="97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93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4"/>
        <v>486</v>
      </c>
      <c r="J593" s="45">
        <v>10</v>
      </c>
      <c r="K593" s="46">
        <f t="shared" si="95"/>
        <v>120</v>
      </c>
      <c r="L593" s="42">
        <f t="shared" si="96"/>
        <v>8</v>
      </c>
      <c r="M593" s="24">
        <f t="shared" si="98"/>
        <v>97</v>
      </c>
      <c r="N593" s="26">
        <v>0</v>
      </c>
      <c r="O593" s="61">
        <f>(SLN(I593,N593,K593))*-1</f>
        <v>-4.05</v>
      </c>
      <c r="P593" s="60">
        <f>O593*M593</f>
        <v>-392.84999999999997</v>
      </c>
      <c r="Q593" s="83"/>
      <c r="R593" s="80"/>
      <c r="S593" s="79"/>
      <c r="T593" s="55">
        <f t="shared" si="99"/>
        <v>89.100000000000023</v>
      </c>
      <c r="U593" s="59" t="str">
        <f t="shared" si="97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93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4"/>
        <v>1659</v>
      </c>
      <c r="J594" s="45">
        <v>10</v>
      </c>
      <c r="K594" s="46">
        <f t="shared" si="95"/>
        <v>120</v>
      </c>
      <c r="L594" s="42">
        <f t="shared" si="96"/>
        <v>8</v>
      </c>
      <c r="M594" s="24">
        <f t="shared" si="98"/>
        <v>96</v>
      </c>
      <c r="N594" s="26">
        <v>0</v>
      </c>
      <c r="O594" s="61">
        <f>(SLN(I594,N594,K594))*-1</f>
        <v>-13.824999999999999</v>
      </c>
      <c r="P594" s="60">
        <f>O594*M594</f>
        <v>-1327.1999999999998</v>
      </c>
      <c r="Q594" s="83"/>
      <c r="R594" s="80"/>
      <c r="S594" s="79"/>
      <c r="T594" s="55">
        <f t="shared" si="99"/>
        <v>317.97500000000014</v>
      </c>
      <c r="U594" s="59" t="str">
        <f t="shared" si="97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93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4"/>
        <v>31323.79</v>
      </c>
      <c r="J595" s="45">
        <v>5</v>
      </c>
      <c r="K595" s="46">
        <f t="shared" si="95"/>
        <v>60</v>
      </c>
      <c r="L595" s="42">
        <f t="shared" si="96"/>
        <v>7</v>
      </c>
      <c r="M595" s="24">
        <f t="shared" si="98"/>
        <v>91</v>
      </c>
      <c r="N595" s="26">
        <v>0</v>
      </c>
      <c r="O595" s="61">
        <v>0</v>
      </c>
      <c r="P595" s="60">
        <f>I595*-1</f>
        <v>-31323.79</v>
      </c>
      <c r="Q595" s="83"/>
      <c r="R595" s="80"/>
      <c r="S595" s="79"/>
      <c r="T595" s="55">
        <f t="shared" si="99"/>
        <v>0</v>
      </c>
      <c r="U595" s="59" t="str">
        <f t="shared" si="97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93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4"/>
        <v>31323.79</v>
      </c>
      <c r="J596" s="45">
        <v>5</v>
      </c>
      <c r="K596" s="46">
        <f t="shared" si="95"/>
        <v>60</v>
      </c>
      <c r="L596" s="42">
        <f t="shared" si="96"/>
        <v>7</v>
      </c>
      <c r="M596" s="24">
        <f t="shared" si="98"/>
        <v>91</v>
      </c>
      <c r="N596" s="26">
        <v>0</v>
      </c>
      <c r="O596" s="61">
        <v>0</v>
      </c>
      <c r="P596" s="60">
        <f>I596*-1</f>
        <v>-31323.79</v>
      </c>
      <c r="Q596" s="83"/>
      <c r="R596" s="80"/>
      <c r="S596" s="79"/>
      <c r="T596" s="55">
        <f t="shared" si="99"/>
        <v>0</v>
      </c>
      <c r="U596" s="59" t="str">
        <f t="shared" si="97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93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4"/>
        <v>31323.79</v>
      </c>
      <c r="J597" s="45">
        <v>5</v>
      </c>
      <c r="K597" s="46">
        <f t="shared" si="95"/>
        <v>60</v>
      </c>
      <c r="L597" s="42">
        <f t="shared" si="96"/>
        <v>7</v>
      </c>
      <c r="M597" s="24">
        <f t="shared" si="98"/>
        <v>91</v>
      </c>
      <c r="N597" s="26">
        <v>0</v>
      </c>
      <c r="O597" s="61">
        <v>0</v>
      </c>
      <c r="P597" s="60">
        <f>I597*-1</f>
        <v>-31323.79</v>
      </c>
      <c r="Q597" s="83"/>
      <c r="R597" s="80"/>
      <c r="S597" s="79"/>
      <c r="T597" s="55">
        <f t="shared" si="99"/>
        <v>0</v>
      </c>
      <c r="U597" s="59" t="str">
        <f t="shared" si="97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93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4"/>
        <v>1999</v>
      </c>
      <c r="J598" s="45">
        <v>5</v>
      </c>
      <c r="K598" s="46">
        <f t="shared" si="95"/>
        <v>60</v>
      </c>
      <c r="L598" s="42">
        <f t="shared" si="96"/>
        <v>7</v>
      </c>
      <c r="M598" s="24">
        <f t="shared" si="98"/>
        <v>91</v>
      </c>
      <c r="N598" s="26">
        <v>0</v>
      </c>
      <c r="O598" s="61">
        <v>0</v>
      </c>
      <c r="P598" s="60">
        <f>I598*-1</f>
        <v>-1999</v>
      </c>
      <c r="Q598" s="83"/>
      <c r="R598" s="80"/>
      <c r="S598" s="79"/>
      <c r="T598" s="55">
        <f t="shared" si="99"/>
        <v>0</v>
      </c>
      <c r="U598" s="59" t="str">
        <f t="shared" si="97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93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4"/>
        <v>1688</v>
      </c>
      <c r="J599" s="45">
        <v>10</v>
      </c>
      <c r="K599" s="46">
        <f t="shared" si="95"/>
        <v>120</v>
      </c>
      <c r="L599" s="42">
        <f t="shared" si="96"/>
        <v>7</v>
      </c>
      <c r="M599" s="24">
        <f t="shared" si="98"/>
        <v>88</v>
      </c>
      <c r="N599" s="26">
        <v>0</v>
      </c>
      <c r="O599" s="61">
        <f>(SLN(I599,N599,K599))*-1</f>
        <v>-14.066666666666666</v>
      </c>
      <c r="P599" s="60">
        <f>O599*M599</f>
        <v>-1237.8666666666666</v>
      </c>
      <c r="Q599" s="83"/>
      <c r="R599" s="80"/>
      <c r="S599" s="79"/>
      <c r="T599" s="55">
        <f t="shared" si="99"/>
        <v>436.06666666666683</v>
      </c>
      <c r="U599" s="59" t="str">
        <f t="shared" si="97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93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4"/>
        <v>2770</v>
      </c>
      <c r="J600" s="45">
        <v>5</v>
      </c>
      <c r="K600" s="46">
        <f t="shared" si="95"/>
        <v>60</v>
      </c>
      <c r="L600" s="42">
        <f t="shared" si="96"/>
        <v>7</v>
      </c>
      <c r="M600" s="24">
        <f t="shared" si="98"/>
        <v>87</v>
      </c>
      <c r="N600" s="26">
        <v>0</v>
      </c>
      <c r="O600" s="61">
        <v>0</v>
      </c>
      <c r="P600" s="60">
        <f>I600*-1</f>
        <v>-2770</v>
      </c>
      <c r="Q600" s="83"/>
      <c r="R600" s="80"/>
      <c r="S600" s="79"/>
      <c r="T600" s="55">
        <f t="shared" si="99"/>
        <v>0</v>
      </c>
      <c r="U600" s="59" t="str">
        <f t="shared" si="97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93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4"/>
        <v>2700</v>
      </c>
      <c r="J601" s="45">
        <v>10</v>
      </c>
      <c r="K601" s="46">
        <f t="shared" si="95"/>
        <v>120</v>
      </c>
      <c r="L601" s="42">
        <f t="shared" si="96"/>
        <v>6</v>
      </c>
      <c r="M601" s="24">
        <f t="shared" si="98"/>
        <v>79</v>
      </c>
      <c r="N601" s="26">
        <v>0</v>
      </c>
      <c r="O601" s="61">
        <f>(SLN(I601,N601,K601))*-1</f>
        <v>-22.5</v>
      </c>
      <c r="P601" s="60">
        <f>O601*M601</f>
        <v>-1777.5</v>
      </c>
      <c r="Q601" s="83"/>
      <c r="R601" s="80"/>
      <c r="S601" s="79"/>
      <c r="T601" s="55">
        <f t="shared" si="99"/>
        <v>900</v>
      </c>
      <c r="U601" s="59" t="str">
        <f t="shared" si="97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93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4"/>
        <v>73477</v>
      </c>
      <c r="J602" s="45">
        <v>5</v>
      </c>
      <c r="K602" s="46">
        <f t="shared" si="95"/>
        <v>60</v>
      </c>
      <c r="L602" s="42">
        <f t="shared" si="96"/>
        <v>6</v>
      </c>
      <c r="M602" s="24">
        <f t="shared" si="98"/>
        <v>78</v>
      </c>
      <c r="N602" s="26">
        <v>0</v>
      </c>
      <c r="O602" s="61">
        <v>0</v>
      </c>
      <c r="P602" s="60">
        <f>I602*-1</f>
        <v>-73477</v>
      </c>
      <c r="Q602" s="83"/>
      <c r="R602" s="80"/>
      <c r="S602" s="79"/>
      <c r="T602" s="55">
        <f t="shared" si="99"/>
        <v>0</v>
      </c>
      <c r="U602" s="59" t="str">
        <f t="shared" si="97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93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4"/>
        <v>4230.1000000000004</v>
      </c>
      <c r="J603" s="45">
        <v>10</v>
      </c>
      <c r="K603" s="46">
        <f t="shared" si="95"/>
        <v>120</v>
      </c>
      <c r="L603" s="42">
        <f t="shared" si="96"/>
        <v>5</v>
      </c>
      <c r="M603" s="24">
        <f t="shared" si="98"/>
        <v>60</v>
      </c>
      <c r="N603" s="26">
        <v>0</v>
      </c>
      <c r="O603" s="61">
        <f t="shared" ref="O603:O644" si="100">(SLN(I603,N603,K603))*-1</f>
        <v>-35.25083333333334</v>
      </c>
      <c r="P603" s="60">
        <f t="shared" ref="P603:P644" si="101">O603*M603</f>
        <v>-2115.0500000000002</v>
      </c>
      <c r="Q603" s="83"/>
      <c r="R603" s="80"/>
      <c r="S603" s="79"/>
      <c r="T603" s="55">
        <f t="shared" si="99"/>
        <v>2079.7991666666667</v>
      </c>
      <c r="U603" s="59" t="str">
        <f t="shared" si="97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93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4"/>
        <v>4256.7700000000004</v>
      </c>
      <c r="J604" s="45">
        <v>5</v>
      </c>
      <c r="K604" s="46">
        <f t="shared" si="95"/>
        <v>60</v>
      </c>
      <c r="L604" s="42">
        <f t="shared" si="96"/>
        <v>4</v>
      </c>
      <c r="M604" s="24">
        <f t="shared" si="98"/>
        <v>56</v>
      </c>
      <c r="N604" s="26">
        <v>0</v>
      </c>
      <c r="O604" s="61">
        <f t="shared" si="100"/>
        <v>-70.94616666666667</v>
      </c>
      <c r="P604" s="60">
        <f t="shared" si="101"/>
        <v>-3972.9853333333335</v>
      </c>
      <c r="Q604" s="83"/>
      <c r="R604" s="80"/>
      <c r="S604" s="79"/>
      <c r="T604" s="55">
        <f t="shared" si="99"/>
        <v>212.83850000000029</v>
      </c>
      <c r="U604" s="59" t="str">
        <f t="shared" si="97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93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4"/>
        <v>492</v>
      </c>
      <c r="J605" s="45">
        <v>10</v>
      </c>
      <c r="K605" s="46">
        <f t="shared" si="95"/>
        <v>120</v>
      </c>
      <c r="L605" s="42">
        <f t="shared" si="96"/>
        <v>4</v>
      </c>
      <c r="M605" s="24">
        <f t="shared" si="98"/>
        <v>53</v>
      </c>
      <c r="N605" s="26">
        <v>0</v>
      </c>
      <c r="O605" s="61">
        <f t="shared" si="100"/>
        <v>-4.0999999999999996</v>
      </c>
      <c r="P605" s="60">
        <f t="shared" si="101"/>
        <v>-217.29999999999998</v>
      </c>
      <c r="Q605" s="83"/>
      <c r="R605" s="80"/>
      <c r="S605" s="79"/>
      <c r="T605" s="55">
        <f t="shared" si="99"/>
        <v>270.60000000000002</v>
      </c>
      <c r="U605" s="59" t="str">
        <f t="shared" si="97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93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4"/>
        <v>82731</v>
      </c>
      <c r="J606" s="45">
        <v>5</v>
      </c>
      <c r="K606" s="46">
        <f t="shared" si="95"/>
        <v>60</v>
      </c>
      <c r="L606" s="42">
        <f t="shared" si="96"/>
        <v>4</v>
      </c>
      <c r="M606" s="24">
        <f t="shared" si="98"/>
        <v>51</v>
      </c>
      <c r="N606" s="26">
        <v>0</v>
      </c>
      <c r="O606" s="61">
        <f t="shared" si="100"/>
        <v>-1378.85</v>
      </c>
      <c r="P606" s="60">
        <f t="shared" si="101"/>
        <v>-70321.349999999991</v>
      </c>
      <c r="Q606" s="83"/>
      <c r="R606" s="80"/>
      <c r="S606" s="79"/>
      <c r="T606" s="55">
        <f t="shared" si="99"/>
        <v>11030.800000000003</v>
      </c>
      <c r="U606" s="59" t="str">
        <f t="shared" si="97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93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4"/>
        <v>15097</v>
      </c>
      <c r="J607" s="45">
        <v>5</v>
      </c>
      <c r="K607" s="46">
        <f t="shared" si="95"/>
        <v>60</v>
      </c>
      <c r="L607" s="42">
        <f t="shared" si="96"/>
        <v>4</v>
      </c>
      <c r="M607" s="24">
        <f t="shared" si="98"/>
        <v>51</v>
      </c>
      <c r="N607" s="26">
        <v>0</v>
      </c>
      <c r="O607" s="61">
        <f t="shared" si="100"/>
        <v>-251.61666666666667</v>
      </c>
      <c r="P607" s="60">
        <f t="shared" si="101"/>
        <v>-12832.45</v>
      </c>
      <c r="Q607" s="83"/>
      <c r="R607" s="80"/>
      <c r="S607" s="79"/>
      <c r="T607" s="55">
        <f t="shared" si="99"/>
        <v>2012.9333333333325</v>
      </c>
      <c r="U607" s="59" t="str">
        <f t="shared" si="97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93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4"/>
        <v>587</v>
      </c>
      <c r="J608" s="45">
        <v>5</v>
      </c>
      <c r="K608" s="46">
        <f t="shared" si="95"/>
        <v>60</v>
      </c>
      <c r="L608" s="42">
        <f t="shared" si="96"/>
        <v>4</v>
      </c>
      <c r="M608" s="24">
        <f t="shared" si="98"/>
        <v>51</v>
      </c>
      <c r="N608" s="26">
        <v>0</v>
      </c>
      <c r="O608" s="61">
        <f t="shared" si="100"/>
        <v>-9.7833333333333332</v>
      </c>
      <c r="P608" s="60">
        <f t="shared" si="101"/>
        <v>-498.95</v>
      </c>
      <c r="Q608" s="83"/>
      <c r="R608" s="80"/>
      <c r="S608" s="79"/>
      <c r="T608" s="55">
        <f t="shared" si="99"/>
        <v>78.266666666666708</v>
      </c>
      <c r="U608" s="59" t="str">
        <f t="shared" si="97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93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4"/>
        <v>11021.48</v>
      </c>
      <c r="J609" s="45">
        <v>10</v>
      </c>
      <c r="K609" s="46">
        <f t="shared" si="95"/>
        <v>120</v>
      </c>
      <c r="L609" s="42">
        <f t="shared" si="96"/>
        <v>4</v>
      </c>
      <c r="M609" s="24">
        <f t="shared" si="98"/>
        <v>50</v>
      </c>
      <c r="N609" s="26">
        <v>0</v>
      </c>
      <c r="O609" s="61">
        <f t="shared" si="100"/>
        <v>-91.845666666666659</v>
      </c>
      <c r="P609" s="60">
        <f t="shared" si="101"/>
        <v>-4592.2833333333328</v>
      </c>
      <c r="Q609" s="83"/>
      <c r="R609" s="80"/>
      <c r="S609" s="79"/>
      <c r="T609" s="55">
        <f t="shared" si="99"/>
        <v>6337.3510000000006</v>
      </c>
      <c r="U609" s="59" t="str">
        <f t="shared" si="97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93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4"/>
        <v>8133.13</v>
      </c>
      <c r="J610" s="45">
        <v>10</v>
      </c>
      <c r="K610" s="46">
        <f t="shared" si="95"/>
        <v>120</v>
      </c>
      <c r="L610" s="42">
        <f t="shared" si="96"/>
        <v>4</v>
      </c>
      <c r="M610" s="24">
        <f t="shared" si="98"/>
        <v>50</v>
      </c>
      <c r="N610" s="26">
        <v>0</v>
      </c>
      <c r="O610" s="61">
        <f t="shared" si="100"/>
        <v>-67.776083333333332</v>
      </c>
      <c r="P610" s="60">
        <f t="shared" si="101"/>
        <v>-3388.8041666666668</v>
      </c>
      <c r="Q610" s="83"/>
      <c r="R610" s="80"/>
      <c r="S610" s="79"/>
      <c r="T610" s="55">
        <f t="shared" si="99"/>
        <v>4676.5497500000001</v>
      </c>
      <c r="U610" s="59" t="str">
        <f t="shared" si="97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93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4"/>
        <v>3599.98</v>
      </c>
      <c r="J611" s="45">
        <v>10</v>
      </c>
      <c r="K611" s="46">
        <f t="shared" si="95"/>
        <v>120</v>
      </c>
      <c r="L611" s="42">
        <f t="shared" si="96"/>
        <v>4</v>
      </c>
      <c r="M611" s="24">
        <f t="shared" si="98"/>
        <v>50</v>
      </c>
      <c r="N611" s="26">
        <v>0</v>
      </c>
      <c r="O611" s="61">
        <f t="shared" si="100"/>
        <v>-29.999833333333335</v>
      </c>
      <c r="P611" s="60">
        <f t="shared" si="101"/>
        <v>-1499.9916666666668</v>
      </c>
      <c r="Q611" s="83"/>
      <c r="R611" s="80"/>
      <c r="S611" s="79"/>
      <c r="T611" s="55">
        <f t="shared" si="99"/>
        <v>2069.9884999999999</v>
      </c>
      <c r="U611" s="59" t="str">
        <f t="shared" si="97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93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4"/>
        <v>1249.56</v>
      </c>
      <c r="J612" s="45">
        <v>10</v>
      </c>
      <c r="K612" s="46">
        <f t="shared" si="95"/>
        <v>120</v>
      </c>
      <c r="L612" s="42">
        <f t="shared" si="96"/>
        <v>4</v>
      </c>
      <c r="M612" s="24">
        <f t="shared" si="98"/>
        <v>50</v>
      </c>
      <c r="N612" s="26">
        <v>0</v>
      </c>
      <c r="O612" s="61">
        <f t="shared" si="100"/>
        <v>-10.413</v>
      </c>
      <c r="P612" s="60">
        <f t="shared" si="101"/>
        <v>-520.65</v>
      </c>
      <c r="Q612" s="83"/>
      <c r="R612" s="80"/>
      <c r="S612" s="79"/>
      <c r="T612" s="55">
        <f t="shared" si="99"/>
        <v>718.49699999999996</v>
      </c>
      <c r="U612" s="59" t="str">
        <f t="shared" si="97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93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4"/>
        <v>180.68</v>
      </c>
      <c r="J613" s="45">
        <v>5</v>
      </c>
      <c r="K613" s="46">
        <f t="shared" si="95"/>
        <v>60</v>
      </c>
      <c r="L613" s="42">
        <f t="shared" si="96"/>
        <v>4</v>
      </c>
      <c r="M613" s="24">
        <f t="shared" si="98"/>
        <v>50</v>
      </c>
      <c r="N613" s="26">
        <v>0</v>
      </c>
      <c r="O613" s="61">
        <f t="shared" si="100"/>
        <v>-3.0113333333333334</v>
      </c>
      <c r="P613" s="60">
        <f t="shared" si="101"/>
        <v>-150.56666666666666</v>
      </c>
      <c r="Q613" s="83"/>
      <c r="R613" s="80"/>
      <c r="S613" s="79"/>
      <c r="T613" s="55">
        <f t="shared" si="99"/>
        <v>27.102000000000004</v>
      </c>
      <c r="U613" s="59" t="str">
        <f t="shared" si="97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93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4"/>
        <v>10200</v>
      </c>
      <c r="J614" s="45">
        <v>10</v>
      </c>
      <c r="K614" s="46">
        <f t="shared" si="95"/>
        <v>120</v>
      </c>
      <c r="L614" s="42">
        <f t="shared" si="96"/>
        <v>3</v>
      </c>
      <c r="M614" s="24">
        <f t="shared" si="98"/>
        <v>41</v>
      </c>
      <c r="N614" s="26">
        <v>0</v>
      </c>
      <c r="O614" s="61">
        <f t="shared" si="100"/>
        <v>-85</v>
      </c>
      <c r="P614" s="60">
        <f t="shared" si="101"/>
        <v>-3485</v>
      </c>
      <c r="Q614" s="83"/>
      <c r="R614" s="80"/>
      <c r="S614" s="79"/>
      <c r="T614" s="55">
        <f t="shared" si="99"/>
        <v>6630</v>
      </c>
      <c r="U614" s="59" t="str">
        <f t="shared" si="97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93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4"/>
        <v>1724</v>
      </c>
      <c r="J615" s="45">
        <v>5</v>
      </c>
      <c r="K615" s="46">
        <f t="shared" si="95"/>
        <v>60</v>
      </c>
      <c r="L615" s="42">
        <f t="shared" si="96"/>
        <v>3</v>
      </c>
      <c r="M615" s="24">
        <f t="shared" si="98"/>
        <v>40</v>
      </c>
      <c r="N615" s="26">
        <v>0</v>
      </c>
      <c r="O615" s="61">
        <f t="shared" si="100"/>
        <v>-28.733333333333334</v>
      </c>
      <c r="P615" s="60">
        <f t="shared" si="101"/>
        <v>-1149.3333333333335</v>
      </c>
      <c r="Q615" s="83"/>
      <c r="R615" s="80"/>
      <c r="S615" s="79"/>
      <c r="T615" s="55">
        <f t="shared" si="99"/>
        <v>545.93333333333317</v>
      </c>
      <c r="U615" s="59" t="str">
        <f t="shared" si="97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93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4"/>
        <v>3077.8</v>
      </c>
      <c r="J616" s="45">
        <v>10</v>
      </c>
      <c r="K616" s="46">
        <f t="shared" si="95"/>
        <v>120</v>
      </c>
      <c r="L616" s="42">
        <f t="shared" si="96"/>
        <v>3</v>
      </c>
      <c r="M616" s="24">
        <f t="shared" si="98"/>
        <v>38</v>
      </c>
      <c r="N616" s="26">
        <v>0</v>
      </c>
      <c r="O616" s="61">
        <f t="shared" si="100"/>
        <v>-25.648333333333333</v>
      </c>
      <c r="P616" s="60">
        <f t="shared" si="101"/>
        <v>-974.63666666666666</v>
      </c>
      <c r="Q616" s="83"/>
      <c r="R616" s="80"/>
      <c r="S616" s="79"/>
      <c r="T616" s="55">
        <f t="shared" si="99"/>
        <v>2077.5149999999999</v>
      </c>
      <c r="U616" s="59" t="str">
        <f t="shared" si="97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93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4"/>
        <v>1327.8</v>
      </c>
      <c r="J617" s="45">
        <v>10</v>
      </c>
      <c r="K617" s="46">
        <f t="shared" si="95"/>
        <v>120</v>
      </c>
      <c r="L617" s="42">
        <f t="shared" si="96"/>
        <v>3</v>
      </c>
      <c r="M617" s="24">
        <f t="shared" si="98"/>
        <v>37</v>
      </c>
      <c r="N617" s="26">
        <v>0</v>
      </c>
      <c r="O617" s="61">
        <f t="shared" si="100"/>
        <v>-11.065</v>
      </c>
      <c r="P617" s="60">
        <f t="shared" si="101"/>
        <v>-409.40499999999997</v>
      </c>
      <c r="Q617" s="83"/>
      <c r="R617" s="80"/>
      <c r="S617" s="79"/>
      <c r="T617" s="55">
        <f t="shared" si="99"/>
        <v>907.32999999999993</v>
      </c>
      <c r="U617" s="59" t="str">
        <f t="shared" si="97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93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4"/>
        <v>2049.91</v>
      </c>
      <c r="J618" s="45">
        <v>10</v>
      </c>
      <c r="K618" s="46">
        <f t="shared" si="95"/>
        <v>120</v>
      </c>
      <c r="L618" s="42">
        <f t="shared" si="96"/>
        <v>3</v>
      </c>
      <c r="M618" s="24">
        <f t="shared" si="98"/>
        <v>37</v>
      </c>
      <c r="N618" s="26">
        <v>0</v>
      </c>
      <c r="O618" s="61">
        <f t="shared" si="100"/>
        <v>-17.082583333333332</v>
      </c>
      <c r="P618" s="60">
        <f t="shared" si="101"/>
        <v>-632.05558333333329</v>
      </c>
      <c r="Q618" s="83"/>
      <c r="R618" s="80"/>
      <c r="S618" s="79"/>
      <c r="T618" s="55">
        <f t="shared" si="99"/>
        <v>1400.7718333333332</v>
      </c>
      <c r="U618" s="59" t="str">
        <f t="shared" si="97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93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4"/>
        <v>483.91</v>
      </c>
      <c r="J619" s="45">
        <v>10</v>
      </c>
      <c r="K619" s="46">
        <f t="shared" si="95"/>
        <v>120</v>
      </c>
      <c r="L619" s="42">
        <f t="shared" si="96"/>
        <v>3</v>
      </c>
      <c r="M619" s="24">
        <f t="shared" si="98"/>
        <v>37</v>
      </c>
      <c r="N619" s="26">
        <v>0</v>
      </c>
      <c r="O619" s="61">
        <f t="shared" si="100"/>
        <v>-4.0325833333333332</v>
      </c>
      <c r="P619" s="60">
        <f t="shared" si="101"/>
        <v>-149.20558333333332</v>
      </c>
      <c r="Q619" s="83"/>
      <c r="R619" s="80"/>
      <c r="S619" s="79"/>
      <c r="T619" s="55">
        <f t="shared" si="99"/>
        <v>330.67183333333338</v>
      </c>
      <c r="U619" s="59" t="str">
        <f t="shared" si="97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93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4"/>
        <v>1090</v>
      </c>
      <c r="J620" s="45">
        <v>10</v>
      </c>
      <c r="K620" s="46">
        <f t="shared" si="95"/>
        <v>120</v>
      </c>
      <c r="L620" s="42">
        <f t="shared" si="96"/>
        <v>2</v>
      </c>
      <c r="M620" s="24">
        <f t="shared" si="98"/>
        <v>35</v>
      </c>
      <c r="N620" s="26">
        <v>0</v>
      </c>
      <c r="O620" s="61">
        <f t="shared" si="100"/>
        <v>-9.0833333333333339</v>
      </c>
      <c r="P620" s="60">
        <f t="shared" si="101"/>
        <v>-317.91666666666669</v>
      </c>
      <c r="Q620" s="83"/>
      <c r="R620" s="80"/>
      <c r="S620" s="79"/>
      <c r="T620" s="55">
        <f t="shared" si="99"/>
        <v>763</v>
      </c>
      <c r="U620" s="59" t="str">
        <f t="shared" si="97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93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4"/>
        <v>15000</v>
      </c>
      <c r="J621" s="45">
        <v>5</v>
      </c>
      <c r="K621" s="46">
        <f t="shared" si="95"/>
        <v>60</v>
      </c>
      <c r="L621" s="42">
        <f t="shared" si="96"/>
        <v>2</v>
      </c>
      <c r="M621" s="24">
        <f t="shared" si="98"/>
        <v>34</v>
      </c>
      <c r="N621" s="26">
        <v>0</v>
      </c>
      <c r="O621" s="61">
        <f t="shared" si="100"/>
        <v>-250</v>
      </c>
      <c r="P621" s="60">
        <f t="shared" si="101"/>
        <v>-8500</v>
      </c>
      <c r="Q621" s="83"/>
      <c r="R621" s="80"/>
      <c r="S621" s="79"/>
      <c r="T621" s="55">
        <f t="shared" si="99"/>
        <v>6250</v>
      </c>
      <c r="U621" s="59" t="str">
        <f t="shared" si="97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93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4"/>
        <v>448.5</v>
      </c>
      <c r="J622" s="45">
        <v>10</v>
      </c>
      <c r="K622" s="46">
        <f t="shared" si="95"/>
        <v>120</v>
      </c>
      <c r="L622" s="42">
        <f t="shared" si="96"/>
        <v>2</v>
      </c>
      <c r="M622" s="24">
        <f t="shared" si="98"/>
        <v>34</v>
      </c>
      <c r="N622" s="26">
        <v>0</v>
      </c>
      <c r="O622" s="61">
        <f t="shared" si="100"/>
        <v>-3.7374999999999998</v>
      </c>
      <c r="P622" s="60">
        <f t="shared" si="101"/>
        <v>-127.07499999999999</v>
      </c>
      <c r="Q622" s="83"/>
      <c r="R622" s="80"/>
      <c r="S622" s="79"/>
      <c r="T622" s="55">
        <f t="shared" si="99"/>
        <v>317.6875</v>
      </c>
      <c r="U622" s="59" t="str">
        <f t="shared" si="97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93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4"/>
        <v>823.5</v>
      </c>
      <c r="J623" s="45">
        <v>10</v>
      </c>
      <c r="K623" s="46">
        <f t="shared" si="95"/>
        <v>120</v>
      </c>
      <c r="L623" s="42">
        <f t="shared" si="96"/>
        <v>2</v>
      </c>
      <c r="M623" s="24">
        <f t="shared" si="98"/>
        <v>34</v>
      </c>
      <c r="N623" s="26">
        <v>0</v>
      </c>
      <c r="O623" s="61">
        <f t="shared" si="100"/>
        <v>-6.8624999999999998</v>
      </c>
      <c r="P623" s="60">
        <f t="shared" si="101"/>
        <v>-233.32499999999999</v>
      </c>
      <c r="Q623" s="83"/>
      <c r="R623" s="80"/>
      <c r="S623" s="79"/>
      <c r="T623" s="55">
        <f t="shared" si="99"/>
        <v>583.3125</v>
      </c>
      <c r="U623" s="59" t="str">
        <f t="shared" si="97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93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4"/>
        <v>373.5</v>
      </c>
      <c r="J624" s="45">
        <v>10</v>
      </c>
      <c r="K624" s="46">
        <f t="shared" si="95"/>
        <v>120</v>
      </c>
      <c r="L624" s="42">
        <f t="shared" si="96"/>
        <v>2</v>
      </c>
      <c r="M624" s="24">
        <f t="shared" si="98"/>
        <v>34</v>
      </c>
      <c r="N624" s="26">
        <v>0</v>
      </c>
      <c r="O624" s="61">
        <f t="shared" si="100"/>
        <v>-3.1124999999999998</v>
      </c>
      <c r="P624" s="60">
        <f t="shared" si="101"/>
        <v>-105.82499999999999</v>
      </c>
      <c r="Q624" s="83"/>
      <c r="R624" s="80"/>
      <c r="S624" s="79"/>
      <c r="T624" s="55">
        <f t="shared" si="99"/>
        <v>264.5625</v>
      </c>
      <c r="U624" s="59" t="str">
        <f t="shared" si="97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93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4"/>
        <v>7433.3</v>
      </c>
      <c r="J625" s="45">
        <v>10</v>
      </c>
      <c r="K625" s="46">
        <f t="shared" si="95"/>
        <v>120</v>
      </c>
      <c r="L625" s="42">
        <f t="shared" si="96"/>
        <v>2</v>
      </c>
      <c r="M625" s="24">
        <f t="shared" si="98"/>
        <v>34</v>
      </c>
      <c r="N625" s="26">
        <v>0</v>
      </c>
      <c r="O625" s="61">
        <f t="shared" si="100"/>
        <v>-61.944166666666668</v>
      </c>
      <c r="P625" s="60">
        <f t="shared" si="101"/>
        <v>-2106.1016666666669</v>
      </c>
      <c r="Q625" s="83"/>
      <c r="R625" s="80"/>
      <c r="S625" s="79"/>
      <c r="T625" s="55">
        <f t="shared" si="99"/>
        <v>5265.2541666666657</v>
      </c>
      <c r="U625" s="59" t="str">
        <f t="shared" si="97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93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4"/>
        <v>109500.05000000002</v>
      </c>
      <c r="J626" s="45">
        <v>5</v>
      </c>
      <c r="K626" s="46">
        <f t="shared" si="95"/>
        <v>60</v>
      </c>
      <c r="L626" s="42">
        <f t="shared" si="96"/>
        <v>2</v>
      </c>
      <c r="M626" s="24">
        <f t="shared" si="98"/>
        <v>33</v>
      </c>
      <c r="N626" s="26">
        <v>0</v>
      </c>
      <c r="O626" s="61">
        <f t="shared" si="100"/>
        <v>-1825.0008333333337</v>
      </c>
      <c r="P626" s="60">
        <f t="shared" si="101"/>
        <v>-60225.027500000011</v>
      </c>
      <c r="Q626" s="83"/>
      <c r="R626" s="80"/>
      <c r="S626" s="79"/>
      <c r="T626" s="55">
        <f t="shared" si="99"/>
        <v>47450.021666666667</v>
      </c>
      <c r="U626" s="59" t="str">
        <f t="shared" si="97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93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4"/>
        <v>5250</v>
      </c>
      <c r="J627" s="45">
        <v>10</v>
      </c>
      <c r="K627" s="46">
        <f t="shared" si="95"/>
        <v>120</v>
      </c>
      <c r="L627" s="42">
        <f t="shared" si="96"/>
        <v>2</v>
      </c>
      <c r="M627" s="24">
        <f t="shared" si="98"/>
        <v>31</v>
      </c>
      <c r="N627" s="26">
        <v>0</v>
      </c>
      <c r="O627" s="61">
        <f t="shared" si="100"/>
        <v>-43.75</v>
      </c>
      <c r="P627" s="60">
        <f t="shared" si="101"/>
        <v>-1356.25</v>
      </c>
      <c r="Q627" s="83"/>
      <c r="R627" s="80"/>
      <c r="S627" s="79"/>
      <c r="T627" s="55">
        <f t="shared" si="99"/>
        <v>3850</v>
      </c>
      <c r="U627" s="59" t="str">
        <f t="shared" si="97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93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4"/>
        <v>660</v>
      </c>
      <c r="J628" s="45">
        <v>10</v>
      </c>
      <c r="K628" s="46">
        <f t="shared" si="95"/>
        <v>120</v>
      </c>
      <c r="L628" s="42">
        <f t="shared" si="96"/>
        <v>2</v>
      </c>
      <c r="M628" s="24">
        <f t="shared" si="98"/>
        <v>31</v>
      </c>
      <c r="N628" s="26">
        <v>0</v>
      </c>
      <c r="O628" s="61">
        <f t="shared" si="100"/>
        <v>-5.5</v>
      </c>
      <c r="P628" s="60">
        <f t="shared" si="101"/>
        <v>-170.5</v>
      </c>
      <c r="Q628" s="83"/>
      <c r="R628" s="80"/>
      <c r="S628" s="79"/>
      <c r="T628" s="55">
        <f t="shared" si="99"/>
        <v>484</v>
      </c>
      <c r="U628" s="59" t="str">
        <f t="shared" si="97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93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4"/>
        <v>8320</v>
      </c>
      <c r="J629" s="45">
        <v>5</v>
      </c>
      <c r="K629" s="46">
        <f t="shared" si="95"/>
        <v>60</v>
      </c>
      <c r="L629" s="42">
        <f t="shared" si="96"/>
        <v>2</v>
      </c>
      <c r="M629" s="24">
        <f t="shared" si="98"/>
        <v>31</v>
      </c>
      <c r="N629" s="26">
        <v>0</v>
      </c>
      <c r="O629" s="61">
        <f t="shared" si="100"/>
        <v>-138.66666666666666</v>
      </c>
      <c r="P629" s="60">
        <f t="shared" si="101"/>
        <v>-4298.6666666666661</v>
      </c>
      <c r="Q629" s="83"/>
      <c r="R629" s="80"/>
      <c r="S629" s="79"/>
      <c r="T629" s="55">
        <f t="shared" si="99"/>
        <v>3882.666666666667</v>
      </c>
      <c r="U629" s="59" t="str">
        <f t="shared" si="97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93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4"/>
        <v>1350</v>
      </c>
      <c r="J630" s="45">
        <v>5</v>
      </c>
      <c r="K630" s="46">
        <f t="shared" si="95"/>
        <v>60</v>
      </c>
      <c r="L630" s="42">
        <f t="shared" si="96"/>
        <v>2</v>
      </c>
      <c r="M630" s="24">
        <f t="shared" si="98"/>
        <v>30</v>
      </c>
      <c r="N630" s="26">
        <v>0</v>
      </c>
      <c r="O630" s="61">
        <f t="shared" si="100"/>
        <v>-22.5</v>
      </c>
      <c r="P630" s="60">
        <f t="shared" si="101"/>
        <v>-675</v>
      </c>
      <c r="Q630" s="83"/>
      <c r="R630" s="80"/>
      <c r="S630" s="79"/>
      <c r="T630" s="55">
        <f t="shared" si="99"/>
        <v>652.5</v>
      </c>
      <c r="U630" s="59" t="str">
        <f t="shared" si="97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93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4"/>
        <v>2078.5</v>
      </c>
      <c r="J631" s="45">
        <v>10</v>
      </c>
      <c r="K631" s="46">
        <f t="shared" si="95"/>
        <v>120</v>
      </c>
      <c r="L631" s="42">
        <f t="shared" si="96"/>
        <v>2</v>
      </c>
      <c r="M631" s="24">
        <f t="shared" si="98"/>
        <v>30</v>
      </c>
      <c r="N631" s="26">
        <v>0</v>
      </c>
      <c r="O631" s="61">
        <f t="shared" si="100"/>
        <v>-17.320833333333333</v>
      </c>
      <c r="P631" s="60">
        <f t="shared" si="101"/>
        <v>-519.625</v>
      </c>
      <c r="Q631" s="83"/>
      <c r="R631" s="80"/>
      <c r="S631" s="79"/>
      <c r="T631" s="55">
        <f t="shared" si="99"/>
        <v>1541.5541666666668</v>
      </c>
      <c r="U631" s="59" t="str">
        <f t="shared" si="97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93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4"/>
        <v>2964.96</v>
      </c>
      <c r="J632" s="45">
        <v>5</v>
      </c>
      <c r="K632" s="46">
        <f t="shared" si="95"/>
        <v>60</v>
      </c>
      <c r="L632" s="42">
        <f t="shared" si="96"/>
        <v>2</v>
      </c>
      <c r="M632" s="24">
        <f t="shared" si="98"/>
        <v>30</v>
      </c>
      <c r="N632" s="26">
        <v>0</v>
      </c>
      <c r="O632" s="61">
        <f t="shared" si="100"/>
        <v>-49.416000000000004</v>
      </c>
      <c r="P632" s="60">
        <f t="shared" si="101"/>
        <v>-1482.48</v>
      </c>
      <c r="Q632" s="83"/>
      <c r="R632" s="80"/>
      <c r="S632" s="79"/>
      <c r="T632" s="55">
        <f t="shared" si="99"/>
        <v>1433.0639999999999</v>
      </c>
      <c r="U632" s="59" t="str">
        <f t="shared" si="97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93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4"/>
        <v>999.08</v>
      </c>
      <c r="J633" s="45">
        <v>5</v>
      </c>
      <c r="K633" s="46">
        <f t="shared" si="95"/>
        <v>60</v>
      </c>
      <c r="L633" s="42">
        <f t="shared" si="96"/>
        <v>2</v>
      </c>
      <c r="M633" s="24">
        <f t="shared" si="98"/>
        <v>30</v>
      </c>
      <c r="N633" s="26">
        <v>0</v>
      </c>
      <c r="O633" s="61">
        <f t="shared" si="100"/>
        <v>-16.651333333333334</v>
      </c>
      <c r="P633" s="60">
        <f t="shared" si="101"/>
        <v>-499.54</v>
      </c>
      <c r="Q633" s="83"/>
      <c r="R633" s="80"/>
      <c r="S633" s="79"/>
      <c r="T633" s="55">
        <f t="shared" si="99"/>
        <v>482.88866666666667</v>
      </c>
      <c r="U633" s="59" t="str">
        <f t="shared" si="97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93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4"/>
        <v>2725.76</v>
      </c>
      <c r="J634" s="45">
        <v>5</v>
      </c>
      <c r="K634" s="46">
        <f t="shared" si="95"/>
        <v>60</v>
      </c>
      <c r="L634" s="42">
        <f t="shared" si="96"/>
        <v>2</v>
      </c>
      <c r="M634" s="24">
        <f t="shared" si="98"/>
        <v>30</v>
      </c>
      <c r="N634" s="26">
        <v>0</v>
      </c>
      <c r="O634" s="61">
        <f t="shared" si="100"/>
        <v>-45.429333333333339</v>
      </c>
      <c r="P634" s="60">
        <f t="shared" si="101"/>
        <v>-1362.88</v>
      </c>
      <c r="Q634" s="83"/>
      <c r="R634" s="80"/>
      <c r="S634" s="79"/>
      <c r="T634" s="55">
        <f t="shared" si="99"/>
        <v>1317.4506666666666</v>
      </c>
      <c r="U634" s="59" t="str">
        <f t="shared" si="97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93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4"/>
        <v>2319</v>
      </c>
      <c r="J635" s="45">
        <v>5</v>
      </c>
      <c r="K635" s="46">
        <f t="shared" si="95"/>
        <v>60</v>
      </c>
      <c r="L635" s="42">
        <f t="shared" si="96"/>
        <v>2</v>
      </c>
      <c r="M635" s="24">
        <f t="shared" si="98"/>
        <v>30</v>
      </c>
      <c r="N635" s="26">
        <v>0</v>
      </c>
      <c r="O635" s="61">
        <f t="shared" si="100"/>
        <v>-38.65</v>
      </c>
      <c r="P635" s="60">
        <f t="shared" si="101"/>
        <v>-1159.5</v>
      </c>
      <c r="Q635" s="83"/>
      <c r="R635" s="80"/>
      <c r="S635" s="79"/>
      <c r="T635" s="55">
        <f t="shared" si="99"/>
        <v>1120.8499999999999</v>
      </c>
      <c r="U635" s="59" t="str">
        <f t="shared" si="97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93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4"/>
        <v>1140.78</v>
      </c>
      <c r="J636" s="45">
        <v>5</v>
      </c>
      <c r="K636" s="46">
        <f t="shared" si="95"/>
        <v>60</v>
      </c>
      <c r="L636" s="42">
        <f t="shared" si="96"/>
        <v>2</v>
      </c>
      <c r="M636" s="24">
        <f t="shared" si="98"/>
        <v>30</v>
      </c>
      <c r="N636" s="26">
        <v>0</v>
      </c>
      <c r="O636" s="61">
        <f t="shared" si="100"/>
        <v>-19.012999999999998</v>
      </c>
      <c r="P636" s="60">
        <f t="shared" si="101"/>
        <v>-570.39</v>
      </c>
      <c r="Q636" s="83"/>
      <c r="R636" s="80"/>
      <c r="S636" s="79"/>
      <c r="T636" s="55">
        <f t="shared" si="99"/>
        <v>551.37700000000007</v>
      </c>
      <c r="U636" s="59" t="str">
        <f t="shared" si="97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93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4"/>
        <v>263.56</v>
      </c>
      <c r="J637" s="45">
        <v>10</v>
      </c>
      <c r="K637" s="46">
        <f t="shared" si="95"/>
        <v>120</v>
      </c>
      <c r="L637" s="42">
        <f t="shared" si="96"/>
        <v>2</v>
      </c>
      <c r="M637" s="24">
        <f t="shared" si="98"/>
        <v>30</v>
      </c>
      <c r="N637" s="26">
        <v>0</v>
      </c>
      <c r="O637" s="61">
        <f t="shared" si="100"/>
        <v>-2.1963333333333335</v>
      </c>
      <c r="P637" s="60">
        <f t="shared" si="101"/>
        <v>-65.89</v>
      </c>
      <c r="Q637" s="83"/>
      <c r="R637" s="80"/>
      <c r="S637" s="79"/>
      <c r="T637" s="55">
        <f t="shared" si="99"/>
        <v>195.4736666666667</v>
      </c>
      <c r="U637" s="59" t="str">
        <f t="shared" si="97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93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4"/>
        <v>1778.6999999999998</v>
      </c>
      <c r="J638" s="45">
        <v>5</v>
      </c>
      <c r="K638" s="46">
        <f t="shared" si="95"/>
        <v>60</v>
      </c>
      <c r="L638" s="42">
        <f t="shared" si="96"/>
        <v>2</v>
      </c>
      <c r="M638" s="24">
        <f t="shared" si="98"/>
        <v>30</v>
      </c>
      <c r="N638" s="26">
        <v>0</v>
      </c>
      <c r="O638" s="61">
        <f t="shared" si="100"/>
        <v>-29.644999999999996</v>
      </c>
      <c r="P638" s="60">
        <f t="shared" si="101"/>
        <v>-889.34999999999991</v>
      </c>
      <c r="Q638" s="83"/>
      <c r="R638" s="80"/>
      <c r="S638" s="79"/>
      <c r="T638" s="55">
        <f t="shared" si="99"/>
        <v>859.70499999999993</v>
      </c>
      <c r="U638" s="59" t="str">
        <f t="shared" si="97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93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4"/>
        <v>17570</v>
      </c>
      <c r="J639" s="45">
        <v>10</v>
      </c>
      <c r="K639" s="46">
        <f t="shared" si="95"/>
        <v>120</v>
      </c>
      <c r="L639" s="42">
        <f t="shared" si="96"/>
        <v>2</v>
      </c>
      <c r="M639" s="24">
        <f t="shared" si="98"/>
        <v>30</v>
      </c>
      <c r="N639" s="26">
        <v>0</v>
      </c>
      <c r="O639" s="61">
        <f t="shared" si="100"/>
        <v>-146.41666666666666</v>
      </c>
      <c r="P639" s="60">
        <f t="shared" si="101"/>
        <v>-4392.5</v>
      </c>
      <c r="Q639" s="83"/>
      <c r="R639" s="80"/>
      <c r="S639" s="79"/>
      <c r="T639" s="55">
        <f t="shared" si="99"/>
        <v>13031.083333333332</v>
      </c>
      <c r="U639" s="59" t="str">
        <f t="shared" si="97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93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4"/>
        <v>11680</v>
      </c>
      <c r="J640" s="45">
        <v>5</v>
      </c>
      <c r="K640" s="46">
        <f t="shared" si="95"/>
        <v>60</v>
      </c>
      <c r="L640" s="42">
        <f t="shared" si="96"/>
        <v>2</v>
      </c>
      <c r="M640" s="24">
        <f t="shared" si="98"/>
        <v>30</v>
      </c>
      <c r="N640" s="26">
        <v>0</v>
      </c>
      <c r="O640" s="61">
        <f t="shared" si="100"/>
        <v>-194.66666666666666</v>
      </c>
      <c r="P640" s="60">
        <f t="shared" si="101"/>
        <v>-5840</v>
      </c>
      <c r="Q640" s="83"/>
      <c r="R640" s="80"/>
      <c r="S640" s="79"/>
      <c r="T640" s="55">
        <f t="shared" si="99"/>
        <v>5645.3333333333339</v>
      </c>
      <c r="U640" s="59" t="str">
        <f t="shared" si="97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93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4"/>
        <v>12438</v>
      </c>
      <c r="J641" s="45">
        <v>5</v>
      </c>
      <c r="K641" s="46">
        <f t="shared" si="95"/>
        <v>60</v>
      </c>
      <c r="L641" s="42">
        <f t="shared" si="96"/>
        <v>2</v>
      </c>
      <c r="M641" s="24">
        <f t="shared" si="98"/>
        <v>29</v>
      </c>
      <c r="N641" s="26">
        <v>0</v>
      </c>
      <c r="O641" s="61">
        <f t="shared" si="100"/>
        <v>-207.3</v>
      </c>
      <c r="P641" s="60">
        <f t="shared" si="101"/>
        <v>-6011.7000000000007</v>
      </c>
      <c r="Q641" s="83"/>
      <c r="R641" s="80"/>
      <c r="S641" s="79"/>
      <c r="T641" s="55">
        <f t="shared" si="99"/>
        <v>6219</v>
      </c>
      <c r="U641" s="59" t="str">
        <f t="shared" si="97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93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4"/>
        <v>15000</v>
      </c>
      <c r="J642" s="45">
        <v>5</v>
      </c>
      <c r="K642" s="46">
        <f t="shared" si="95"/>
        <v>60</v>
      </c>
      <c r="L642" s="42">
        <f t="shared" si="96"/>
        <v>2</v>
      </c>
      <c r="M642" s="24">
        <f t="shared" si="98"/>
        <v>29</v>
      </c>
      <c r="N642" s="26">
        <v>0</v>
      </c>
      <c r="O642" s="61">
        <f t="shared" si="100"/>
        <v>-250</v>
      </c>
      <c r="P642" s="60">
        <f t="shared" si="101"/>
        <v>-7250</v>
      </c>
      <c r="Q642" s="83"/>
      <c r="R642" s="80"/>
      <c r="S642" s="79"/>
      <c r="T642" s="55">
        <f t="shared" si="99"/>
        <v>7500</v>
      </c>
      <c r="U642" s="59" t="str">
        <f t="shared" si="97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93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4"/>
        <v>340</v>
      </c>
      <c r="J643" s="45">
        <v>5</v>
      </c>
      <c r="K643" s="46">
        <f t="shared" si="95"/>
        <v>60</v>
      </c>
      <c r="L643" s="42">
        <f t="shared" si="96"/>
        <v>2</v>
      </c>
      <c r="M643" s="24">
        <f t="shared" si="98"/>
        <v>29</v>
      </c>
      <c r="N643" s="26">
        <v>0</v>
      </c>
      <c r="O643" s="61">
        <f t="shared" si="100"/>
        <v>-5.666666666666667</v>
      </c>
      <c r="P643" s="60">
        <f t="shared" si="101"/>
        <v>-164.33333333333334</v>
      </c>
      <c r="Q643" s="83"/>
      <c r="R643" s="80"/>
      <c r="S643" s="79"/>
      <c r="T643" s="55">
        <f t="shared" si="99"/>
        <v>169.99999999999997</v>
      </c>
      <c r="U643" s="59" t="str">
        <f t="shared" si="97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93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102">G644*H644</f>
        <v>1172</v>
      </c>
      <c r="J644" s="45">
        <v>10</v>
      </c>
      <c r="K644" s="46">
        <f t="shared" ref="K644:K707" si="103">J644*12</f>
        <v>120</v>
      </c>
      <c r="L644" s="42">
        <f t="shared" ref="L644:L707" si="104">DATEDIF(F644,$F$2,"Y")</f>
        <v>2</v>
      </c>
      <c r="M644" s="24">
        <f t="shared" si="98"/>
        <v>29</v>
      </c>
      <c r="N644" s="26">
        <v>0</v>
      </c>
      <c r="O644" s="61">
        <f t="shared" si="100"/>
        <v>-9.7666666666666675</v>
      </c>
      <c r="P644" s="60">
        <f t="shared" si="101"/>
        <v>-283.23333333333335</v>
      </c>
      <c r="Q644" s="83"/>
      <c r="R644" s="80"/>
      <c r="S644" s="79"/>
      <c r="T644" s="55">
        <f t="shared" si="99"/>
        <v>879</v>
      </c>
      <c r="U644" s="59" t="str">
        <f t="shared" ref="U644:U707" si="105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102"/>
        <v>2800</v>
      </c>
      <c r="J645" s="47">
        <v>0</v>
      </c>
      <c r="K645" s="47">
        <f t="shared" si="103"/>
        <v>0</v>
      </c>
      <c r="L645" s="42">
        <f t="shared" si="104"/>
        <v>2</v>
      </c>
      <c r="M645" s="24">
        <f t="shared" si="98"/>
        <v>28</v>
      </c>
      <c r="N645" s="26">
        <v>0</v>
      </c>
      <c r="O645" s="61">
        <v>0</v>
      </c>
      <c r="P645" s="60">
        <v>0</v>
      </c>
      <c r="Q645" s="83"/>
      <c r="R645" s="80"/>
      <c r="S645" s="79"/>
      <c r="T645" s="55">
        <f t="shared" si="99"/>
        <v>2800</v>
      </c>
      <c r="U645" s="59" t="str">
        <f t="shared" si="105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106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102"/>
        <v>11649.24</v>
      </c>
      <c r="J646" s="45">
        <v>5</v>
      </c>
      <c r="K646" s="46">
        <f t="shared" si="103"/>
        <v>60</v>
      </c>
      <c r="L646" s="42">
        <f t="shared" si="104"/>
        <v>2</v>
      </c>
      <c r="M646" s="24">
        <f t="shared" si="98"/>
        <v>27</v>
      </c>
      <c r="N646" s="26">
        <v>0</v>
      </c>
      <c r="O646" s="61">
        <f t="shared" ref="O646:O673" si="107">(SLN(I646,N646,K646))*-1</f>
        <v>-194.154</v>
      </c>
      <c r="P646" s="60">
        <f t="shared" ref="P646:P673" si="108">O646*M646</f>
        <v>-5242.1579999999994</v>
      </c>
      <c r="Q646" s="83"/>
      <c r="R646" s="80"/>
      <c r="S646" s="79"/>
      <c r="T646" s="55">
        <f t="shared" si="99"/>
        <v>6212.9279999999999</v>
      </c>
      <c r="U646" s="59" t="str">
        <f t="shared" si="105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106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102"/>
        <v>1600</v>
      </c>
      <c r="J647" s="45">
        <v>10</v>
      </c>
      <c r="K647" s="46">
        <f t="shared" si="103"/>
        <v>120</v>
      </c>
      <c r="L647" s="42">
        <f t="shared" si="104"/>
        <v>2</v>
      </c>
      <c r="M647" s="24">
        <f t="shared" si="98"/>
        <v>27</v>
      </c>
      <c r="N647" s="26">
        <v>0</v>
      </c>
      <c r="O647" s="61">
        <f t="shared" si="107"/>
        <v>-13.333333333333334</v>
      </c>
      <c r="P647" s="60">
        <f t="shared" si="108"/>
        <v>-360</v>
      </c>
      <c r="Q647" s="83"/>
      <c r="R647" s="80"/>
      <c r="S647" s="79"/>
      <c r="T647" s="55">
        <f t="shared" si="99"/>
        <v>1226.6666666666667</v>
      </c>
      <c r="U647" s="59" t="str">
        <f t="shared" si="105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106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102"/>
        <v>8142</v>
      </c>
      <c r="J648" s="45">
        <v>10</v>
      </c>
      <c r="K648" s="46">
        <f t="shared" si="103"/>
        <v>120</v>
      </c>
      <c r="L648" s="42">
        <f t="shared" si="104"/>
        <v>2</v>
      </c>
      <c r="M648" s="24">
        <f t="shared" si="98"/>
        <v>27</v>
      </c>
      <c r="N648" s="26">
        <v>0</v>
      </c>
      <c r="O648" s="61">
        <f t="shared" si="107"/>
        <v>-67.849999999999994</v>
      </c>
      <c r="P648" s="60">
        <f t="shared" si="108"/>
        <v>-1831.9499999999998</v>
      </c>
      <c r="Q648" s="83"/>
      <c r="R648" s="80"/>
      <c r="S648" s="79"/>
      <c r="T648" s="55">
        <f t="shared" si="99"/>
        <v>6242.2</v>
      </c>
      <c r="U648" s="59" t="str">
        <f t="shared" si="105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106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102"/>
        <v>1613.34</v>
      </c>
      <c r="J649" s="45">
        <v>10</v>
      </c>
      <c r="K649" s="46">
        <f t="shared" si="103"/>
        <v>120</v>
      </c>
      <c r="L649" s="42">
        <f t="shared" si="104"/>
        <v>2</v>
      </c>
      <c r="M649" s="24">
        <f t="shared" si="98"/>
        <v>25</v>
      </c>
      <c r="N649" s="26">
        <v>0</v>
      </c>
      <c r="O649" s="61">
        <f t="shared" si="107"/>
        <v>-13.4445</v>
      </c>
      <c r="P649" s="60">
        <f t="shared" si="108"/>
        <v>-336.11250000000001</v>
      </c>
      <c r="Q649" s="83"/>
      <c r="R649" s="80"/>
      <c r="S649" s="79"/>
      <c r="T649" s="55">
        <f t="shared" si="99"/>
        <v>1263.7829999999999</v>
      </c>
      <c r="U649" s="59" t="str">
        <f t="shared" si="105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106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102"/>
        <v>11770.199999999999</v>
      </c>
      <c r="J650" s="45">
        <v>10</v>
      </c>
      <c r="K650" s="46">
        <f t="shared" si="103"/>
        <v>120</v>
      </c>
      <c r="L650" s="42">
        <f t="shared" si="104"/>
        <v>2</v>
      </c>
      <c r="M650" s="24">
        <f t="shared" si="98"/>
        <v>25</v>
      </c>
      <c r="N650" s="26">
        <v>0</v>
      </c>
      <c r="O650" s="61">
        <f t="shared" si="107"/>
        <v>-98.084999999999994</v>
      </c>
      <c r="P650" s="60">
        <f t="shared" si="108"/>
        <v>-2452.125</v>
      </c>
      <c r="Q650" s="83"/>
      <c r="R650" s="80"/>
      <c r="S650" s="79"/>
      <c r="T650" s="55">
        <f t="shared" si="99"/>
        <v>9219.99</v>
      </c>
      <c r="U650" s="59" t="str">
        <f t="shared" si="105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106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102"/>
        <v>2375.6</v>
      </c>
      <c r="J651" s="45">
        <v>10</v>
      </c>
      <c r="K651" s="46">
        <f t="shared" si="103"/>
        <v>120</v>
      </c>
      <c r="L651" s="42">
        <f t="shared" si="104"/>
        <v>2</v>
      </c>
      <c r="M651" s="24">
        <f t="shared" ref="M651:M714" si="109">DATEDIF(F651,$F$2,"M")</f>
        <v>25</v>
      </c>
      <c r="N651" s="26">
        <v>0</v>
      </c>
      <c r="O651" s="61">
        <f t="shared" si="107"/>
        <v>-19.796666666666667</v>
      </c>
      <c r="P651" s="60">
        <f t="shared" si="108"/>
        <v>-494.91666666666669</v>
      </c>
      <c r="Q651" s="83"/>
      <c r="R651" s="80"/>
      <c r="S651" s="79"/>
      <c r="T651" s="55">
        <f t="shared" ref="T651:T714" si="110">I651+N651+O651+P651</f>
        <v>1860.8866666666665</v>
      </c>
      <c r="U651" s="59" t="str">
        <f t="shared" si="105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106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102"/>
        <v>1740</v>
      </c>
      <c r="J652" s="45">
        <v>10</v>
      </c>
      <c r="K652" s="46">
        <f t="shared" si="103"/>
        <v>120</v>
      </c>
      <c r="L652" s="42">
        <f t="shared" si="104"/>
        <v>2</v>
      </c>
      <c r="M652" s="24">
        <f t="shared" si="109"/>
        <v>25</v>
      </c>
      <c r="N652" s="26">
        <v>0</v>
      </c>
      <c r="O652" s="61">
        <f t="shared" si="107"/>
        <v>-14.5</v>
      </c>
      <c r="P652" s="60">
        <f t="shared" si="108"/>
        <v>-362.5</v>
      </c>
      <c r="Q652" s="83"/>
      <c r="R652" s="80"/>
      <c r="S652" s="79"/>
      <c r="T652" s="55">
        <f t="shared" si="110"/>
        <v>1363</v>
      </c>
      <c r="U652" s="59" t="str">
        <f t="shared" si="105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106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102"/>
        <v>1800</v>
      </c>
      <c r="J653" s="45">
        <v>10</v>
      </c>
      <c r="K653" s="46">
        <f t="shared" si="103"/>
        <v>120</v>
      </c>
      <c r="L653" s="42">
        <f t="shared" si="104"/>
        <v>2</v>
      </c>
      <c r="M653" s="24">
        <f t="shared" si="109"/>
        <v>25</v>
      </c>
      <c r="N653" s="26">
        <v>0</v>
      </c>
      <c r="O653" s="61">
        <f t="shared" si="107"/>
        <v>-15</v>
      </c>
      <c r="P653" s="60">
        <f t="shared" si="108"/>
        <v>-375</v>
      </c>
      <c r="Q653" s="83"/>
      <c r="R653" s="80"/>
      <c r="S653" s="79"/>
      <c r="T653" s="55">
        <f t="shared" si="110"/>
        <v>1410</v>
      </c>
      <c r="U653" s="59" t="str">
        <f t="shared" si="105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106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102"/>
        <v>4960</v>
      </c>
      <c r="J654" s="45">
        <v>10</v>
      </c>
      <c r="K654" s="46">
        <f t="shared" si="103"/>
        <v>120</v>
      </c>
      <c r="L654" s="42">
        <f t="shared" si="104"/>
        <v>2</v>
      </c>
      <c r="M654" s="24">
        <f t="shared" si="109"/>
        <v>25</v>
      </c>
      <c r="N654" s="26">
        <v>0</v>
      </c>
      <c r="O654" s="61">
        <f t="shared" si="107"/>
        <v>-41.333333333333336</v>
      </c>
      <c r="P654" s="60">
        <f t="shared" si="108"/>
        <v>-1033.3333333333335</v>
      </c>
      <c r="Q654" s="83"/>
      <c r="R654" s="80"/>
      <c r="S654" s="79"/>
      <c r="T654" s="55">
        <f t="shared" si="110"/>
        <v>3885.3333333333335</v>
      </c>
      <c r="U654" s="59" t="str">
        <f t="shared" si="105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106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102"/>
        <v>2520</v>
      </c>
      <c r="J655" s="45">
        <v>10</v>
      </c>
      <c r="K655" s="46">
        <f t="shared" si="103"/>
        <v>120</v>
      </c>
      <c r="L655" s="42">
        <f t="shared" si="104"/>
        <v>2</v>
      </c>
      <c r="M655" s="24">
        <f t="shared" si="109"/>
        <v>25</v>
      </c>
      <c r="N655" s="26">
        <v>0</v>
      </c>
      <c r="O655" s="61">
        <f t="shared" si="107"/>
        <v>-21</v>
      </c>
      <c r="P655" s="60">
        <f t="shared" si="108"/>
        <v>-525</v>
      </c>
      <c r="Q655" s="83"/>
      <c r="R655" s="80"/>
      <c r="S655" s="79"/>
      <c r="T655" s="55">
        <f t="shared" si="110"/>
        <v>1974</v>
      </c>
      <c r="U655" s="59" t="str">
        <f t="shared" si="105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106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102"/>
        <v>850</v>
      </c>
      <c r="J656" s="45">
        <v>25</v>
      </c>
      <c r="K656" s="46">
        <f t="shared" si="103"/>
        <v>300</v>
      </c>
      <c r="L656" s="42">
        <f t="shared" si="104"/>
        <v>2</v>
      </c>
      <c r="M656" s="24">
        <f t="shared" si="109"/>
        <v>25</v>
      </c>
      <c r="N656" s="26">
        <v>0</v>
      </c>
      <c r="O656" s="61">
        <f t="shared" si="107"/>
        <v>-2.8333333333333335</v>
      </c>
      <c r="P656" s="60">
        <f t="shared" si="108"/>
        <v>-70.833333333333343</v>
      </c>
      <c r="Q656" s="83"/>
      <c r="R656" s="80"/>
      <c r="S656" s="79"/>
      <c r="T656" s="55">
        <f t="shared" si="110"/>
        <v>776.33333333333326</v>
      </c>
      <c r="U656" s="59" t="str">
        <f t="shared" si="105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106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102"/>
        <v>2249.86</v>
      </c>
      <c r="J657" s="45">
        <v>5</v>
      </c>
      <c r="K657" s="46">
        <f t="shared" si="103"/>
        <v>60</v>
      </c>
      <c r="L657" s="42">
        <f t="shared" si="104"/>
        <v>1</v>
      </c>
      <c r="M657" s="24">
        <f t="shared" si="109"/>
        <v>23</v>
      </c>
      <c r="N657" s="26">
        <v>0</v>
      </c>
      <c r="O657" s="61">
        <f t="shared" si="107"/>
        <v>-37.497666666666667</v>
      </c>
      <c r="P657" s="60">
        <f t="shared" si="108"/>
        <v>-862.44633333333331</v>
      </c>
      <c r="Q657" s="83"/>
      <c r="R657" s="80"/>
      <c r="S657" s="79"/>
      <c r="T657" s="55">
        <f t="shared" si="110"/>
        <v>1349.9160000000002</v>
      </c>
      <c r="U657" s="59" t="str">
        <f t="shared" si="105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106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102"/>
        <v>6799.2</v>
      </c>
      <c r="J658" s="45">
        <v>10</v>
      </c>
      <c r="K658" s="46">
        <f t="shared" si="103"/>
        <v>120</v>
      </c>
      <c r="L658" s="42">
        <f t="shared" si="104"/>
        <v>1</v>
      </c>
      <c r="M658" s="24">
        <f t="shared" si="109"/>
        <v>20</v>
      </c>
      <c r="N658" s="26">
        <v>0</v>
      </c>
      <c r="O658" s="61">
        <f t="shared" si="107"/>
        <v>-56.66</v>
      </c>
      <c r="P658" s="60">
        <f t="shared" si="108"/>
        <v>-1133.1999999999998</v>
      </c>
      <c r="Q658" s="83"/>
      <c r="R658" s="80"/>
      <c r="S658" s="79"/>
      <c r="T658" s="55">
        <f t="shared" si="110"/>
        <v>5609.34</v>
      </c>
      <c r="U658" s="59" t="str">
        <f t="shared" si="105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106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102"/>
        <v>650</v>
      </c>
      <c r="J659" s="45">
        <v>10</v>
      </c>
      <c r="K659" s="46">
        <f t="shared" si="103"/>
        <v>120</v>
      </c>
      <c r="L659" s="42">
        <f t="shared" si="104"/>
        <v>1</v>
      </c>
      <c r="M659" s="24">
        <f t="shared" si="109"/>
        <v>19</v>
      </c>
      <c r="N659" s="26">
        <v>0</v>
      </c>
      <c r="O659" s="61">
        <f t="shared" si="107"/>
        <v>-5.416666666666667</v>
      </c>
      <c r="P659" s="60">
        <f t="shared" si="108"/>
        <v>-102.91666666666667</v>
      </c>
      <c r="Q659" s="83"/>
      <c r="R659" s="80"/>
      <c r="S659" s="79"/>
      <c r="T659" s="55">
        <f t="shared" si="110"/>
        <v>541.66666666666674</v>
      </c>
      <c r="U659" s="59" t="str">
        <f t="shared" si="105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106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102"/>
        <v>18890.669999999998</v>
      </c>
      <c r="J660" s="45">
        <v>10</v>
      </c>
      <c r="K660" s="46">
        <f t="shared" si="103"/>
        <v>120</v>
      </c>
      <c r="L660" s="42">
        <f t="shared" si="104"/>
        <v>1</v>
      </c>
      <c r="M660" s="24">
        <f t="shared" si="109"/>
        <v>18</v>
      </c>
      <c r="N660" s="26">
        <v>0</v>
      </c>
      <c r="O660" s="61">
        <f t="shared" si="107"/>
        <v>-157.42224999999999</v>
      </c>
      <c r="P660" s="60">
        <f t="shared" si="108"/>
        <v>-2833.6005</v>
      </c>
      <c r="Q660" s="83"/>
      <c r="R660" s="80"/>
      <c r="S660" s="79"/>
      <c r="T660" s="55">
        <f t="shared" si="110"/>
        <v>15899.647249999998</v>
      </c>
      <c r="U660" s="59" t="str">
        <f t="shared" si="105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106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102"/>
        <v>623</v>
      </c>
      <c r="J661" s="45">
        <v>5</v>
      </c>
      <c r="K661" s="46">
        <f t="shared" si="103"/>
        <v>60</v>
      </c>
      <c r="L661" s="42">
        <f t="shared" si="104"/>
        <v>1</v>
      </c>
      <c r="M661" s="24">
        <f t="shared" si="109"/>
        <v>18</v>
      </c>
      <c r="N661" s="26">
        <v>0</v>
      </c>
      <c r="O661" s="61">
        <f t="shared" si="107"/>
        <v>-10.383333333333333</v>
      </c>
      <c r="P661" s="60">
        <f t="shared" si="108"/>
        <v>-186.89999999999998</v>
      </c>
      <c r="Q661" s="83"/>
      <c r="R661" s="80"/>
      <c r="S661" s="79"/>
      <c r="T661" s="55">
        <f t="shared" si="110"/>
        <v>425.7166666666667</v>
      </c>
      <c r="U661" s="59" t="str">
        <f t="shared" si="105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106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102"/>
        <v>2770</v>
      </c>
      <c r="J662" s="45">
        <v>10</v>
      </c>
      <c r="K662" s="46">
        <f t="shared" si="103"/>
        <v>120</v>
      </c>
      <c r="L662" s="42">
        <f t="shared" si="104"/>
        <v>1</v>
      </c>
      <c r="M662" s="24">
        <f t="shared" si="109"/>
        <v>18</v>
      </c>
      <c r="N662" s="26">
        <v>0</v>
      </c>
      <c r="O662" s="61">
        <f t="shared" si="107"/>
        <v>-23.083333333333332</v>
      </c>
      <c r="P662" s="60">
        <f t="shared" si="108"/>
        <v>-415.5</v>
      </c>
      <c r="Q662" s="83"/>
      <c r="R662" s="80"/>
      <c r="S662" s="79"/>
      <c r="T662" s="55">
        <f t="shared" si="110"/>
        <v>2331.4166666666665</v>
      </c>
      <c r="U662" s="59" t="str">
        <f t="shared" si="105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106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102"/>
        <v>1665</v>
      </c>
      <c r="J663" s="45">
        <v>10</v>
      </c>
      <c r="K663" s="46">
        <f t="shared" si="103"/>
        <v>120</v>
      </c>
      <c r="L663" s="42">
        <f t="shared" si="104"/>
        <v>1</v>
      </c>
      <c r="M663" s="24">
        <f t="shared" si="109"/>
        <v>18</v>
      </c>
      <c r="N663" s="26">
        <v>0</v>
      </c>
      <c r="O663" s="61">
        <f t="shared" si="107"/>
        <v>-13.875</v>
      </c>
      <c r="P663" s="60">
        <f t="shared" si="108"/>
        <v>-249.75</v>
      </c>
      <c r="Q663" s="83"/>
      <c r="R663" s="80"/>
      <c r="S663" s="79"/>
      <c r="T663" s="55">
        <f t="shared" si="110"/>
        <v>1401.375</v>
      </c>
      <c r="U663" s="59" t="str">
        <f t="shared" si="105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106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102"/>
        <v>798</v>
      </c>
      <c r="J664" s="45">
        <v>10</v>
      </c>
      <c r="K664" s="46">
        <f t="shared" si="103"/>
        <v>120</v>
      </c>
      <c r="L664" s="42">
        <f t="shared" si="104"/>
        <v>1</v>
      </c>
      <c r="M664" s="24">
        <f t="shared" si="109"/>
        <v>17</v>
      </c>
      <c r="N664" s="26">
        <v>0</v>
      </c>
      <c r="O664" s="61">
        <f t="shared" si="107"/>
        <v>-6.65</v>
      </c>
      <c r="P664" s="60">
        <f t="shared" si="108"/>
        <v>-113.05000000000001</v>
      </c>
      <c r="Q664" s="83"/>
      <c r="R664" s="80"/>
      <c r="S664" s="79"/>
      <c r="T664" s="55">
        <f t="shared" si="110"/>
        <v>678.3</v>
      </c>
      <c r="U664" s="59" t="str">
        <f t="shared" si="105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106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102"/>
        <v>1038</v>
      </c>
      <c r="J665" s="45">
        <v>25</v>
      </c>
      <c r="K665" s="46">
        <f t="shared" si="103"/>
        <v>300</v>
      </c>
      <c r="L665" s="42">
        <f t="shared" si="104"/>
        <v>1</v>
      </c>
      <c r="M665" s="24">
        <f t="shared" si="109"/>
        <v>17</v>
      </c>
      <c r="N665" s="26">
        <v>0</v>
      </c>
      <c r="O665" s="61">
        <f t="shared" si="107"/>
        <v>-3.46</v>
      </c>
      <c r="P665" s="60">
        <f t="shared" si="108"/>
        <v>-58.82</v>
      </c>
      <c r="Q665" s="83"/>
      <c r="R665" s="80"/>
      <c r="S665" s="79"/>
      <c r="T665" s="55">
        <f t="shared" si="110"/>
        <v>975.71999999999991</v>
      </c>
      <c r="U665" s="59" t="str">
        <f t="shared" si="105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106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102"/>
        <v>3700</v>
      </c>
      <c r="J666" s="45">
        <v>10</v>
      </c>
      <c r="K666" s="46">
        <f t="shared" si="103"/>
        <v>120</v>
      </c>
      <c r="L666" s="42">
        <f t="shared" si="104"/>
        <v>1</v>
      </c>
      <c r="M666" s="24">
        <f t="shared" si="109"/>
        <v>17</v>
      </c>
      <c r="N666" s="26">
        <v>0</v>
      </c>
      <c r="O666" s="61">
        <f t="shared" si="107"/>
        <v>-30.833333333333332</v>
      </c>
      <c r="P666" s="60">
        <f t="shared" si="108"/>
        <v>-524.16666666666663</v>
      </c>
      <c r="Q666" s="83"/>
      <c r="R666" s="80"/>
      <c r="S666" s="79"/>
      <c r="T666" s="55">
        <f t="shared" si="110"/>
        <v>3145</v>
      </c>
      <c r="U666" s="59" t="str">
        <f t="shared" si="105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106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102"/>
        <v>32492</v>
      </c>
      <c r="J667" s="45">
        <v>5</v>
      </c>
      <c r="K667" s="46">
        <f t="shared" si="103"/>
        <v>60</v>
      </c>
      <c r="L667" s="42">
        <f t="shared" si="104"/>
        <v>1</v>
      </c>
      <c r="M667" s="24">
        <f t="shared" si="109"/>
        <v>16</v>
      </c>
      <c r="N667" s="26">
        <v>0</v>
      </c>
      <c r="O667" s="61">
        <f t="shared" si="107"/>
        <v>-541.5333333333333</v>
      </c>
      <c r="P667" s="60">
        <f t="shared" si="108"/>
        <v>-8664.5333333333328</v>
      </c>
      <c r="Q667" s="83"/>
      <c r="R667" s="80"/>
      <c r="S667" s="79"/>
      <c r="T667" s="55">
        <f t="shared" si="110"/>
        <v>23285.933333333334</v>
      </c>
      <c r="U667" s="59" t="str">
        <f t="shared" si="105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106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102"/>
        <v>2240</v>
      </c>
      <c r="J668" s="45">
        <v>5</v>
      </c>
      <c r="K668" s="46">
        <f t="shared" si="103"/>
        <v>60</v>
      </c>
      <c r="L668" s="42">
        <f t="shared" si="104"/>
        <v>1</v>
      </c>
      <c r="M668" s="24">
        <f t="shared" si="109"/>
        <v>16</v>
      </c>
      <c r="N668" s="26">
        <v>0</v>
      </c>
      <c r="O668" s="61">
        <f t="shared" si="107"/>
        <v>-37.333333333333336</v>
      </c>
      <c r="P668" s="60">
        <f t="shared" si="108"/>
        <v>-597.33333333333337</v>
      </c>
      <c r="Q668" s="83"/>
      <c r="R668" s="80"/>
      <c r="S668" s="79"/>
      <c r="T668" s="55">
        <f t="shared" si="110"/>
        <v>1605.333333333333</v>
      </c>
      <c r="U668" s="59" t="str">
        <f t="shared" si="105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106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102"/>
        <v>5640.77</v>
      </c>
      <c r="J669" s="45">
        <v>5</v>
      </c>
      <c r="K669" s="46">
        <f t="shared" si="103"/>
        <v>60</v>
      </c>
      <c r="L669" s="42">
        <f t="shared" si="104"/>
        <v>1</v>
      </c>
      <c r="M669" s="24">
        <f t="shared" si="109"/>
        <v>16</v>
      </c>
      <c r="N669" s="26">
        <v>0</v>
      </c>
      <c r="O669" s="61">
        <f t="shared" si="107"/>
        <v>-94.012833333333347</v>
      </c>
      <c r="P669" s="60">
        <f t="shared" si="108"/>
        <v>-1504.2053333333336</v>
      </c>
      <c r="Q669" s="83"/>
      <c r="R669" s="80"/>
      <c r="S669" s="79"/>
      <c r="T669" s="55">
        <f t="shared" si="110"/>
        <v>4042.5518333333339</v>
      </c>
      <c r="U669" s="59" t="str">
        <f t="shared" si="105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106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102"/>
        <v>323.99</v>
      </c>
      <c r="J670" s="45">
        <v>10</v>
      </c>
      <c r="K670" s="46">
        <f t="shared" si="103"/>
        <v>120</v>
      </c>
      <c r="L670" s="42">
        <f t="shared" si="104"/>
        <v>1</v>
      </c>
      <c r="M670" s="24">
        <f t="shared" si="109"/>
        <v>15</v>
      </c>
      <c r="N670" s="26">
        <v>0</v>
      </c>
      <c r="O670" s="61">
        <f t="shared" si="107"/>
        <v>-2.6999166666666667</v>
      </c>
      <c r="P670" s="60">
        <f t="shared" si="108"/>
        <v>-40.498750000000001</v>
      </c>
      <c r="Q670" s="83"/>
      <c r="R670" s="80"/>
      <c r="S670" s="79"/>
      <c r="T670" s="55">
        <f t="shared" si="110"/>
        <v>280.79133333333334</v>
      </c>
      <c r="U670" s="59" t="str">
        <f t="shared" si="105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106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102"/>
        <v>1219</v>
      </c>
      <c r="J671" s="45">
        <v>10</v>
      </c>
      <c r="K671" s="46">
        <f t="shared" si="103"/>
        <v>120</v>
      </c>
      <c r="L671" s="42">
        <f t="shared" si="104"/>
        <v>1</v>
      </c>
      <c r="M671" s="24">
        <f t="shared" si="109"/>
        <v>15</v>
      </c>
      <c r="N671" s="26">
        <v>0</v>
      </c>
      <c r="O671" s="61">
        <f t="shared" si="107"/>
        <v>-10.158333333333333</v>
      </c>
      <c r="P671" s="60">
        <f t="shared" si="108"/>
        <v>-152.375</v>
      </c>
      <c r="Q671" s="83"/>
      <c r="R671" s="80"/>
      <c r="S671" s="79"/>
      <c r="T671" s="55">
        <f t="shared" si="110"/>
        <v>1056.4666666666667</v>
      </c>
      <c r="U671" s="59" t="str">
        <f t="shared" si="105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106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102"/>
        <v>953.6</v>
      </c>
      <c r="J672" s="45">
        <v>10</v>
      </c>
      <c r="K672" s="46">
        <f t="shared" si="103"/>
        <v>120</v>
      </c>
      <c r="L672" s="42">
        <f t="shared" si="104"/>
        <v>1</v>
      </c>
      <c r="M672" s="24">
        <f t="shared" si="109"/>
        <v>13</v>
      </c>
      <c r="N672" s="26">
        <v>0</v>
      </c>
      <c r="O672" s="61">
        <f t="shared" si="107"/>
        <v>-7.9466666666666672</v>
      </c>
      <c r="P672" s="60">
        <f t="shared" si="108"/>
        <v>-103.30666666666667</v>
      </c>
      <c r="Q672" s="83"/>
      <c r="R672" s="80"/>
      <c r="S672" s="79"/>
      <c r="T672" s="55">
        <f t="shared" si="110"/>
        <v>842.34666666666658</v>
      </c>
      <c r="U672" s="59" t="str">
        <f t="shared" si="105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106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102"/>
        <v>2800</v>
      </c>
      <c r="J673" s="45">
        <v>10</v>
      </c>
      <c r="K673" s="46">
        <f t="shared" si="103"/>
        <v>120</v>
      </c>
      <c r="L673" s="42">
        <f t="shared" si="104"/>
        <v>1</v>
      </c>
      <c r="M673" s="24">
        <f t="shared" si="109"/>
        <v>13</v>
      </c>
      <c r="N673" s="26">
        <v>0</v>
      </c>
      <c r="O673" s="61">
        <f t="shared" si="107"/>
        <v>-23.333333333333332</v>
      </c>
      <c r="P673" s="60">
        <f t="shared" si="108"/>
        <v>-303.33333333333331</v>
      </c>
      <c r="Q673" s="83"/>
      <c r="R673" s="80"/>
      <c r="S673" s="79"/>
      <c r="T673" s="55">
        <f t="shared" si="110"/>
        <v>2473.333333333333</v>
      </c>
      <c r="U673" s="59" t="str">
        <f t="shared" si="105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102"/>
        <v>12000</v>
      </c>
      <c r="J674" s="47">
        <v>0</v>
      </c>
      <c r="K674" s="47">
        <f t="shared" si="103"/>
        <v>0</v>
      </c>
      <c r="L674" s="42">
        <f t="shared" si="104"/>
        <v>1</v>
      </c>
      <c r="M674" s="24">
        <f t="shared" si="109"/>
        <v>13</v>
      </c>
      <c r="N674" s="26">
        <v>0</v>
      </c>
      <c r="O674" s="61">
        <v>0</v>
      </c>
      <c r="P674" s="60">
        <v>0</v>
      </c>
      <c r="Q674" s="83"/>
      <c r="R674" s="80"/>
      <c r="S674" s="79"/>
      <c r="T674" s="55">
        <f t="shared" si="110"/>
        <v>12000</v>
      </c>
      <c r="U674" s="59" t="str">
        <f t="shared" si="105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06" si="111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102"/>
        <v>1440</v>
      </c>
      <c r="J675" s="45">
        <v>10</v>
      </c>
      <c r="K675" s="46">
        <f t="shared" si="103"/>
        <v>120</v>
      </c>
      <c r="L675" s="42">
        <f t="shared" si="104"/>
        <v>1</v>
      </c>
      <c r="M675" s="24">
        <f t="shared" si="109"/>
        <v>13</v>
      </c>
      <c r="N675" s="26">
        <v>0</v>
      </c>
      <c r="O675" s="61">
        <f t="shared" ref="O675:O731" si="112">(SLN(I675,N675,K675))*-1</f>
        <v>-12</v>
      </c>
      <c r="P675" s="60">
        <f t="shared" ref="P675:P706" si="113">O675*M675</f>
        <v>-156</v>
      </c>
      <c r="Q675" s="83"/>
      <c r="R675" s="80"/>
      <c r="S675" s="79"/>
      <c r="T675" s="55">
        <f t="shared" si="110"/>
        <v>1272</v>
      </c>
      <c r="U675" s="59" t="str">
        <f t="shared" si="105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111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102"/>
        <v>156.66</v>
      </c>
      <c r="J676" s="45">
        <v>10</v>
      </c>
      <c r="K676" s="46">
        <f t="shared" si="103"/>
        <v>120</v>
      </c>
      <c r="L676" s="42">
        <f t="shared" si="104"/>
        <v>1</v>
      </c>
      <c r="M676" s="24">
        <f t="shared" si="109"/>
        <v>12</v>
      </c>
      <c r="N676" s="26">
        <v>0</v>
      </c>
      <c r="O676" s="61">
        <f t="shared" si="112"/>
        <v>-1.3054999999999999</v>
      </c>
      <c r="P676" s="60">
        <f t="shared" si="113"/>
        <v>-15.665999999999999</v>
      </c>
      <c r="Q676" s="83"/>
      <c r="R676" s="80"/>
      <c r="S676" s="79"/>
      <c r="T676" s="55">
        <f t="shared" si="110"/>
        <v>139.6885</v>
      </c>
      <c r="U676" s="59" t="str">
        <f t="shared" si="105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111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102"/>
        <v>1815.42</v>
      </c>
      <c r="J677" s="45">
        <v>25</v>
      </c>
      <c r="K677" s="46">
        <f t="shared" si="103"/>
        <v>300</v>
      </c>
      <c r="L677" s="42">
        <f t="shared" si="104"/>
        <v>1</v>
      </c>
      <c r="M677" s="24">
        <f t="shared" si="109"/>
        <v>12</v>
      </c>
      <c r="N677" s="26">
        <v>0</v>
      </c>
      <c r="O677" s="61">
        <f t="shared" si="112"/>
        <v>-6.0514000000000001</v>
      </c>
      <c r="P677" s="60">
        <f t="shared" si="113"/>
        <v>-72.616799999999998</v>
      </c>
      <c r="Q677" s="83"/>
      <c r="R677" s="80"/>
      <c r="S677" s="79"/>
      <c r="T677" s="55">
        <f t="shared" si="110"/>
        <v>1736.7518</v>
      </c>
      <c r="U677" s="59" t="str">
        <f t="shared" si="105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111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102"/>
        <v>2518.8000000000002</v>
      </c>
      <c r="J678" s="45">
        <v>25</v>
      </c>
      <c r="K678" s="46">
        <f t="shared" si="103"/>
        <v>300</v>
      </c>
      <c r="L678" s="42">
        <f t="shared" si="104"/>
        <v>0</v>
      </c>
      <c r="M678" s="24">
        <f t="shared" si="109"/>
        <v>11</v>
      </c>
      <c r="N678" s="26">
        <v>0</v>
      </c>
      <c r="O678" s="61">
        <f t="shared" si="112"/>
        <v>-8.3960000000000008</v>
      </c>
      <c r="P678" s="60">
        <f t="shared" si="113"/>
        <v>-92.356000000000009</v>
      </c>
      <c r="Q678" s="83"/>
      <c r="R678" s="80"/>
      <c r="S678" s="79"/>
      <c r="T678" s="55">
        <f t="shared" si="110"/>
        <v>2418.0479999999998</v>
      </c>
      <c r="U678" s="59" t="str">
        <f t="shared" si="105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111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102"/>
        <v>919</v>
      </c>
      <c r="J679" s="45">
        <v>10</v>
      </c>
      <c r="K679" s="46">
        <f t="shared" si="103"/>
        <v>120</v>
      </c>
      <c r="L679" s="42">
        <f t="shared" si="104"/>
        <v>0</v>
      </c>
      <c r="M679" s="24">
        <f t="shared" si="109"/>
        <v>11</v>
      </c>
      <c r="N679" s="26">
        <v>0</v>
      </c>
      <c r="O679" s="61">
        <f t="shared" si="112"/>
        <v>-7.6583333333333332</v>
      </c>
      <c r="P679" s="60">
        <f t="shared" si="113"/>
        <v>-84.24166666666666</v>
      </c>
      <c r="Q679" s="83"/>
      <c r="R679" s="80"/>
      <c r="S679" s="79"/>
      <c r="T679" s="55">
        <f t="shared" si="110"/>
        <v>827.1</v>
      </c>
      <c r="U679" s="59" t="str">
        <f t="shared" si="105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111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102"/>
        <v>4900</v>
      </c>
      <c r="J680" s="45">
        <v>10</v>
      </c>
      <c r="K680" s="46">
        <f t="shared" si="103"/>
        <v>120</v>
      </c>
      <c r="L680" s="42">
        <f t="shared" si="104"/>
        <v>0</v>
      </c>
      <c r="M680" s="24">
        <f t="shared" si="109"/>
        <v>10</v>
      </c>
      <c r="N680" s="26">
        <v>0</v>
      </c>
      <c r="O680" s="61">
        <f t="shared" si="112"/>
        <v>-40.833333333333336</v>
      </c>
      <c r="P680" s="60">
        <f t="shared" si="113"/>
        <v>-408.33333333333337</v>
      </c>
      <c r="Q680" s="83"/>
      <c r="R680" s="80"/>
      <c r="S680" s="79"/>
      <c r="T680" s="55">
        <f t="shared" si="110"/>
        <v>4450.8333333333339</v>
      </c>
      <c r="U680" s="59" t="str">
        <f t="shared" si="105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111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102"/>
        <v>2770.93</v>
      </c>
      <c r="J681" s="45">
        <v>5</v>
      </c>
      <c r="K681" s="46">
        <f t="shared" si="103"/>
        <v>60</v>
      </c>
      <c r="L681" s="42">
        <f t="shared" si="104"/>
        <v>0</v>
      </c>
      <c r="M681" s="24">
        <f t="shared" si="109"/>
        <v>9</v>
      </c>
      <c r="N681" s="26">
        <v>0</v>
      </c>
      <c r="O681" s="61">
        <f t="shared" si="112"/>
        <v>-46.182166666666667</v>
      </c>
      <c r="P681" s="60">
        <f t="shared" si="113"/>
        <v>-415.6395</v>
      </c>
      <c r="Q681" s="83"/>
      <c r="R681" s="80"/>
      <c r="S681" s="79"/>
      <c r="T681" s="55">
        <f t="shared" si="110"/>
        <v>2309.1083333333336</v>
      </c>
      <c r="U681" s="59" t="str">
        <f t="shared" si="105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111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102"/>
        <v>7308</v>
      </c>
      <c r="J682" s="45">
        <v>10</v>
      </c>
      <c r="K682" s="46">
        <f t="shared" si="103"/>
        <v>120</v>
      </c>
      <c r="L682" s="42">
        <f t="shared" si="104"/>
        <v>0</v>
      </c>
      <c r="M682" s="24">
        <f t="shared" si="109"/>
        <v>9</v>
      </c>
      <c r="N682" s="26">
        <v>0</v>
      </c>
      <c r="O682" s="61">
        <f t="shared" si="112"/>
        <v>-60.9</v>
      </c>
      <c r="P682" s="60">
        <f t="shared" si="113"/>
        <v>-548.1</v>
      </c>
      <c r="Q682" s="83"/>
      <c r="R682" s="80"/>
      <c r="S682" s="79"/>
      <c r="T682" s="55">
        <f t="shared" si="110"/>
        <v>6699</v>
      </c>
      <c r="U682" s="59" t="str">
        <f t="shared" si="105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111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102"/>
        <v>6480</v>
      </c>
      <c r="J683" s="45">
        <v>10</v>
      </c>
      <c r="K683" s="46">
        <f t="shared" si="103"/>
        <v>120</v>
      </c>
      <c r="L683" s="42">
        <f t="shared" si="104"/>
        <v>0</v>
      </c>
      <c r="M683" s="24">
        <f t="shared" si="109"/>
        <v>9</v>
      </c>
      <c r="N683" s="26">
        <v>0</v>
      </c>
      <c r="O683" s="61">
        <f t="shared" si="112"/>
        <v>-54</v>
      </c>
      <c r="P683" s="60">
        <f t="shared" si="113"/>
        <v>-486</v>
      </c>
      <c r="Q683" s="83"/>
      <c r="R683" s="80"/>
      <c r="S683" s="79"/>
      <c r="T683" s="55">
        <f t="shared" si="110"/>
        <v>5940</v>
      </c>
      <c r="U683" s="59" t="str">
        <f t="shared" si="105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111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102"/>
        <v>92825.11</v>
      </c>
      <c r="J684" s="45">
        <v>5</v>
      </c>
      <c r="K684" s="46">
        <f t="shared" si="103"/>
        <v>60</v>
      </c>
      <c r="L684" s="42">
        <f t="shared" si="104"/>
        <v>0</v>
      </c>
      <c r="M684" s="24">
        <f t="shared" si="109"/>
        <v>8</v>
      </c>
      <c r="N684" s="26">
        <v>0</v>
      </c>
      <c r="O684" s="61">
        <f t="shared" si="112"/>
        <v>-1547.0851666666667</v>
      </c>
      <c r="P684" s="60">
        <f t="shared" si="113"/>
        <v>-12376.681333333334</v>
      </c>
      <c r="Q684" s="83"/>
      <c r="R684" s="80"/>
      <c r="S684" s="79"/>
      <c r="T684" s="55">
        <f t="shared" si="110"/>
        <v>78901.343499999988</v>
      </c>
      <c r="U684" s="59" t="str">
        <f t="shared" si="105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111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102"/>
        <v>420</v>
      </c>
      <c r="J685" s="45">
        <v>5</v>
      </c>
      <c r="K685" s="46">
        <f t="shared" si="103"/>
        <v>60</v>
      </c>
      <c r="L685" s="42">
        <f t="shared" si="104"/>
        <v>0</v>
      </c>
      <c r="M685" s="24">
        <f t="shared" si="109"/>
        <v>8</v>
      </c>
      <c r="N685" s="26">
        <v>0</v>
      </c>
      <c r="O685" s="61">
        <f t="shared" si="112"/>
        <v>-7</v>
      </c>
      <c r="P685" s="60">
        <f t="shared" si="113"/>
        <v>-56</v>
      </c>
      <c r="Q685" s="83"/>
      <c r="R685" s="80"/>
      <c r="S685" s="79"/>
      <c r="T685" s="55">
        <f t="shared" si="110"/>
        <v>357</v>
      </c>
      <c r="U685" s="59" t="str">
        <f t="shared" si="105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111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102"/>
        <v>21344.99</v>
      </c>
      <c r="J686" s="45">
        <v>5</v>
      </c>
      <c r="K686" s="46">
        <f t="shared" si="103"/>
        <v>60</v>
      </c>
      <c r="L686" s="42">
        <f t="shared" si="104"/>
        <v>0</v>
      </c>
      <c r="M686" s="24">
        <f t="shared" si="109"/>
        <v>8</v>
      </c>
      <c r="N686" s="26">
        <v>0</v>
      </c>
      <c r="O686" s="61">
        <f t="shared" si="112"/>
        <v>-355.74983333333336</v>
      </c>
      <c r="P686" s="60">
        <f t="shared" si="113"/>
        <v>-2845.9986666666668</v>
      </c>
      <c r="Q686" s="83"/>
      <c r="R686" s="80"/>
      <c r="S686" s="79"/>
      <c r="T686" s="55">
        <f t="shared" si="110"/>
        <v>18143.2415</v>
      </c>
      <c r="U686" s="59" t="str">
        <f t="shared" si="105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111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102"/>
        <v>1021.9</v>
      </c>
      <c r="J687" s="45">
        <v>25</v>
      </c>
      <c r="K687" s="46">
        <f t="shared" si="103"/>
        <v>300</v>
      </c>
      <c r="L687" s="42">
        <f t="shared" si="104"/>
        <v>0</v>
      </c>
      <c r="M687" s="24">
        <f t="shared" si="109"/>
        <v>8</v>
      </c>
      <c r="N687" s="26">
        <v>0</v>
      </c>
      <c r="O687" s="61">
        <f t="shared" si="112"/>
        <v>-3.4063333333333334</v>
      </c>
      <c r="P687" s="60">
        <f t="shared" si="113"/>
        <v>-27.250666666666667</v>
      </c>
      <c r="Q687" s="83"/>
      <c r="R687" s="80"/>
      <c r="S687" s="79"/>
      <c r="T687" s="55">
        <f t="shared" si="110"/>
        <v>991.24299999999994</v>
      </c>
      <c r="U687" s="59" t="str">
        <f t="shared" si="105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111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102"/>
        <v>7989.99</v>
      </c>
      <c r="J688" s="45">
        <v>10</v>
      </c>
      <c r="K688" s="46">
        <f t="shared" si="103"/>
        <v>120</v>
      </c>
      <c r="L688" s="42">
        <f t="shared" si="104"/>
        <v>0</v>
      </c>
      <c r="M688" s="24">
        <f t="shared" si="109"/>
        <v>8</v>
      </c>
      <c r="N688" s="26">
        <v>0</v>
      </c>
      <c r="O688" s="61">
        <f t="shared" si="112"/>
        <v>-66.583249999999992</v>
      </c>
      <c r="P688" s="60">
        <f t="shared" si="113"/>
        <v>-532.66599999999994</v>
      </c>
      <c r="Q688" s="83"/>
      <c r="R688" s="80"/>
      <c r="S688" s="79"/>
      <c r="T688" s="55">
        <f t="shared" si="110"/>
        <v>7390.7407499999999</v>
      </c>
      <c r="U688" s="59" t="str">
        <f t="shared" si="105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111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102"/>
        <v>28933.239999999998</v>
      </c>
      <c r="J689" s="45">
        <v>10</v>
      </c>
      <c r="K689" s="46">
        <f t="shared" si="103"/>
        <v>120</v>
      </c>
      <c r="L689" s="42">
        <f t="shared" si="104"/>
        <v>0</v>
      </c>
      <c r="M689" s="24">
        <f t="shared" si="109"/>
        <v>8</v>
      </c>
      <c r="N689" s="26">
        <v>0</v>
      </c>
      <c r="O689" s="61">
        <f t="shared" si="112"/>
        <v>-241.11033333333333</v>
      </c>
      <c r="P689" s="60">
        <f t="shared" si="113"/>
        <v>-1928.8826666666666</v>
      </c>
      <c r="Q689" s="83"/>
      <c r="R689" s="80"/>
      <c r="S689" s="79"/>
      <c r="T689" s="55">
        <f t="shared" si="110"/>
        <v>26763.246999999996</v>
      </c>
      <c r="U689" s="59" t="str">
        <f t="shared" si="105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111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102"/>
        <v>11000.4</v>
      </c>
      <c r="J690" s="45">
        <v>10</v>
      </c>
      <c r="K690" s="46">
        <f t="shared" si="103"/>
        <v>120</v>
      </c>
      <c r="L690" s="42">
        <f t="shared" si="104"/>
        <v>0</v>
      </c>
      <c r="M690" s="24">
        <f t="shared" si="109"/>
        <v>8</v>
      </c>
      <c r="N690" s="26">
        <v>0</v>
      </c>
      <c r="O690" s="61">
        <f t="shared" si="112"/>
        <v>-91.67</v>
      </c>
      <c r="P690" s="60">
        <f t="shared" si="113"/>
        <v>-733.36</v>
      </c>
      <c r="Q690" s="83"/>
      <c r="R690" s="80"/>
      <c r="S690" s="79"/>
      <c r="T690" s="55">
        <f t="shared" si="110"/>
        <v>10175.369999999999</v>
      </c>
      <c r="U690" s="59" t="str">
        <f t="shared" si="105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111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102"/>
        <v>6390</v>
      </c>
      <c r="J691" s="45">
        <v>25</v>
      </c>
      <c r="K691" s="46">
        <f t="shared" si="103"/>
        <v>300</v>
      </c>
      <c r="L691" s="42">
        <f t="shared" si="104"/>
        <v>0</v>
      </c>
      <c r="M691" s="24">
        <f t="shared" si="109"/>
        <v>8</v>
      </c>
      <c r="N691" s="26">
        <v>0</v>
      </c>
      <c r="O691" s="61">
        <f t="shared" si="112"/>
        <v>-21.3</v>
      </c>
      <c r="P691" s="60">
        <f t="shared" si="113"/>
        <v>-170.4</v>
      </c>
      <c r="Q691" s="83"/>
      <c r="R691" s="80"/>
      <c r="S691" s="79"/>
      <c r="T691" s="55">
        <f t="shared" si="110"/>
        <v>6198.3</v>
      </c>
      <c r="U691" s="59" t="str">
        <f t="shared" si="105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111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102"/>
        <v>1800</v>
      </c>
      <c r="J692" s="45">
        <v>25</v>
      </c>
      <c r="K692" s="46">
        <f t="shared" si="103"/>
        <v>300</v>
      </c>
      <c r="L692" s="42">
        <f t="shared" si="104"/>
        <v>0</v>
      </c>
      <c r="M692" s="24">
        <f t="shared" si="109"/>
        <v>8</v>
      </c>
      <c r="N692" s="26">
        <v>0</v>
      </c>
      <c r="O692" s="61">
        <f t="shared" si="112"/>
        <v>-6</v>
      </c>
      <c r="P692" s="60">
        <f t="shared" si="113"/>
        <v>-48</v>
      </c>
      <c r="Q692" s="83"/>
      <c r="R692" s="80"/>
      <c r="S692" s="79"/>
      <c r="T692" s="55">
        <f t="shared" si="110"/>
        <v>1746</v>
      </c>
      <c r="U692" s="59" t="str">
        <f t="shared" si="105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111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102"/>
        <v>350</v>
      </c>
      <c r="J693" s="45">
        <v>25</v>
      </c>
      <c r="K693" s="46">
        <f t="shared" si="103"/>
        <v>300</v>
      </c>
      <c r="L693" s="42">
        <f t="shared" si="104"/>
        <v>0</v>
      </c>
      <c r="M693" s="24">
        <f t="shared" si="109"/>
        <v>8</v>
      </c>
      <c r="N693" s="26">
        <v>0</v>
      </c>
      <c r="O693" s="61">
        <f t="shared" si="112"/>
        <v>-1.1666666666666667</v>
      </c>
      <c r="P693" s="60">
        <f t="shared" si="113"/>
        <v>-9.3333333333333339</v>
      </c>
      <c r="Q693" s="83"/>
      <c r="R693" s="80"/>
      <c r="S693" s="79"/>
      <c r="T693" s="55">
        <f t="shared" si="110"/>
        <v>339.5</v>
      </c>
      <c r="U693" s="59" t="str">
        <f t="shared" si="105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111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102"/>
        <v>1100</v>
      </c>
      <c r="J694" s="45">
        <v>25</v>
      </c>
      <c r="K694" s="46">
        <f t="shared" si="103"/>
        <v>300</v>
      </c>
      <c r="L694" s="42">
        <f t="shared" si="104"/>
        <v>0</v>
      </c>
      <c r="M694" s="24">
        <f t="shared" si="109"/>
        <v>8</v>
      </c>
      <c r="N694" s="26">
        <v>0</v>
      </c>
      <c r="O694" s="61">
        <f t="shared" si="112"/>
        <v>-3.6666666666666665</v>
      </c>
      <c r="P694" s="60">
        <f t="shared" si="113"/>
        <v>-29.333333333333332</v>
      </c>
      <c r="Q694" s="83"/>
      <c r="R694" s="80"/>
      <c r="S694" s="79"/>
      <c r="T694" s="55">
        <f t="shared" si="110"/>
        <v>1067</v>
      </c>
      <c r="U694" s="59" t="str">
        <f t="shared" si="105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111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102"/>
        <v>16296</v>
      </c>
      <c r="J695" s="45">
        <v>10</v>
      </c>
      <c r="K695" s="46">
        <f t="shared" si="103"/>
        <v>120</v>
      </c>
      <c r="L695" s="42">
        <f t="shared" si="104"/>
        <v>0</v>
      </c>
      <c r="M695" s="24">
        <f t="shared" si="109"/>
        <v>7</v>
      </c>
      <c r="N695" s="26">
        <v>0</v>
      </c>
      <c r="O695" s="61">
        <f t="shared" si="112"/>
        <v>-135.80000000000001</v>
      </c>
      <c r="P695" s="60">
        <f t="shared" si="113"/>
        <v>-950.60000000000014</v>
      </c>
      <c r="Q695" s="83"/>
      <c r="R695" s="80"/>
      <c r="S695" s="79"/>
      <c r="T695" s="55">
        <f t="shared" si="110"/>
        <v>15209.6</v>
      </c>
      <c r="U695" s="59" t="str">
        <f t="shared" si="105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111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102"/>
        <v>5880</v>
      </c>
      <c r="J696" s="45">
        <v>10</v>
      </c>
      <c r="K696" s="46">
        <f t="shared" si="103"/>
        <v>120</v>
      </c>
      <c r="L696" s="42">
        <f t="shared" si="104"/>
        <v>0</v>
      </c>
      <c r="M696" s="24">
        <f t="shared" si="109"/>
        <v>7</v>
      </c>
      <c r="N696" s="26">
        <v>0</v>
      </c>
      <c r="O696" s="61">
        <f t="shared" si="112"/>
        <v>-49</v>
      </c>
      <c r="P696" s="60">
        <f t="shared" si="113"/>
        <v>-343</v>
      </c>
      <c r="Q696" s="83"/>
      <c r="R696" s="80"/>
      <c r="S696" s="79"/>
      <c r="T696" s="55">
        <f t="shared" si="110"/>
        <v>5488</v>
      </c>
      <c r="U696" s="59" t="str">
        <f t="shared" si="105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111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102"/>
        <v>1350</v>
      </c>
      <c r="J697" s="45">
        <v>10</v>
      </c>
      <c r="K697" s="46">
        <f t="shared" si="103"/>
        <v>120</v>
      </c>
      <c r="L697" s="42">
        <f t="shared" si="104"/>
        <v>0</v>
      </c>
      <c r="M697" s="24">
        <f t="shared" si="109"/>
        <v>6</v>
      </c>
      <c r="N697" s="26">
        <v>0</v>
      </c>
      <c r="O697" s="61">
        <f t="shared" si="112"/>
        <v>-11.25</v>
      </c>
      <c r="P697" s="60">
        <f t="shared" si="113"/>
        <v>-67.5</v>
      </c>
      <c r="Q697" s="83"/>
      <c r="R697" s="80"/>
      <c r="S697" s="79"/>
      <c r="T697" s="55">
        <f t="shared" si="110"/>
        <v>1271.25</v>
      </c>
      <c r="U697" s="59" t="str">
        <f t="shared" si="105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111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102"/>
        <v>65970</v>
      </c>
      <c r="J698" s="45">
        <v>5</v>
      </c>
      <c r="K698" s="46">
        <f t="shared" si="103"/>
        <v>60</v>
      </c>
      <c r="L698" s="42">
        <f t="shared" si="104"/>
        <v>0</v>
      </c>
      <c r="M698" s="24">
        <f t="shared" si="109"/>
        <v>6</v>
      </c>
      <c r="N698" s="26">
        <v>0</v>
      </c>
      <c r="O698" s="61">
        <f t="shared" si="112"/>
        <v>-1099.5</v>
      </c>
      <c r="P698" s="60">
        <f t="shared" si="113"/>
        <v>-6597</v>
      </c>
      <c r="Q698" s="83"/>
      <c r="R698" s="80"/>
      <c r="S698" s="79"/>
      <c r="T698" s="55">
        <f t="shared" si="110"/>
        <v>58273.5</v>
      </c>
      <c r="U698" s="59" t="str">
        <f t="shared" si="105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111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102"/>
        <v>1901.5</v>
      </c>
      <c r="J699" s="45">
        <v>5</v>
      </c>
      <c r="K699" s="46">
        <f t="shared" si="103"/>
        <v>60</v>
      </c>
      <c r="L699" s="42">
        <f t="shared" si="104"/>
        <v>0</v>
      </c>
      <c r="M699" s="24">
        <f t="shared" si="109"/>
        <v>6</v>
      </c>
      <c r="N699" s="26">
        <v>0</v>
      </c>
      <c r="O699" s="61">
        <f t="shared" si="112"/>
        <v>-31.691666666666666</v>
      </c>
      <c r="P699" s="60">
        <f t="shared" si="113"/>
        <v>-190.15</v>
      </c>
      <c r="Q699" s="83"/>
      <c r="R699" s="80"/>
      <c r="S699" s="79"/>
      <c r="T699" s="55">
        <f t="shared" si="110"/>
        <v>1679.6583333333333</v>
      </c>
      <c r="U699" s="59" t="str">
        <f t="shared" si="105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111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102"/>
        <v>1360</v>
      </c>
      <c r="J700" s="45">
        <v>10</v>
      </c>
      <c r="K700" s="46">
        <f t="shared" si="103"/>
        <v>120</v>
      </c>
      <c r="L700" s="42">
        <f t="shared" si="104"/>
        <v>0</v>
      </c>
      <c r="M700" s="24">
        <f t="shared" si="109"/>
        <v>6</v>
      </c>
      <c r="N700" s="26">
        <v>0</v>
      </c>
      <c r="O700" s="61">
        <f t="shared" si="112"/>
        <v>-11.333333333333334</v>
      </c>
      <c r="P700" s="60">
        <f t="shared" si="113"/>
        <v>-68</v>
      </c>
      <c r="Q700" s="83"/>
      <c r="R700" s="80"/>
      <c r="S700" s="79"/>
      <c r="T700" s="55">
        <f t="shared" si="110"/>
        <v>1280.6666666666667</v>
      </c>
      <c r="U700" s="59" t="str">
        <f t="shared" si="105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111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102"/>
        <v>1160</v>
      </c>
      <c r="J701" s="45">
        <v>10</v>
      </c>
      <c r="K701" s="46">
        <f t="shared" si="103"/>
        <v>120</v>
      </c>
      <c r="L701" s="42">
        <f t="shared" si="104"/>
        <v>0</v>
      </c>
      <c r="M701" s="24">
        <f t="shared" si="109"/>
        <v>6</v>
      </c>
      <c r="N701" s="26">
        <v>0</v>
      </c>
      <c r="O701" s="61">
        <f t="shared" si="112"/>
        <v>-9.6666666666666661</v>
      </c>
      <c r="P701" s="60">
        <f t="shared" si="113"/>
        <v>-58</v>
      </c>
      <c r="Q701" s="83"/>
      <c r="R701" s="80"/>
      <c r="S701" s="79"/>
      <c r="T701" s="55">
        <f t="shared" si="110"/>
        <v>1092.3333333333333</v>
      </c>
      <c r="U701" s="59" t="str">
        <f t="shared" si="105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111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102"/>
        <v>1298</v>
      </c>
      <c r="J702" s="45">
        <v>5</v>
      </c>
      <c r="K702" s="46">
        <f t="shared" si="103"/>
        <v>60</v>
      </c>
      <c r="L702" s="42">
        <f t="shared" si="104"/>
        <v>0</v>
      </c>
      <c r="M702" s="24">
        <f t="shared" si="109"/>
        <v>6</v>
      </c>
      <c r="N702" s="26">
        <v>0</v>
      </c>
      <c r="O702" s="61">
        <f t="shared" si="112"/>
        <v>-21.633333333333333</v>
      </c>
      <c r="P702" s="60">
        <f t="shared" si="113"/>
        <v>-129.80000000000001</v>
      </c>
      <c r="Q702" s="83"/>
      <c r="R702" s="80"/>
      <c r="S702" s="79"/>
      <c r="T702" s="55">
        <f t="shared" si="110"/>
        <v>1146.5666666666666</v>
      </c>
      <c r="U702" s="59" t="str">
        <f t="shared" si="105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111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102"/>
        <v>5135</v>
      </c>
      <c r="J703" s="45">
        <v>10</v>
      </c>
      <c r="K703" s="46">
        <f t="shared" si="103"/>
        <v>120</v>
      </c>
      <c r="L703" s="42">
        <f t="shared" si="104"/>
        <v>0</v>
      </c>
      <c r="M703" s="24">
        <f t="shared" si="109"/>
        <v>6</v>
      </c>
      <c r="N703" s="26">
        <v>0</v>
      </c>
      <c r="O703" s="61">
        <f t="shared" si="112"/>
        <v>-42.791666666666664</v>
      </c>
      <c r="P703" s="60">
        <f t="shared" si="113"/>
        <v>-256.75</v>
      </c>
      <c r="Q703" s="83"/>
      <c r="R703" s="80"/>
      <c r="S703" s="79"/>
      <c r="T703" s="55">
        <f t="shared" si="110"/>
        <v>4835.458333333333</v>
      </c>
      <c r="U703" s="59" t="str">
        <f t="shared" si="105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111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102"/>
        <v>5892.5</v>
      </c>
      <c r="J704" s="45">
        <v>10</v>
      </c>
      <c r="K704" s="46">
        <f t="shared" si="103"/>
        <v>120</v>
      </c>
      <c r="L704" s="42">
        <f t="shared" si="104"/>
        <v>0</v>
      </c>
      <c r="M704" s="24">
        <f t="shared" si="109"/>
        <v>5</v>
      </c>
      <c r="N704" s="26">
        <v>0</v>
      </c>
      <c r="O704" s="61">
        <f t="shared" si="112"/>
        <v>-49.104166666666664</v>
      </c>
      <c r="P704" s="60">
        <f t="shared" si="113"/>
        <v>-245.52083333333331</v>
      </c>
      <c r="Q704" s="83"/>
      <c r="R704" s="80"/>
      <c r="S704" s="79"/>
      <c r="T704" s="55">
        <f t="shared" si="110"/>
        <v>5597.875</v>
      </c>
      <c r="U704" s="59" t="str">
        <f t="shared" si="105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111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102"/>
        <v>49709.5</v>
      </c>
      <c r="J705" s="45">
        <v>5</v>
      </c>
      <c r="K705" s="46">
        <f t="shared" si="103"/>
        <v>60</v>
      </c>
      <c r="L705" s="42">
        <f t="shared" si="104"/>
        <v>0</v>
      </c>
      <c r="M705" s="24">
        <f t="shared" si="109"/>
        <v>5</v>
      </c>
      <c r="N705" s="26">
        <v>0</v>
      </c>
      <c r="O705" s="61">
        <f t="shared" si="112"/>
        <v>-828.49166666666667</v>
      </c>
      <c r="P705" s="60">
        <f t="shared" si="113"/>
        <v>-4142.458333333333</v>
      </c>
      <c r="Q705" s="83"/>
      <c r="R705" s="80"/>
      <c r="S705" s="79"/>
      <c r="T705" s="55">
        <f t="shared" si="110"/>
        <v>44738.549999999996</v>
      </c>
      <c r="U705" s="59" t="str">
        <f t="shared" si="105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111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102"/>
        <v>38618.25</v>
      </c>
      <c r="J706" s="45">
        <v>25</v>
      </c>
      <c r="K706" s="46">
        <f t="shared" si="103"/>
        <v>300</v>
      </c>
      <c r="L706" s="42">
        <f t="shared" si="104"/>
        <v>0</v>
      </c>
      <c r="M706" s="24">
        <f t="shared" si="109"/>
        <v>4</v>
      </c>
      <c r="N706" s="26">
        <v>0</v>
      </c>
      <c r="O706" s="61">
        <f t="shared" si="112"/>
        <v>-128.72749999999999</v>
      </c>
      <c r="P706" s="60">
        <f t="shared" si="113"/>
        <v>-514.91</v>
      </c>
      <c r="Q706" s="83"/>
      <c r="R706" s="80"/>
      <c r="S706" s="79"/>
      <c r="T706" s="55">
        <f t="shared" si="110"/>
        <v>37974.612499999996</v>
      </c>
      <c r="U706" s="59" t="str">
        <f t="shared" si="105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ref="D707:D731" si="114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102"/>
        <v>450</v>
      </c>
      <c r="J707" s="45">
        <v>10</v>
      </c>
      <c r="K707" s="46">
        <f t="shared" si="103"/>
        <v>120</v>
      </c>
      <c r="L707" s="42">
        <f t="shared" si="104"/>
        <v>0</v>
      </c>
      <c r="M707" s="24">
        <f t="shared" si="109"/>
        <v>4</v>
      </c>
      <c r="N707" s="26">
        <v>0</v>
      </c>
      <c r="O707" s="61">
        <f t="shared" si="112"/>
        <v>-3.75</v>
      </c>
      <c r="P707" s="60">
        <f t="shared" ref="P707:P731" si="115">O707*M707</f>
        <v>-15</v>
      </c>
      <c r="Q707" s="83"/>
      <c r="R707" s="80"/>
      <c r="S707" s="79"/>
      <c r="T707" s="55">
        <f t="shared" si="110"/>
        <v>431.25</v>
      </c>
      <c r="U707" s="59" t="str">
        <f t="shared" si="105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114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31" si="116">G708*H708</f>
        <v>17839.939999999999</v>
      </c>
      <c r="J708" s="45">
        <v>25</v>
      </c>
      <c r="K708" s="46">
        <f t="shared" ref="K708:K731" si="117">J708*12</f>
        <v>300</v>
      </c>
      <c r="L708" s="42">
        <f t="shared" ref="L708:L731" si="118">DATEDIF(F708,$F$2,"Y")</f>
        <v>0</v>
      </c>
      <c r="M708" s="24">
        <f t="shared" si="109"/>
        <v>4</v>
      </c>
      <c r="N708" s="26">
        <v>0</v>
      </c>
      <c r="O708" s="61">
        <f t="shared" si="112"/>
        <v>-59.466466666666662</v>
      </c>
      <c r="P708" s="60">
        <f t="shared" si="115"/>
        <v>-237.86586666666665</v>
      </c>
      <c r="Q708" s="83"/>
      <c r="R708" s="80"/>
      <c r="S708" s="79"/>
      <c r="T708" s="55">
        <f t="shared" si="110"/>
        <v>17542.607666666667</v>
      </c>
      <c r="U708" s="59" t="str">
        <f t="shared" ref="U708:U731" si="119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114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6"/>
        <v>29700</v>
      </c>
      <c r="J709" s="45">
        <v>10</v>
      </c>
      <c r="K709" s="46">
        <f t="shared" si="117"/>
        <v>120</v>
      </c>
      <c r="L709" s="42">
        <f t="shared" si="118"/>
        <v>0</v>
      </c>
      <c r="M709" s="24">
        <f t="shared" si="109"/>
        <v>3</v>
      </c>
      <c r="N709" s="26">
        <v>0</v>
      </c>
      <c r="O709" s="61">
        <f t="shared" si="112"/>
        <v>-247.5</v>
      </c>
      <c r="P709" s="60">
        <f t="shared" si="115"/>
        <v>-742.5</v>
      </c>
      <c r="Q709" s="83"/>
      <c r="R709" s="80"/>
      <c r="S709" s="79"/>
      <c r="T709" s="55">
        <f t="shared" si="110"/>
        <v>28710</v>
      </c>
      <c r="U709" s="59" t="str">
        <f t="shared" si="119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114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6"/>
        <v>32639.18</v>
      </c>
      <c r="J710" s="45">
        <v>25</v>
      </c>
      <c r="K710" s="46">
        <f t="shared" si="117"/>
        <v>300</v>
      </c>
      <c r="L710" s="42">
        <f t="shared" si="118"/>
        <v>0</v>
      </c>
      <c r="M710" s="24">
        <f t="shared" si="109"/>
        <v>3</v>
      </c>
      <c r="N710" s="26">
        <v>0</v>
      </c>
      <c r="O710" s="61">
        <f t="shared" si="112"/>
        <v>-108.79726666666667</v>
      </c>
      <c r="P710" s="60">
        <f t="shared" si="115"/>
        <v>-326.39179999999999</v>
      </c>
      <c r="Q710" s="83"/>
      <c r="R710" s="80"/>
      <c r="S710" s="79"/>
      <c r="T710" s="55">
        <f t="shared" si="110"/>
        <v>32203.990933333331</v>
      </c>
      <c r="U710" s="59" t="str">
        <f t="shared" si="119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114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6"/>
        <v>879</v>
      </c>
      <c r="J711" s="45">
        <v>10</v>
      </c>
      <c r="K711" s="46">
        <f t="shared" si="117"/>
        <v>120</v>
      </c>
      <c r="L711" s="42">
        <f t="shared" si="118"/>
        <v>0</v>
      </c>
      <c r="M711" s="24">
        <f t="shared" si="109"/>
        <v>3</v>
      </c>
      <c r="N711" s="26">
        <v>0</v>
      </c>
      <c r="O711" s="61">
        <f t="shared" si="112"/>
        <v>-7.3250000000000002</v>
      </c>
      <c r="P711" s="60">
        <f t="shared" si="115"/>
        <v>-21.975000000000001</v>
      </c>
      <c r="Q711" s="83"/>
      <c r="R711" s="80"/>
      <c r="S711" s="79"/>
      <c r="T711" s="55">
        <f t="shared" si="110"/>
        <v>849.69999999999993</v>
      </c>
      <c r="U711" s="59" t="str">
        <f t="shared" si="119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114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6"/>
        <v>14000</v>
      </c>
      <c r="J712" s="45">
        <v>10</v>
      </c>
      <c r="K712" s="46">
        <f t="shared" si="117"/>
        <v>120</v>
      </c>
      <c r="L712" s="42">
        <f t="shared" si="118"/>
        <v>0</v>
      </c>
      <c r="M712" s="24">
        <f t="shared" si="109"/>
        <v>3</v>
      </c>
      <c r="N712" s="26">
        <v>0</v>
      </c>
      <c r="O712" s="61">
        <f t="shared" si="112"/>
        <v>-116.66666666666667</v>
      </c>
      <c r="P712" s="60">
        <f t="shared" si="115"/>
        <v>-350</v>
      </c>
      <c r="Q712" s="83"/>
      <c r="R712" s="80"/>
      <c r="S712" s="79"/>
      <c r="T712" s="55">
        <f t="shared" si="110"/>
        <v>13533.333333333334</v>
      </c>
      <c r="U712" s="59" t="str">
        <f t="shared" si="119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114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6"/>
        <v>1989.98</v>
      </c>
      <c r="J713" s="45">
        <v>5</v>
      </c>
      <c r="K713" s="46">
        <f t="shared" si="117"/>
        <v>60</v>
      </c>
      <c r="L713" s="42">
        <f t="shared" si="118"/>
        <v>0</v>
      </c>
      <c r="M713" s="24">
        <f t="shared" si="109"/>
        <v>3</v>
      </c>
      <c r="N713" s="26">
        <v>0</v>
      </c>
      <c r="O713" s="61">
        <f t="shared" si="112"/>
        <v>-33.166333333333334</v>
      </c>
      <c r="P713" s="60">
        <f t="shared" si="115"/>
        <v>-99.498999999999995</v>
      </c>
      <c r="Q713" s="83"/>
      <c r="R713" s="80"/>
      <c r="S713" s="79"/>
      <c r="T713" s="55">
        <f t="shared" si="110"/>
        <v>1857.3146666666667</v>
      </c>
      <c r="U713" s="59" t="str">
        <f t="shared" si="119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114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6"/>
        <v>48462.18</v>
      </c>
      <c r="J714" s="45">
        <v>25</v>
      </c>
      <c r="K714" s="46">
        <f t="shared" si="117"/>
        <v>300</v>
      </c>
      <c r="L714" s="42">
        <f t="shared" si="118"/>
        <v>0</v>
      </c>
      <c r="M714" s="24">
        <f t="shared" si="109"/>
        <v>3</v>
      </c>
      <c r="N714" s="26">
        <v>0</v>
      </c>
      <c r="O714" s="61">
        <f t="shared" si="112"/>
        <v>-161.54060000000001</v>
      </c>
      <c r="P714" s="60">
        <f t="shared" si="115"/>
        <v>-484.62180000000001</v>
      </c>
      <c r="Q714" s="83"/>
      <c r="R714" s="80"/>
      <c r="S714" s="79"/>
      <c r="T714" s="55">
        <f t="shared" si="110"/>
        <v>47816.017599999999</v>
      </c>
      <c r="U714" s="59" t="str">
        <f t="shared" si="119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114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6"/>
        <v>1680</v>
      </c>
      <c r="J715" s="45">
        <v>10</v>
      </c>
      <c r="K715" s="46">
        <f t="shared" si="117"/>
        <v>120</v>
      </c>
      <c r="L715" s="42">
        <f t="shared" si="118"/>
        <v>0</v>
      </c>
      <c r="M715" s="24">
        <f t="shared" ref="M715:M731" si="120">DATEDIF(F715,$F$2,"M")</f>
        <v>3</v>
      </c>
      <c r="N715" s="26">
        <v>0</v>
      </c>
      <c r="O715" s="61">
        <f t="shared" si="112"/>
        <v>-14</v>
      </c>
      <c r="P715" s="60">
        <f t="shared" si="115"/>
        <v>-42</v>
      </c>
      <c r="Q715" s="83"/>
      <c r="R715" s="80"/>
      <c r="S715" s="79"/>
      <c r="T715" s="55">
        <f t="shared" ref="T715:T731" si="121">I715+N715+O715+P715</f>
        <v>1624</v>
      </c>
      <c r="U715" s="59" t="str">
        <f t="shared" si="119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114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6"/>
        <v>2587.5</v>
      </c>
      <c r="J716" s="45">
        <v>25</v>
      </c>
      <c r="K716" s="46">
        <f t="shared" si="117"/>
        <v>300</v>
      </c>
      <c r="L716" s="42">
        <f t="shared" si="118"/>
        <v>0</v>
      </c>
      <c r="M716" s="24">
        <f t="shared" si="120"/>
        <v>3</v>
      </c>
      <c r="N716" s="26">
        <v>0</v>
      </c>
      <c r="O716" s="61">
        <f t="shared" si="112"/>
        <v>-8.625</v>
      </c>
      <c r="P716" s="60">
        <f t="shared" si="115"/>
        <v>-25.875</v>
      </c>
      <c r="Q716" s="83"/>
      <c r="R716" s="80"/>
      <c r="S716" s="79"/>
      <c r="T716" s="55">
        <f t="shared" si="121"/>
        <v>2553</v>
      </c>
      <c r="U716" s="59" t="str">
        <f t="shared" si="119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114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6"/>
        <v>1250</v>
      </c>
      <c r="J717" s="45">
        <v>25</v>
      </c>
      <c r="K717" s="46">
        <f t="shared" si="117"/>
        <v>300</v>
      </c>
      <c r="L717" s="42">
        <f t="shared" si="118"/>
        <v>0</v>
      </c>
      <c r="M717" s="24">
        <f t="shared" si="120"/>
        <v>3</v>
      </c>
      <c r="N717" s="26">
        <v>0</v>
      </c>
      <c r="O717" s="61">
        <f t="shared" si="112"/>
        <v>-4.166666666666667</v>
      </c>
      <c r="P717" s="60">
        <f t="shared" si="115"/>
        <v>-12.5</v>
      </c>
      <c r="Q717" s="83"/>
      <c r="R717" s="80"/>
      <c r="S717" s="79"/>
      <c r="T717" s="55">
        <f t="shared" si="121"/>
        <v>1233.3333333333333</v>
      </c>
      <c r="U717" s="59" t="str">
        <f t="shared" si="119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114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6"/>
        <v>2699</v>
      </c>
      <c r="J718" s="45">
        <v>10</v>
      </c>
      <c r="K718" s="46">
        <f t="shared" si="117"/>
        <v>120</v>
      </c>
      <c r="L718" s="42">
        <f t="shared" si="118"/>
        <v>0</v>
      </c>
      <c r="M718" s="24">
        <f t="shared" si="120"/>
        <v>3</v>
      </c>
      <c r="N718" s="26">
        <v>0</v>
      </c>
      <c r="O718" s="61">
        <f t="shared" si="112"/>
        <v>-22.491666666666667</v>
      </c>
      <c r="P718" s="60">
        <f t="shared" si="115"/>
        <v>-67.474999999999994</v>
      </c>
      <c r="Q718" s="83"/>
      <c r="R718" s="80"/>
      <c r="S718" s="79"/>
      <c r="T718" s="55">
        <f t="shared" si="121"/>
        <v>2609.0333333333333</v>
      </c>
      <c r="U718" s="59" t="str">
        <f t="shared" si="119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114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6"/>
        <v>41342.19</v>
      </c>
      <c r="J719" s="45">
        <v>25</v>
      </c>
      <c r="K719" s="46">
        <f t="shared" si="117"/>
        <v>300</v>
      </c>
      <c r="L719" s="42">
        <f t="shared" si="118"/>
        <v>0</v>
      </c>
      <c r="M719" s="24">
        <f t="shared" si="120"/>
        <v>2</v>
      </c>
      <c r="N719" s="26">
        <v>0</v>
      </c>
      <c r="O719" s="61">
        <f t="shared" si="112"/>
        <v>-137.8073</v>
      </c>
      <c r="P719" s="60">
        <f t="shared" si="115"/>
        <v>-275.6146</v>
      </c>
      <c r="Q719" s="83"/>
      <c r="R719" s="80"/>
      <c r="S719" s="79"/>
      <c r="T719" s="55">
        <f t="shared" si="121"/>
        <v>40928.768100000001</v>
      </c>
      <c r="U719" s="59" t="str">
        <f t="shared" si="119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114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6"/>
        <v>5000</v>
      </c>
      <c r="J720" s="45">
        <v>10</v>
      </c>
      <c r="K720" s="46">
        <f t="shared" si="117"/>
        <v>120</v>
      </c>
      <c r="L720" s="42">
        <f t="shared" si="118"/>
        <v>0</v>
      </c>
      <c r="M720" s="24">
        <f t="shared" si="120"/>
        <v>2</v>
      </c>
      <c r="N720" s="26">
        <v>0</v>
      </c>
      <c r="O720" s="61">
        <f t="shared" si="112"/>
        <v>-41.666666666666664</v>
      </c>
      <c r="P720" s="60">
        <f t="shared" si="115"/>
        <v>-83.333333333333329</v>
      </c>
      <c r="Q720" s="83"/>
      <c r="R720" s="80"/>
      <c r="S720" s="79"/>
      <c r="T720" s="55">
        <f t="shared" si="121"/>
        <v>4875</v>
      </c>
      <c r="U720" s="59" t="str">
        <f t="shared" si="119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114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6"/>
        <v>20402.37</v>
      </c>
      <c r="J721" s="45">
        <v>25</v>
      </c>
      <c r="K721" s="46">
        <f t="shared" si="117"/>
        <v>300</v>
      </c>
      <c r="L721" s="42">
        <f t="shared" si="118"/>
        <v>0</v>
      </c>
      <c r="M721" s="24">
        <f t="shared" si="120"/>
        <v>1</v>
      </c>
      <c r="N721" s="26">
        <v>0</v>
      </c>
      <c r="O721" s="61">
        <f t="shared" si="112"/>
        <v>-68.007899999999992</v>
      </c>
      <c r="P721" s="60">
        <f t="shared" si="115"/>
        <v>-68.007899999999992</v>
      </c>
      <c r="Q721" s="83"/>
      <c r="R721" s="80"/>
      <c r="S721" s="79"/>
      <c r="T721" s="55">
        <f t="shared" si="121"/>
        <v>20266.354199999998</v>
      </c>
      <c r="U721" s="59" t="str">
        <f t="shared" si="119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114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6"/>
        <v>3342</v>
      </c>
      <c r="J722" s="45">
        <v>10</v>
      </c>
      <c r="K722" s="46">
        <f t="shared" si="117"/>
        <v>120</v>
      </c>
      <c r="L722" s="42">
        <f t="shared" si="118"/>
        <v>0</v>
      </c>
      <c r="M722" s="24">
        <f t="shared" si="120"/>
        <v>1</v>
      </c>
      <c r="N722" s="26">
        <v>0</v>
      </c>
      <c r="O722" s="61">
        <f t="shared" si="112"/>
        <v>-27.85</v>
      </c>
      <c r="P722" s="60">
        <f t="shared" si="115"/>
        <v>-27.85</v>
      </c>
      <c r="Q722" s="83"/>
      <c r="R722" s="80"/>
      <c r="S722" s="79"/>
      <c r="T722" s="55">
        <f t="shared" si="121"/>
        <v>3286.3</v>
      </c>
      <c r="U722" s="59" t="str">
        <f t="shared" si="119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114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6"/>
        <v>900</v>
      </c>
      <c r="J723" s="45">
        <v>25</v>
      </c>
      <c r="K723" s="46">
        <f t="shared" si="117"/>
        <v>300</v>
      </c>
      <c r="L723" s="42">
        <f t="shared" si="118"/>
        <v>0</v>
      </c>
      <c r="M723" s="24">
        <f t="shared" si="120"/>
        <v>1</v>
      </c>
      <c r="N723" s="26">
        <v>0</v>
      </c>
      <c r="O723" s="61">
        <f t="shared" si="112"/>
        <v>-3</v>
      </c>
      <c r="P723" s="60">
        <f t="shared" si="115"/>
        <v>-3</v>
      </c>
      <c r="Q723" s="83"/>
      <c r="R723" s="80"/>
      <c r="S723" s="79"/>
      <c r="T723" s="55">
        <f t="shared" si="121"/>
        <v>894</v>
      </c>
      <c r="U723" s="59" t="str">
        <f t="shared" si="119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114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6"/>
        <v>12412.83</v>
      </c>
      <c r="J724" s="45">
        <v>25</v>
      </c>
      <c r="K724" s="46">
        <f t="shared" si="117"/>
        <v>300</v>
      </c>
      <c r="L724" s="42">
        <f t="shared" si="118"/>
        <v>0</v>
      </c>
      <c r="M724" s="24">
        <f t="shared" si="120"/>
        <v>1</v>
      </c>
      <c r="N724" s="26">
        <v>0</v>
      </c>
      <c r="O724" s="61">
        <f t="shared" si="112"/>
        <v>-41.376100000000001</v>
      </c>
      <c r="P724" s="60">
        <f t="shared" si="115"/>
        <v>-41.376100000000001</v>
      </c>
      <c r="Q724" s="83"/>
      <c r="R724" s="80"/>
      <c r="S724" s="79"/>
      <c r="T724" s="55">
        <f t="shared" si="121"/>
        <v>12330.077800000001</v>
      </c>
      <c r="U724" s="59" t="str">
        <f t="shared" si="119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114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6"/>
        <v>6302</v>
      </c>
      <c r="J725" s="45">
        <v>10</v>
      </c>
      <c r="K725" s="46">
        <f t="shared" si="117"/>
        <v>120</v>
      </c>
      <c r="L725" s="42">
        <f t="shared" si="118"/>
        <v>0</v>
      </c>
      <c r="M725" s="24">
        <f t="shared" si="120"/>
        <v>1</v>
      </c>
      <c r="N725" s="26">
        <v>0</v>
      </c>
      <c r="O725" s="61">
        <f t="shared" si="112"/>
        <v>-52.516666666666666</v>
      </c>
      <c r="P725" s="60">
        <f t="shared" si="115"/>
        <v>-52.516666666666666</v>
      </c>
      <c r="Q725" s="83"/>
      <c r="R725" s="80"/>
      <c r="S725" s="79"/>
      <c r="T725" s="55">
        <f t="shared" si="121"/>
        <v>6196.9666666666672</v>
      </c>
      <c r="U725" s="59" t="str">
        <f t="shared" si="119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114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116"/>
        <v>895</v>
      </c>
      <c r="J726" s="45">
        <v>10</v>
      </c>
      <c r="K726" s="46">
        <f t="shared" si="117"/>
        <v>120</v>
      </c>
      <c r="L726" s="42">
        <f t="shared" si="118"/>
        <v>0</v>
      </c>
      <c r="M726" s="24">
        <f t="shared" si="120"/>
        <v>0</v>
      </c>
      <c r="N726" s="26">
        <v>0</v>
      </c>
      <c r="O726" s="61">
        <f t="shared" si="112"/>
        <v>-7.458333333333333</v>
      </c>
      <c r="P726" s="60">
        <f t="shared" si="115"/>
        <v>0</v>
      </c>
      <c r="Q726" s="83"/>
      <c r="R726" s="80"/>
      <c r="S726" s="79"/>
      <c r="T726" s="55">
        <f t="shared" si="121"/>
        <v>887.54166666666663</v>
      </c>
      <c r="U726" s="59" t="str">
        <f t="shared" si="119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114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116"/>
        <v>9900</v>
      </c>
      <c r="J727" s="45">
        <v>10</v>
      </c>
      <c r="K727" s="46">
        <f t="shared" si="117"/>
        <v>120</v>
      </c>
      <c r="L727" s="42">
        <f t="shared" si="118"/>
        <v>0</v>
      </c>
      <c r="M727" s="24">
        <f t="shared" si="120"/>
        <v>0</v>
      </c>
      <c r="N727" s="26">
        <v>0</v>
      </c>
      <c r="O727" s="61">
        <f t="shared" si="112"/>
        <v>-82.5</v>
      </c>
      <c r="P727" s="60">
        <f t="shared" si="115"/>
        <v>0</v>
      </c>
      <c r="Q727" s="83"/>
      <c r="R727" s="80"/>
      <c r="S727" s="79"/>
      <c r="T727" s="55">
        <f t="shared" si="121"/>
        <v>9817.5</v>
      </c>
      <c r="U727" s="59" t="str">
        <f t="shared" si="119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114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116"/>
        <v>29950</v>
      </c>
      <c r="J728" s="45">
        <v>25</v>
      </c>
      <c r="K728" s="46">
        <f t="shared" si="117"/>
        <v>300</v>
      </c>
      <c r="L728" s="42">
        <f t="shared" si="118"/>
        <v>0</v>
      </c>
      <c r="M728" s="24">
        <f t="shared" si="120"/>
        <v>0</v>
      </c>
      <c r="N728" s="26">
        <v>0</v>
      </c>
      <c r="O728" s="61">
        <f t="shared" si="112"/>
        <v>-99.833333333333329</v>
      </c>
      <c r="P728" s="60">
        <f t="shared" si="115"/>
        <v>0</v>
      </c>
      <c r="Q728" s="83"/>
      <c r="R728" s="80"/>
      <c r="S728" s="79"/>
      <c r="T728" s="55">
        <f t="shared" si="121"/>
        <v>29850.166666666668</v>
      </c>
      <c r="U728" s="59" t="str">
        <f t="shared" si="119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114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116"/>
        <v>709.2</v>
      </c>
      <c r="J729" s="45">
        <v>10</v>
      </c>
      <c r="K729" s="46">
        <f t="shared" si="117"/>
        <v>120</v>
      </c>
      <c r="L729" s="42">
        <f t="shared" si="118"/>
        <v>0</v>
      </c>
      <c r="M729" s="24">
        <f t="shared" si="120"/>
        <v>0</v>
      </c>
      <c r="N729" s="26">
        <v>0</v>
      </c>
      <c r="O729" s="61">
        <f t="shared" si="112"/>
        <v>-5.91</v>
      </c>
      <c r="P729" s="60">
        <f t="shared" si="115"/>
        <v>0</v>
      </c>
      <c r="Q729" s="83"/>
      <c r="R729" s="80"/>
      <c r="S729" s="79"/>
      <c r="T729" s="55">
        <f>I729+N729+O729+P729</f>
        <v>703.29000000000008</v>
      </c>
      <c r="U729" s="59" t="str">
        <f t="shared" si="119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114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116"/>
        <v>440</v>
      </c>
      <c r="J730" s="45">
        <v>10</v>
      </c>
      <c r="K730" s="46">
        <f t="shared" si="117"/>
        <v>120</v>
      </c>
      <c r="L730" s="42">
        <f t="shared" si="118"/>
        <v>0</v>
      </c>
      <c r="M730" s="24">
        <f t="shared" si="120"/>
        <v>0</v>
      </c>
      <c r="N730" s="26">
        <v>0</v>
      </c>
      <c r="O730" s="61">
        <f t="shared" si="112"/>
        <v>-3.6666666666666665</v>
      </c>
      <c r="P730" s="60">
        <f t="shared" si="115"/>
        <v>0</v>
      </c>
      <c r="Q730" s="83"/>
      <c r="R730" s="80"/>
      <c r="S730" s="79"/>
      <c r="T730" s="55">
        <f t="shared" si="121"/>
        <v>436.33333333333331</v>
      </c>
      <c r="U730" s="59" t="str">
        <f t="shared" si="119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114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116"/>
        <v>18783.41</v>
      </c>
      <c r="J731" s="45">
        <v>10</v>
      </c>
      <c r="K731" s="46">
        <f t="shared" si="117"/>
        <v>120</v>
      </c>
      <c r="L731" s="50">
        <f t="shared" si="118"/>
        <v>0</v>
      </c>
      <c r="M731" s="24">
        <f t="shared" si="120"/>
        <v>0</v>
      </c>
      <c r="N731" s="26">
        <v>0</v>
      </c>
      <c r="O731" s="61">
        <f t="shared" si="112"/>
        <v>-156.52841666666666</v>
      </c>
      <c r="P731" s="60">
        <f t="shared" si="115"/>
        <v>0</v>
      </c>
      <c r="Q731" s="83"/>
      <c r="R731" s="80"/>
      <c r="S731" s="79"/>
      <c r="T731" s="55">
        <f t="shared" si="121"/>
        <v>18626.881583333332</v>
      </c>
      <c r="U731" s="59" t="str">
        <f t="shared" si="119"/>
        <v>NÃO</v>
      </c>
      <c r="V731" s="15"/>
    </row>
    <row r="732" spans="2:22" ht="24" customHeight="1" thickBot="1" x14ac:dyDescent="0.25">
      <c r="H732" s="49"/>
      <c r="I732" s="48">
        <f>SUM(I4:I731)</f>
        <v>14715158.379999993</v>
      </c>
      <c r="N732" s="27">
        <f>SUM(N4:N731)</f>
        <v>0</v>
      </c>
      <c r="O732" s="62">
        <f>SUM(O4:O731)</f>
        <v>-26238.909783333344</v>
      </c>
      <c r="P732" s="63">
        <f>SUM(P4:P731)</f>
        <v>-12450580.299716664</v>
      </c>
      <c r="Q732" s="81" t="s">
        <v>624</v>
      </c>
      <c r="R732" s="82" t="s">
        <v>624</v>
      </c>
      <c r="S732" s="84">
        <f>SUM(S4:S731)</f>
        <v>69.75</v>
      </c>
      <c r="T732" s="56">
        <f>SUM(T4:T731)</f>
        <v>2189899.7705000006</v>
      </c>
      <c r="U732" s="57"/>
    </row>
    <row r="733" spans="2:22" ht="15.75" thickTop="1" x14ac:dyDescent="0.25">
      <c r="B733"/>
      <c r="C733"/>
      <c r="D733"/>
      <c r="I733" s="32">
        <f>3183400.67+11527193.03+4494.93-I732+S732</f>
        <v>5.5879354476928711E-9</v>
      </c>
      <c r="M733" s="30"/>
      <c r="N733" s="29"/>
      <c r="O733" s="14"/>
      <c r="T733" s="31"/>
      <c r="U733" s="18"/>
    </row>
    <row r="734" spans="2:22" ht="15" x14ac:dyDescent="0.25">
      <c r="N734"/>
      <c r="O734" s="33"/>
      <c r="P734"/>
      <c r="Q734"/>
      <c r="R734"/>
      <c r="S734"/>
    </row>
    <row r="735" spans="2:22" ht="15" x14ac:dyDescent="0.25">
      <c r="N735" s="7" t="s">
        <v>12</v>
      </c>
      <c r="O735" t="s">
        <v>621</v>
      </c>
      <c r="P735" t="s">
        <v>594</v>
      </c>
      <c r="Q735" t="s">
        <v>616</v>
      </c>
      <c r="R735" t="s">
        <v>617</v>
      </c>
      <c r="S735"/>
    </row>
    <row r="736" spans="2:22" ht="15" x14ac:dyDescent="0.25">
      <c r="N736" s="8" t="s">
        <v>582</v>
      </c>
      <c r="O736" s="28">
        <v>11527193.029999997</v>
      </c>
      <c r="P736" s="28">
        <v>-10386.830866666665</v>
      </c>
      <c r="Q736" s="28">
        <v>-9982021.4354666695</v>
      </c>
      <c r="R736" s="28">
        <v>1486345.3636666664</v>
      </c>
      <c r="S736"/>
    </row>
    <row r="737" spans="14:19" ht="15" x14ac:dyDescent="0.25">
      <c r="N737" s="8" t="s">
        <v>581</v>
      </c>
      <c r="O737" s="28">
        <v>3183470.4200000013</v>
      </c>
      <c r="P737" s="28">
        <v>-15777.163416666664</v>
      </c>
      <c r="Q737" s="28">
        <v>-2466993.891416667</v>
      </c>
      <c r="R737" s="28">
        <v>700699.36516666668</v>
      </c>
      <c r="S737"/>
    </row>
    <row r="738" spans="14:19" ht="15" x14ac:dyDescent="0.25">
      <c r="N738" s="8" t="s">
        <v>210</v>
      </c>
      <c r="O738" s="28">
        <v>4494.93</v>
      </c>
      <c r="P738" s="28">
        <v>-74.915500000000009</v>
      </c>
      <c r="Q738" s="28">
        <v>-1564.9728333333335</v>
      </c>
      <c r="R738" s="28">
        <v>2855.041666666667</v>
      </c>
      <c r="S738"/>
    </row>
    <row r="739" spans="14:19" ht="15" x14ac:dyDescent="0.25">
      <c r="N739" s="8" t="s">
        <v>13</v>
      </c>
      <c r="O739" s="28">
        <v>14715158.379999999</v>
      </c>
      <c r="P739" s="28">
        <v>-26238.909783333329</v>
      </c>
      <c r="Q739" s="28">
        <v>-12450580.29971667</v>
      </c>
      <c r="R739" s="28">
        <v>2189899.7704999996</v>
      </c>
      <c r="S739"/>
    </row>
    <row r="740" spans="14:19" ht="15" x14ac:dyDescent="0.25">
      <c r="N740"/>
      <c r="O740"/>
      <c r="P740"/>
      <c r="Q740"/>
      <c r="R740"/>
      <c r="S740"/>
    </row>
    <row r="741" spans="14:19" ht="15" x14ac:dyDescent="0.25">
      <c r="N741"/>
      <c r="O741"/>
      <c r="P741"/>
      <c r="Q741"/>
      <c r="R741"/>
      <c r="S741"/>
    </row>
    <row r="742" spans="14:19" ht="15" x14ac:dyDescent="0.25">
      <c r="N742"/>
      <c r="O742"/>
      <c r="P742"/>
      <c r="Q742"/>
      <c r="R742"/>
      <c r="S742"/>
    </row>
    <row r="743" spans="14:19" ht="15" x14ac:dyDescent="0.25">
      <c r="N743"/>
      <c r="O743"/>
      <c r="P743"/>
      <c r="Q743"/>
      <c r="R743"/>
      <c r="S743"/>
    </row>
    <row r="744" spans="14:19" ht="15" x14ac:dyDescent="0.25">
      <c r="N744"/>
      <c r="O744"/>
      <c r="P744"/>
    </row>
    <row r="745" spans="14:19" ht="15" x14ac:dyDescent="0.25">
      <c r="N745"/>
      <c r="O745"/>
      <c r="P745"/>
    </row>
    <row r="746" spans="14:19" ht="15" x14ac:dyDescent="0.25">
      <c r="N746"/>
      <c r="O746"/>
      <c r="P746"/>
    </row>
    <row r="747" spans="14:19" ht="15" x14ac:dyDescent="0.25">
      <c r="N747"/>
      <c r="O747"/>
      <c r="P747"/>
    </row>
    <row r="748" spans="14:19" ht="15" x14ac:dyDescent="0.25">
      <c r="N748"/>
      <c r="O748"/>
      <c r="P748"/>
    </row>
    <row r="749" spans="14:19" ht="15" x14ac:dyDescent="0.25">
      <c r="N749"/>
      <c r="O749"/>
      <c r="P749"/>
    </row>
    <row r="750" spans="14:19" ht="15" x14ac:dyDescent="0.25">
      <c r="N750"/>
      <c r="O750"/>
      <c r="P750"/>
    </row>
    <row r="751" spans="14:19" ht="15" x14ac:dyDescent="0.25">
      <c r="N751"/>
      <c r="O751"/>
      <c r="P751"/>
    </row>
    <row r="752" spans="14:19" ht="15" x14ac:dyDescent="0.25">
      <c r="N752"/>
      <c r="O752"/>
      <c r="P75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31" xr:uid="{18ABE1CA-5B90-4A2F-8A52-6994940908E7}">
      <formula1>#REF!</formula1>
    </dataValidation>
    <dataValidation type="whole" allowBlank="1" showInputMessage="1" showErrorMessage="1" sqref="D4:D731 K4:K731" xr:uid="{B5EBDDA5-3007-4FFA-B016-C72398A64120}">
      <formula1>0</formula1>
      <formula2>1000</formula2>
    </dataValidation>
    <dataValidation type="date" allowBlank="1" showInputMessage="1" showErrorMessage="1" sqref="F4:F384" xr:uid="{583055BE-2C6E-40C4-8F8C-8EF606E7658C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4E96-1656-4F1F-A216-BA0E0F712770}">
  <sheetPr>
    <pageSetUpPr fitToPage="1"/>
  </sheetPr>
  <dimension ref="B1:VC754"/>
  <sheetViews>
    <sheetView zoomScale="80" zoomScaleNormal="80" workbookViewId="0">
      <pane ySplit="3" topLeftCell="A719" activePane="bottomLeft" state="frozen"/>
      <selection pane="bottomLeft" activeCell="E749" sqref="E749"/>
    </sheetView>
  </sheetViews>
  <sheetFormatPr defaultColWidth="8.85546875" defaultRowHeight="12.75" x14ac:dyDescent="0.2"/>
  <cols>
    <col min="1" max="1" width="1.5703125" style="2" customWidth="1"/>
    <col min="2" max="2" width="18.7109375" style="3" bestFit="1" customWidth="1"/>
    <col min="3" max="3" width="36" style="3" bestFit="1" customWidth="1"/>
    <col min="4" max="4" width="6.28515625" style="3" customWidth="1"/>
    <col min="5" max="5" width="86" style="3" customWidth="1"/>
    <col min="6" max="6" width="16.85546875" style="3" customWidth="1"/>
    <col min="7" max="7" width="15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6" width="19.28515625" style="14" customWidth="1"/>
    <col min="17" max="17" width="18.85546875" style="15" customWidth="1"/>
    <col min="18" max="18" width="18" style="6" customWidth="1"/>
    <col min="19" max="33" width="7.42578125" style="2" bestFit="1" customWidth="1"/>
    <col min="34" max="102" width="8.5703125" style="2" bestFit="1" customWidth="1"/>
    <col min="103" max="171" width="10.140625" style="2" bestFit="1" customWidth="1"/>
    <col min="172" max="197" width="11.28515625" style="2" bestFit="1" customWidth="1"/>
    <col min="198" max="200" width="12.28515625" style="2" bestFit="1" customWidth="1"/>
    <col min="201" max="201" width="12.42578125" style="2" bestFit="1" customWidth="1"/>
    <col min="202" max="202" width="8.5703125" style="2" bestFit="1" customWidth="1"/>
    <col min="203" max="203" width="7.42578125" style="2" bestFit="1" customWidth="1"/>
    <col min="204" max="209" width="8.5703125" style="2" bestFit="1" customWidth="1"/>
    <col min="210" max="210" width="10.140625" style="2" bestFit="1" customWidth="1"/>
    <col min="211" max="215" width="8.5703125" style="2" bestFit="1" customWidth="1"/>
    <col min="216" max="216" width="11.28515625" style="2" bestFit="1" customWidth="1"/>
    <col min="217" max="219" width="8.5703125" style="2" bestFit="1" customWidth="1"/>
    <col min="220" max="220" width="10.140625" style="2" bestFit="1" customWidth="1"/>
    <col min="221" max="224" width="8.5703125" style="2" bestFit="1" customWidth="1"/>
    <col min="225" max="228" width="10.140625" style="2" bestFit="1" customWidth="1"/>
    <col min="229" max="229" width="8.5703125" style="2" bestFit="1" customWidth="1"/>
    <col min="230" max="230" width="10.140625" style="2" bestFit="1" customWidth="1"/>
    <col min="231" max="231" width="8.5703125" style="2" bestFit="1" customWidth="1"/>
    <col min="232" max="234" width="10.140625" style="2" bestFit="1" customWidth="1"/>
    <col min="235" max="235" width="8.5703125" style="2" bestFit="1" customWidth="1"/>
    <col min="236" max="236" width="10.140625" style="2" bestFit="1" customWidth="1"/>
    <col min="237" max="237" width="8.5703125" style="2" bestFit="1" customWidth="1"/>
    <col min="238" max="238" width="10.140625" style="2" bestFit="1" customWidth="1"/>
    <col min="239" max="239" width="8.5703125" style="2" bestFit="1" customWidth="1"/>
    <col min="240" max="243" width="10.140625" style="2" bestFit="1" customWidth="1"/>
    <col min="244" max="244" width="8.5703125" style="2" bestFit="1" customWidth="1"/>
    <col min="245" max="245" width="10.140625" style="2" bestFit="1" customWidth="1"/>
    <col min="246" max="248" width="8.5703125" style="2" bestFit="1" customWidth="1"/>
    <col min="249" max="253" width="10.140625" style="2" bestFit="1" customWidth="1"/>
    <col min="254" max="255" width="8.5703125" style="2" bestFit="1" customWidth="1"/>
    <col min="256" max="258" width="10.140625" style="2" bestFit="1" customWidth="1"/>
    <col min="259" max="259" width="8.5703125" style="2" bestFit="1" customWidth="1"/>
    <col min="260" max="260" width="10.140625" style="2" bestFit="1" customWidth="1"/>
    <col min="261" max="261" width="8.5703125" style="2" bestFit="1" customWidth="1"/>
    <col min="262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7" width="10.140625" style="2" bestFit="1" customWidth="1"/>
    <col min="268" max="268" width="8.5703125" style="2" bestFit="1" customWidth="1"/>
    <col min="269" max="269" width="10.140625" style="2" bestFit="1" customWidth="1"/>
    <col min="270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9" width="8.5703125" style="2" bestFit="1" customWidth="1"/>
    <col min="280" max="280" width="10.140625" style="2" bestFit="1" customWidth="1"/>
    <col min="281" max="284" width="8.5703125" style="2" bestFit="1" customWidth="1"/>
    <col min="285" max="285" width="10.140625" style="2" bestFit="1" customWidth="1"/>
    <col min="286" max="287" width="8.5703125" style="2" bestFit="1" customWidth="1"/>
    <col min="288" max="288" width="11.28515625" style="2" bestFit="1" customWidth="1"/>
    <col min="289" max="319" width="10.140625" style="2" bestFit="1" customWidth="1"/>
    <col min="320" max="320" width="11.28515625" style="2" bestFit="1" customWidth="1"/>
    <col min="321" max="327" width="10.140625" style="2" bestFit="1" customWidth="1"/>
    <col min="328" max="328" width="11.28515625" style="2" bestFit="1" customWidth="1"/>
    <col min="329" max="353" width="10.140625" style="2" bestFit="1" customWidth="1"/>
    <col min="354" max="354" width="11.28515625" style="2" bestFit="1" customWidth="1"/>
    <col min="355" max="357" width="10.140625" style="2" bestFit="1" customWidth="1"/>
    <col min="358" max="370" width="11.28515625" style="2" bestFit="1" customWidth="1"/>
    <col min="371" max="371" width="12.28515625" style="2" bestFit="1" customWidth="1"/>
    <col min="372" max="382" width="11.28515625" style="2" bestFit="1" customWidth="1"/>
    <col min="383" max="386" width="12.28515625" style="2" bestFit="1" customWidth="1"/>
    <col min="387" max="387" width="41.42578125" style="2" bestFit="1" customWidth="1"/>
    <col min="388" max="388" width="39.42578125" style="2" bestFit="1" customWidth="1"/>
    <col min="389" max="389" width="7.42578125" style="2" bestFit="1" customWidth="1"/>
    <col min="390" max="395" width="8.5703125" style="2" bestFit="1" customWidth="1"/>
    <col min="396" max="396" width="10.140625" style="2" bestFit="1" customWidth="1"/>
    <col min="397" max="401" width="8.5703125" style="2" bestFit="1" customWidth="1"/>
    <col min="402" max="402" width="11.28515625" style="2" bestFit="1" customWidth="1"/>
    <col min="403" max="405" width="8.5703125" style="2" bestFit="1" customWidth="1"/>
    <col min="406" max="406" width="10.140625" style="2" bestFit="1" customWidth="1"/>
    <col min="407" max="410" width="8.5703125" style="2" bestFit="1" customWidth="1"/>
    <col min="411" max="414" width="10.140625" style="2" bestFit="1" customWidth="1"/>
    <col min="415" max="415" width="8.5703125" style="2" bestFit="1" customWidth="1"/>
    <col min="416" max="416" width="10.140625" style="2" bestFit="1" customWidth="1"/>
    <col min="417" max="417" width="8.5703125" style="2" bestFit="1" customWidth="1"/>
    <col min="418" max="420" width="10.140625" style="2" bestFit="1" customWidth="1"/>
    <col min="421" max="421" width="8.5703125" style="2" bestFit="1" customWidth="1"/>
    <col min="422" max="422" width="10.140625" style="2" bestFit="1" customWidth="1"/>
    <col min="423" max="423" width="8.5703125" style="2" bestFit="1" customWidth="1"/>
    <col min="424" max="424" width="10.140625" style="2" bestFit="1" customWidth="1"/>
    <col min="425" max="425" width="8.5703125" style="2" bestFit="1" customWidth="1"/>
    <col min="426" max="429" width="10.140625" style="2" bestFit="1" customWidth="1"/>
    <col min="430" max="430" width="8.5703125" style="2" bestFit="1" customWidth="1"/>
    <col min="431" max="431" width="10.140625" style="2" bestFit="1" customWidth="1"/>
    <col min="432" max="434" width="8.5703125" style="2" bestFit="1" customWidth="1"/>
    <col min="435" max="439" width="10.140625" style="2" bestFit="1" customWidth="1"/>
    <col min="440" max="441" width="8.5703125" style="2" bestFit="1" customWidth="1"/>
    <col min="442" max="444" width="10.140625" style="2" bestFit="1" customWidth="1"/>
    <col min="445" max="445" width="8.5703125" style="2" bestFit="1" customWidth="1"/>
    <col min="446" max="446" width="10.140625" style="2" bestFit="1" customWidth="1"/>
    <col min="447" max="447" width="8.5703125" style="2" bestFit="1" customWidth="1"/>
    <col min="448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3" width="10.140625" style="2" bestFit="1" customWidth="1"/>
    <col min="454" max="454" width="8.5703125" style="2" bestFit="1" customWidth="1"/>
    <col min="455" max="455" width="10.140625" style="2" bestFit="1" customWidth="1"/>
    <col min="456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5" width="8.5703125" style="2" bestFit="1" customWidth="1"/>
    <col min="466" max="466" width="10.140625" style="2" bestFit="1" customWidth="1"/>
    <col min="467" max="470" width="8.5703125" style="2" bestFit="1" customWidth="1"/>
    <col min="471" max="471" width="10.140625" style="2" bestFit="1" customWidth="1"/>
    <col min="472" max="473" width="8.5703125" style="2" bestFit="1" customWidth="1"/>
    <col min="474" max="474" width="11.28515625" style="2" bestFit="1" customWidth="1"/>
    <col min="475" max="505" width="10.140625" style="2" bestFit="1" customWidth="1"/>
    <col min="506" max="506" width="11.28515625" style="2" bestFit="1" customWidth="1"/>
    <col min="507" max="513" width="10.140625" style="2" bestFit="1" customWidth="1"/>
    <col min="514" max="514" width="11.28515625" style="2" bestFit="1" customWidth="1"/>
    <col min="515" max="539" width="10.140625" style="2" bestFit="1" customWidth="1"/>
    <col min="540" max="540" width="11.28515625" style="2" bestFit="1" customWidth="1"/>
    <col min="541" max="543" width="10.140625" style="2" bestFit="1" customWidth="1"/>
    <col min="544" max="556" width="11.28515625" style="2" bestFit="1" customWidth="1"/>
    <col min="557" max="557" width="12.28515625" style="2" bestFit="1" customWidth="1"/>
    <col min="558" max="568" width="11.28515625" style="2" bestFit="1" customWidth="1"/>
    <col min="569" max="572" width="12.28515625" style="2" bestFit="1" customWidth="1"/>
    <col min="573" max="573" width="19.28515625" style="2" bestFit="1" customWidth="1"/>
    <col min="574" max="574" width="41.42578125" style="2" bestFit="1" customWidth="1"/>
    <col min="575" max="575" width="39.42578125" style="2" bestFit="1" customWidth="1"/>
    <col min="576" max="16384" width="8.85546875" style="2"/>
  </cols>
  <sheetData>
    <row r="1" spans="2:18" ht="6.75" customHeight="1" thickBot="1" x14ac:dyDescent="0.25"/>
    <row r="2" spans="2:18" ht="18" customHeight="1" thickTop="1" x14ac:dyDescent="0.2">
      <c r="E2" s="68" t="s">
        <v>597</v>
      </c>
      <c r="F2" s="99">
        <v>44561</v>
      </c>
      <c r="G2" s="100"/>
      <c r="H2" s="101" t="s">
        <v>598</v>
      </c>
      <c r="I2" s="102"/>
      <c r="J2" s="103" t="s">
        <v>592</v>
      </c>
      <c r="K2" s="103"/>
      <c r="L2" s="101" t="s">
        <v>591</v>
      </c>
      <c r="M2" s="104"/>
      <c r="N2" s="105" t="s">
        <v>578</v>
      </c>
      <c r="O2" s="106"/>
      <c r="P2" s="106"/>
      <c r="Q2" s="51"/>
      <c r="R2" s="52"/>
    </row>
    <row r="3" spans="2:18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54" t="s">
        <v>0</v>
      </c>
      <c r="R3" s="58" t="s">
        <v>593</v>
      </c>
    </row>
    <row r="4" spans="2:18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42</v>
      </c>
      <c r="M4" s="24">
        <f t="shared" ref="M4:M67" si="4">DATEDIF(F4,$F$2,"M")</f>
        <v>515</v>
      </c>
      <c r="N4" s="26">
        <v>0</v>
      </c>
      <c r="O4" s="61">
        <v>0</v>
      </c>
      <c r="P4" s="60">
        <f t="shared" ref="P4:P35" si="5">I4*-1</f>
        <v>-288.01</v>
      </c>
      <c r="Q4" s="55">
        <f t="shared" ref="Q4:Q35" si="6">I4+N4+O4+P4</f>
        <v>0</v>
      </c>
      <c r="R4" s="59" t="str">
        <f t="shared" ref="R4:R67" si="7">IF(M4&gt;K4,"SIM","NÃO")</f>
        <v>SIM</v>
      </c>
    </row>
    <row r="5" spans="2:18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508</v>
      </c>
      <c r="N5" s="26">
        <v>0</v>
      </c>
      <c r="O5" s="61">
        <v>0</v>
      </c>
      <c r="P5" s="60">
        <f t="shared" si="5"/>
        <v>-62.5</v>
      </c>
      <c r="Q5" s="55">
        <f t="shared" si="6"/>
        <v>0</v>
      </c>
      <c r="R5" s="59" t="str">
        <f t="shared" si="7"/>
        <v>SIM</v>
      </c>
    </row>
    <row r="6" spans="2:18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495</v>
      </c>
      <c r="N6" s="26">
        <v>0</v>
      </c>
      <c r="O6" s="61">
        <v>0</v>
      </c>
      <c r="P6" s="60">
        <f t="shared" si="5"/>
        <v>-71.900000000000006</v>
      </c>
      <c r="Q6" s="55">
        <f t="shared" si="6"/>
        <v>0</v>
      </c>
      <c r="R6" s="59" t="str">
        <f t="shared" si="7"/>
        <v>SIM</v>
      </c>
    </row>
    <row r="7" spans="2:18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40</v>
      </c>
      <c r="M7" s="24">
        <f t="shared" si="4"/>
        <v>491</v>
      </c>
      <c r="N7" s="26">
        <v>0</v>
      </c>
      <c r="O7" s="61">
        <v>0</v>
      </c>
      <c r="P7" s="60">
        <f t="shared" si="5"/>
        <v>-322.10000000000002</v>
      </c>
      <c r="Q7" s="55">
        <f t="shared" si="6"/>
        <v>0</v>
      </c>
      <c r="R7" s="59" t="str">
        <f t="shared" si="7"/>
        <v>SIM</v>
      </c>
    </row>
    <row r="8" spans="2:18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485</v>
      </c>
      <c r="N8" s="26">
        <v>0</v>
      </c>
      <c r="O8" s="61">
        <v>0</v>
      </c>
      <c r="P8" s="60">
        <f t="shared" si="5"/>
        <v>-30</v>
      </c>
      <c r="Q8" s="55">
        <f t="shared" si="6"/>
        <v>0</v>
      </c>
      <c r="R8" s="59" t="str">
        <f t="shared" si="7"/>
        <v>SIM</v>
      </c>
    </row>
    <row r="9" spans="2:18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482</v>
      </c>
      <c r="N9" s="26">
        <v>0</v>
      </c>
      <c r="O9" s="61">
        <v>0</v>
      </c>
      <c r="P9" s="60">
        <f t="shared" si="5"/>
        <v>-709.26</v>
      </c>
      <c r="Q9" s="55">
        <f t="shared" si="6"/>
        <v>0</v>
      </c>
      <c r="R9" s="59" t="str">
        <f t="shared" si="7"/>
        <v>SIM</v>
      </c>
    </row>
    <row r="10" spans="2:18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476</v>
      </c>
      <c r="N10" s="26">
        <v>0</v>
      </c>
      <c r="O10" s="61">
        <v>0</v>
      </c>
      <c r="P10" s="60">
        <f t="shared" si="5"/>
        <v>-525.38</v>
      </c>
      <c r="Q10" s="55">
        <f t="shared" si="6"/>
        <v>0</v>
      </c>
      <c r="R10" s="59" t="str">
        <f t="shared" si="7"/>
        <v>SIM</v>
      </c>
    </row>
    <row r="11" spans="2:18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469</v>
      </c>
      <c r="N11" s="26">
        <v>0</v>
      </c>
      <c r="O11" s="61">
        <v>0</v>
      </c>
      <c r="P11" s="60">
        <f t="shared" si="5"/>
        <v>-130.80000000000001</v>
      </c>
      <c r="Q11" s="55">
        <f t="shared" si="6"/>
        <v>0</v>
      </c>
      <c r="R11" s="59" t="str">
        <f t="shared" si="7"/>
        <v>SIM</v>
      </c>
    </row>
    <row r="12" spans="2:18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469</v>
      </c>
      <c r="N12" s="26">
        <v>0</v>
      </c>
      <c r="O12" s="61">
        <v>0</v>
      </c>
      <c r="P12" s="60">
        <f t="shared" si="5"/>
        <v>-85.7</v>
      </c>
      <c r="Q12" s="55">
        <f t="shared" si="6"/>
        <v>0</v>
      </c>
      <c r="R12" s="59" t="str">
        <f t="shared" si="7"/>
        <v>SIM</v>
      </c>
    </row>
    <row r="13" spans="2:18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469</v>
      </c>
      <c r="N13" s="26">
        <v>0</v>
      </c>
      <c r="O13" s="61">
        <v>0</v>
      </c>
      <c r="P13" s="60">
        <f t="shared" si="5"/>
        <v>-302</v>
      </c>
      <c r="Q13" s="55">
        <f t="shared" si="6"/>
        <v>0</v>
      </c>
      <c r="R13" s="59" t="str">
        <f t="shared" si="7"/>
        <v>SIM</v>
      </c>
    </row>
    <row r="14" spans="2:18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468</v>
      </c>
      <c r="N14" s="26">
        <v>0</v>
      </c>
      <c r="O14" s="61">
        <v>0</v>
      </c>
      <c r="P14" s="60">
        <f t="shared" si="5"/>
        <v>-330</v>
      </c>
      <c r="Q14" s="55">
        <f t="shared" si="6"/>
        <v>0</v>
      </c>
      <c r="R14" s="59" t="str">
        <f t="shared" si="7"/>
        <v>SIM</v>
      </c>
    </row>
    <row r="15" spans="2:18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468</v>
      </c>
      <c r="N15" s="26">
        <v>0</v>
      </c>
      <c r="O15" s="61">
        <v>0</v>
      </c>
      <c r="P15" s="60">
        <f t="shared" si="5"/>
        <v>-392.34000000000003</v>
      </c>
      <c r="Q15" s="55">
        <f t="shared" si="6"/>
        <v>0</v>
      </c>
      <c r="R15" s="59" t="str">
        <f t="shared" si="7"/>
        <v>SIM</v>
      </c>
    </row>
    <row r="16" spans="2:18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468</v>
      </c>
      <c r="N16" s="26">
        <v>0</v>
      </c>
      <c r="O16" s="61">
        <v>0</v>
      </c>
      <c r="P16" s="60">
        <f t="shared" si="5"/>
        <v>-13.5</v>
      </c>
      <c r="Q16" s="55">
        <f t="shared" si="6"/>
        <v>0</v>
      </c>
      <c r="R16" s="59" t="str">
        <f t="shared" si="7"/>
        <v>SIM</v>
      </c>
    </row>
    <row r="17" spans="2:18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468</v>
      </c>
      <c r="N17" s="26">
        <v>0</v>
      </c>
      <c r="O17" s="61">
        <v>0</v>
      </c>
      <c r="P17" s="60">
        <f t="shared" si="5"/>
        <v>-39.46</v>
      </c>
      <c r="Q17" s="55">
        <f t="shared" si="6"/>
        <v>0</v>
      </c>
      <c r="R17" s="59" t="str">
        <f t="shared" si="7"/>
        <v>SIM</v>
      </c>
    </row>
    <row r="18" spans="2:18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468</v>
      </c>
      <c r="N18" s="26">
        <v>0</v>
      </c>
      <c r="O18" s="61">
        <v>0</v>
      </c>
      <c r="P18" s="60">
        <f t="shared" si="5"/>
        <v>-130.65</v>
      </c>
      <c r="Q18" s="55">
        <f t="shared" si="6"/>
        <v>0</v>
      </c>
      <c r="R18" s="59" t="str">
        <f t="shared" si="7"/>
        <v>SIM</v>
      </c>
    </row>
    <row r="19" spans="2:18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464</v>
      </c>
      <c r="N19" s="26">
        <v>0</v>
      </c>
      <c r="O19" s="61">
        <v>0</v>
      </c>
      <c r="P19" s="60">
        <f t="shared" si="5"/>
        <v>-158.91</v>
      </c>
      <c r="Q19" s="55">
        <f t="shared" si="6"/>
        <v>0</v>
      </c>
      <c r="R19" s="59" t="str">
        <f t="shared" si="7"/>
        <v>SIM</v>
      </c>
    </row>
    <row r="20" spans="2:18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464</v>
      </c>
      <c r="N20" s="26">
        <v>0</v>
      </c>
      <c r="O20" s="61">
        <v>0</v>
      </c>
      <c r="P20" s="60">
        <f t="shared" si="5"/>
        <v>-124.86</v>
      </c>
      <c r="Q20" s="55">
        <f t="shared" si="6"/>
        <v>0</v>
      </c>
      <c r="R20" s="59" t="str">
        <f t="shared" si="7"/>
        <v>SIM</v>
      </c>
    </row>
    <row r="21" spans="2:18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456</v>
      </c>
      <c r="N21" s="26">
        <v>0</v>
      </c>
      <c r="O21" s="61">
        <v>0</v>
      </c>
      <c r="P21" s="60">
        <f t="shared" si="5"/>
        <v>-450</v>
      </c>
      <c r="Q21" s="55">
        <f t="shared" si="6"/>
        <v>0</v>
      </c>
      <c r="R21" s="59" t="str">
        <f t="shared" si="7"/>
        <v>SIM</v>
      </c>
    </row>
    <row r="22" spans="2:18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456</v>
      </c>
      <c r="N22" s="26">
        <v>0</v>
      </c>
      <c r="O22" s="61">
        <v>0</v>
      </c>
      <c r="P22" s="60">
        <f t="shared" si="5"/>
        <v>-210</v>
      </c>
      <c r="Q22" s="55">
        <f t="shared" si="6"/>
        <v>0</v>
      </c>
      <c r="R22" s="59" t="str">
        <f t="shared" si="7"/>
        <v>SIM</v>
      </c>
    </row>
    <row r="23" spans="2:18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456</v>
      </c>
      <c r="N23" s="26">
        <v>0</v>
      </c>
      <c r="O23" s="61">
        <v>0</v>
      </c>
      <c r="P23" s="60">
        <f t="shared" si="5"/>
        <v>-778</v>
      </c>
      <c r="Q23" s="55">
        <f t="shared" si="6"/>
        <v>0</v>
      </c>
      <c r="R23" s="59" t="str">
        <f t="shared" si="7"/>
        <v>SIM</v>
      </c>
    </row>
    <row r="24" spans="2:18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456</v>
      </c>
      <c r="N24" s="26">
        <v>0</v>
      </c>
      <c r="O24" s="61">
        <v>0</v>
      </c>
      <c r="P24" s="60">
        <f t="shared" si="5"/>
        <v>-458</v>
      </c>
      <c r="Q24" s="55">
        <f t="shared" si="6"/>
        <v>0</v>
      </c>
      <c r="R24" s="59" t="str">
        <f t="shared" si="7"/>
        <v>SIM</v>
      </c>
    </row>
    <row r="25" spans="2:18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456</v>
      </c>
      <c r="N25" s="26">
        <v>0</v>
      </c>
      <c r="O25" s="61">
        <v>0</v>
      </c>
      <c r="P25" s="60">
        <f t="shared" si="5"/>
        <v>-295</v>
      </c>
      <c r="Q25" s="55">
        <f t="shared" si="6"/>
        <v>0</v>
      </c>
      <c r="R25" s="59" t="str">
        <f t="shared" si="7"/>
        <v>SIM</v>
      </c>
    </row>
    <row r="26" spans="2:18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37</v>
      </c>
      <c r="M26" s="24">
        <f t="shared" si="4"/>
        <v>455</v>
      </c>
      <c r="N26" s="26">
        <v>0</v>
      </c>
      <c r="O26" s="61">
        <v>0</v>
      </c>
      <c r="P26" s="60">
        <f t="shared" si="5"/>
        <v>-240</v>
      </c>
      <c r="Q26" s="55">
        <f t="shared" si="6"/>
        <v>0</v>
      </c>
      <c r="R26" s="59" t="str">
        <f t="shared" si="7"/>
        <v>SIM</v>
      </c>
    </row>
    <row r="27" spans="2:18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449</v>
      </c>
      <c r="N27" s="26">
        <v>0</v>
      </c>
      <c r="O27" s="61">
        <v>0</v>
      </c>
      <c r="P27" s="60">
        <f t="shared" si="5"/>
        <v>-270</v>
      </c>
      <c r="Q27" s="55">
        <f t="shared" si="6"/>
        <v>0</v>
      </c>
      <c r="R27" s="59" t="str">
        <f t="shared" si="7"/>
        <v>SIM</v>
      </c>
    </row>
    <row r="28" spans="2:18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447</v>
      </c>
      <c r="N28" s="26">
        <v>0</v>
      </c>
      <c r="O28" s="61">
        <v>0</v>
      </c>
      <c r="P28" s="60">
        <f t="shared" si="5"/>
        <v>-486</v>
      </c>
      <c r="Q28" s="55">
        <f t="shared" si="6"/>
        <v>0</v>
      </c>
      <c r="R28" s="59" t="str">
        <f t="shared" si="7"/>
        <v>SIM</v>
      </c>
    </row>
    <row r="29" spans="2:18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429</v>
      </c>
      <c r="N29" s="26">
        <v>0</v>
      </c>
      <c r="O29" s="61">
        <v>0</v>
      </c>
      <c r="P29" s="60">
        <f t="shared" si="5"/>
        <v>-1550.76</v>
      </c>
      <c r="Q29" s="55">
        <f t="shared" si="6"/>
        <v>0</v>
      </c>
      <c r="R29" s="59" t="str">
        <f t="shared" si="7"/>
        <v>SIM</v>
      </c>
    </row>
    <row r="30" spans="2:18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427</v>
      </c>
      <c r="N30" s="26">
        <v>0</v>
      </c>
      <c r="O30" s="61">
        <v>0</v>
      </c>
      <c r="P30" s="60">
        <f t="shared" si="5"/>
        <v>-398</v>
      </c>
      <c r="Q30" s="55">
        <f t="shared" si="6"/>
        <v>0</v>
      </c>
      <c r="R30" s="59" t="str">
        <f t="shared" si="7"/>
        <v>SIM</v>
      </c>
    </row>
    <row r="31" spans="2:18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427</v>
      </c>
      <c r="N31" s="26">
        <v>0</v>
      </c>
      <c r="O31" s="61">
        <v>0</v>
      </c>
      <c r="P31" s="60">
        <f t="shared" si="5"/>
        <v>-498.4</v>
      </c>
      <c r="Q31" s="55">
        <f t="shared" si="6"/>
        <v>0</v>
      </c>
      <c r="R31" s="59" t="str">
        <f t="shared" si="7"/>
        <v>SIM</v>
      </c>
    </row>
    <row r="32" spans="2:18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427</v>
      </c>
      <c r="N32" s="26">
        <v>0</v>
      </c>
      <c r="O32" s="61">
        <v>0</v>
      </c>
      <c r="P32" s="60">
        <f t="shared" si="5"/>
        <v>-304.7</v>
      </c>
      <c r="Q32" s="55">
        <f t="shared" si="6"/>
        <v>0</v>
      </c>
      <c r="R32" s="59" t="str">
        <f t="shared" si="7"/>
        <v>SIM</v>
      </c>
    </row>
    <row r="33" spans="2:18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426</v>
      </c>
      <c r="N33" s="26">
        <v>0</v>
      </c>
      <c r="O33" s="61">
        <v>0</v>
      </c>
      <c r="P33" s="60">
        <f t="shared" si="5"/>
        <v>-486</v>
      </c>
      <c r="Q33" s="55">
        <f t="shared" si="6"/>
        <v>0</v>
      </c>
      <c r="R33" s="59" t="str">
        <f t="shared" si="7"/>
        <v>SIM</v>
      </c>
    </row>
    <row r="34" spans="2:18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422</v>
      </c>
      <c r="N34" s="26">
        <v>0</v>
      </c>
      <c r="O34" s="61">
        <v>0</v>
      </c>
      <c r="P34" s="60">
        <f t="shared" si="5"/>
        <v>-95</v>
      </c>
      <c r="Q34" s="55">
        <f t="shared" si="6"/>
        <v>0</v>
      </c>
      <c r="R34" s="59" t="str">
        <f t="shared" si="7"/>
        <v>SIM</v>
      </c>
    </row>
    <row r="35" spans="2:18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420</v>
      </c>
      <c r="N35" s="26">
        <v>0</v>
      </c>
      <c r="O35" s="61">
        <v>0</v>
      </c>
      <c r="P35" s="60">
        <f t="shared" si="5"/>
        <v>-31</v>
      </c>
      <c r="Q35" s="55">
        <f t="shared" si="6"/>
        <v>0</v>
      </c>
      <c r="R35" s="59" t="str">
        <f t="shared" si="7"/>
        <v>SIM</v>
      </c>
    </row>
    <row r="36" spans="2:18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416</v>
      </c>
      <c r="N36" s="26">
        <v>0</v>
      </c>
      <c r="O36" s="61">
        <v>0</v>
      </c>
      <c r="P36" s="60">
        <f t="shared" ref="P36:P67" si="8">I36*-1</f>
        <v>-89</v>
      </c>
      <c r="Q36" s="55">
        <f t="shared" ref="Q36:Q67" si="9">I36+N36+O36+P36</f>
        <v>0</v>
      </c>
      <c r="R36" s="59" t="str">
        <f t="shared" si="7"/>
        <v>SIM</v>
      </c>
    </row>
    <row r="37" spans="2:18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402</v>
      </c>
      <c r="N37" s="26">
        <v>0</v>
      </c>
      <c r="O37" s="61">
        <v>0</v>
      </c>
      <c r="P37" s="60">
        <f t="shared" si="8"/>
        <v>-89</v>
      </c>
      <c r="Q37" s="55">
        <f t="shared" si="9"/>
        <v>0</v>
      </c>
      <c r="R37" s="59" t="str">
        <f t="shared" si="7"/>
        <v>SIM</v>
      </c>
    </row>
    <row r="38" spans="2:18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400</v>
      </c>
      <c r="N38" s="26">
        <v>0</v>
      </c>
      <c r="O38" s="61">
        <v>0</v>
      </c>
      <c r="P38" s="60">
        <f t="shared" si="8"/>
        <v>-108</v>
      </c>
      <c r="Q38" s="55">
        <f t="shared" si="9"/>
        <v>0</v>
      </c>
      <c r="R38" s="59" t="str">
        <f t="shared" si="7"/>
        <v>SIM</v>
      </c>
    </row>
    <row r="39" spans="2:18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396</v>
      </c>
      <c r="N39" s="26">
        <v>0</v>
      </c>
      <c r="O39" s="61">
        <v>0</v>
      </c>
      <c r="P39" s="60">
        <f t="shared" si="8"/>
        <v>-486</v>
      </c>
      <c r="Q39" s="55">
        <f t="shared" si="9"/>
        <v>0</v>
      </c>
      <c r="R39" s="59" t="str">
        <f t="shared" si="7"/>
        <v>SIM</v>
      </c>
    </row>
    <row r="40" spans="2:18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396</v>
      </c>
      <c r="N40" s="26">
        <v>0</v>
      </c>
      <c r="O40" s="61">
        <v>0</v>
      </c>
      <c r="P40" s="60">
        <f t="shared" si="8"/>
        <v>-67.2</v>
      </c>
      <c r="Q40" s="55">
        <f t="shared" si="9"/>
        <v>0</v>
      </c>
      <c r="R40" s="59" t="str">
        <f t="shared" si="7"/>
        <v>SIM</v>
      </c>
    </row>
    <row r="41" spans="2:18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391</v>
      </c>
      <c r="N41" s="26">
        <v>0</v>
      </c>
      <c r="O41" s="61">
        <v>0</v>
      </c>
      <c r="P41" s="60">
        <f t="shared" si="8"/>
        <v>-298</v>
      </c>
      <c r="Q41" s="55">
        <f t="shared" si="9"/>
        <v>0</v>
      </c>
      <c r="R41" s="59" t="str">
        <f t="shared" si="7"/>
        <v>SIM</v>
      </c>
    </row>
    <row r="42" spans="2:18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391</v>
      </c>
      <c r="N42" s="26">
        <v>0</v>
      </c>
      <c r="O42" s="61">
        <v>0</v>
      </c>
      <c r="P42" s="60">
        <f t="shared" si="8"/>
        <v>-188</v>
      </c>
      <c r="Q42" s="55">
        <f t="shared" si="9"/>
        <v>0</v>
      </c>
      <c r="R42" s="59" t="str">
        <f t="shared" si="7"/>
        <v>SIM</v>
      </c>
    </row>
    <row r="43" spans="2:18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390</v>
      </c>
      <c r="N43" s="26">
        <v>0</v>
      </c>
      <c r="O43" s="61">
        <v>0</v>
      </c>
      <c r="P43" s="60">
        <f t="shared" si="8"/>
        <v>-259</v>
      </c>
      <c r="Q43" s="55">
        <f t="shared" si="9"/>
        <v>0</v>
      </c>
      <c r="R43" s="59" t="str">
        <f t="shared" si="7"/>
        <v>SIM</v>
      </c>
    </row>
    <row r="44" spans="2:18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387</v>
      </c>
      <c r="N44" s="26">
        <v>0</v>
      </c>
      <c r="O44" s="61">
        <v>0</v>
      </c>
      <c r="P44" s="60">
        <f t="shared" si="8"/>
        <v>-138.28</v>
      </c>
      <c r="Q44" s="55">
        <f t="shared" si="9"/>
        <v>0</v>
      </c>
      <c r="R44" s="59" t="str">
        <f t="shared" si="7"/>
        <v>SIM</v>
      </c>
    </row>
    <row r="45" spans="2:18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372</v>
      </c>
      <c r="N45" s="26">
        <v>0</v>
      </c>
      <c r="O45" s="61">
        <v>0</v>
      </c>
      <c r="P45" s="60">
        <f t="shared" si="8"/>
        <v>-2300</v>
      </c>
      <c r="Q45" s="55">
        <f t="shared" si="9"/>
        <v>0</v>
      </c>
      <c r="R45" s="59" t="str">
        <f t="shared" si="7"/>
        <v>SIM</v>
      </c>
    </row>
    <row r="46" spans="2:18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372</v>
      </c>
      <c r="N46" s="26">
        <v>0</v>
      </c>
      <c r="O46" s="61">
        <v>0</v>
      </c>
      <c r="P46" s="60">
        <f t="shared" si="8"/>
        <v>-475</v>
      </c>
      <c r="Q46" s="55">
        <f t="shared" si="9"/>
        <v>0</v>
      </c>
      <c r="R46" s="59" t="str">
        <f t="shared" si="7"/>
        <v>SIM</v>
      </c>
    </row>
    <row r="47" spans="2:18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372</v>
      </c>
      <c r="N47" s="26">
        <v>0</v>
      </c>
      <c r="O47" s="61">
        <v>0</v>
      </c>
      <c r="P47" s="60">
        <f t="shared" si="8"/>
        <v>-375</v>
      </c>
      <c r="Q47" s="55">
        <f t="shared" si="9"/>
        <v>0</v>
      </c>
      <c r="R47" s="59" t="str">
        <f t="shared" si="7"/>
        <v>SIM</v>
      </c>
    </row>
    <row r="48" spans="2:18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30</v>
      </c>
      <c r="M48" s="24">
        <f t="shared" si="4"/>
        <v>371</v>
      </c>
      <c r="N48" s="26">
        <v>0</v>
      </c>
      <c r="O48" s="61">
        <v>0</v>
      </c>
      <c r="P48" s="60">
        <f t="shared" si="8"/>
        <v>-511131.45</v>
      </c>
      <c r="Q48" s="55">
        <f t="shared" si="9"/>
        <v>0</v>
      </c>
      <c r="R48" s="59" t="str">
        <f t="shared" si="7"/>
        <v>SIM</v>
      </c>
    </row>
    <row r="49" spans="2:18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368</v>
      </c>
      <c r="N49" s="26">
        <v>0</v>
      </c>
      <c r="O49" s="61">
        <v>0</v>
      </c>
      <c r="P49" s="60">
        <f t="shared" si="8"/>
        <v>-130</v>
      </c>
      <c r="Q49" s="55">
        <f t="shared" si="9"/>
        <v>0</v>
      </c>
      <c r="R49" s="59" t="str">
        <f t="shared" si="7"/>
        <v>SIM</v>
      </c>
    </row>
    <row r="50" spans="2:18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368</v>
      </c>
      <c r="N50" s="26">
        <v>0</v>
      </c>
      <c r="O50" s="61">
        <v>0</v>
      </c>
      <c r="P50" s="60">
        <f t="shared" si="8"/>
        <v>-2130</v>
      </c>
      <c r="Q50" s="55">
        <f t="shared" si="9"/>
        <v>0</v>
      </c>
      <c r="R50" s="59" t="str">
        <f t="shared" si="7"/>
        <v>SIM</v>
      </c>
    </row>
    <row r="51" spans="2:18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366</v>
      </c>
      <c r="N51" s="26">
        <v>0</v>
      </c>
      <c r="O51" s="61">
        <v>0</v>
      </c>
      <c r="P51" s="60">
        <f t="shared" si="8"/>
        <v>-359</v>
      </c>
      <c r="Q51" s="55">
        <f t="shared" si="9"/>
        <v>0</v>
      </c>
      <c r="R51" s="59" t="str">
        <f t="shared" si="7"/>
        <v>SIM</v>
      </c>
    </row>
    <row r="52" spans="2:18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366</v>
      </c>
      <c r="N52" s="26">
        <v>0</v>
      </c>
      <c r="O52" s="61">
        <v>0</v>
      </c>
      <c r="P52" s="60">
        <f t="shared" si="8"/>
        <v>-1150</v>
      </c>
      <c r="Q52" s="55">
        <f t="shared" si="9"/>
        <v>0</v>
      </c>
      <c r="R52" s="59" t="str">
        <f t="shared" si="7"/>
        <v>SIM</v>
      </c>
    </row>
    <row r="53" spans="2:18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365</v>
      </c>
      <c r="N53" s="26">
        <v>0</v>
      </c>
      <c r="O53" s="61">
        <v>0</v>
      </c>
      <c r="P53" s="60">
        <f t="shared" si="8"/>
        <v>-950708.62</v>
      </c>
      <c r="Q53" s="55">
        <f t="shared" si="9"/>
        <v>0</v>
      </c>
      <c r="R53" s="59" t="str">
        <f t="shared" si="7"/>
        <v>SIM</v>
      </c>
    </row>
    <row r="54" spans="2:18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364</v>
      </c>
      <c r="N54" s="26">
        <v>0</v>
      </c>
      <c r="O54" s="61">
        <v>0</v>
      </c>
      <c r="P54" s="60">
        <f t="shared" si="8"/>
        <v>-1540</v>
      </c>
      <c r="Q54" s="55">
        <f t="shared" si="9"/>
        <v>0</v>
      </c>
      <c r="R54" s="59" t="str">
        <f t="shared" si="7"/>
        <v>SIM</v>
      </c>
    </row>
    <row r="55" spans="2:18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363</v>
      </c>
      <c r="N55" s="26">
        <v>0</v>
      </c>
      <c r="O55" s="61">
        <v>0</v>
      </c>
      <c r="P55" s="60">
        <f t="shared" si="8"/>
        <v>-34</v>
      </c>
      <c r="Q55" s="55">
        <f t="shared" si="9"/>
        <v>0</v>
      </c>
      <c r="R55" s="59" t="str">
        <f t="shared" si="7"/>
        <v>SIM</v>
      </c>
    </row>
    <row r="56" spans="2:18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363</v>
      </c>
      <c r="N56" s="26">
        <v>0</v>
      </c>
      <c r="O56" s="61">
        <v>0</v>
      </c>
      <c r="P56" s="60">
        <f t="shared" si="8"/>
        <v>-15.38</v>
      </c>
      <c r="Q56" s="55">
        <f t="shared" si="9"/>
        <v>0</v>
      </c>
      <c r="R56" s="59" t="str">
        <f t="shared" si="7"/>
        <v>SIM</v>
      </c>
    </row>
    <row r="57" spans="2:18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363</v>
      </c>
      <c r="N57" s="26">
        <v>0</v>
      </c>
      <c r="O57" s="61">
        <v>0</v>
      </c>
      <c r="P57" s="60">
        <f t="shared" si="8"/>
        <v>-48</v>
      </c>
      <c r="Q57" s="55">
        <f t="shared" si="9"/>
        <v>0</v>
      </c>
      <c r="R57" s="59" t="str">
        <f t="shared" si="7"/>
        <v>SIM</v>
      </c>
    </row>
    <row r="58" spans="2:18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363</v>
      </c>
      <c r="N58" s="26">
        <v>0</v>
      </c>
      <c r="O58" s="61">
        <v>0</v>
      </c>
      <c r="P58" s="60">
        <f t="shared" si="8"/>
        <v>-24.6</v>
      </c>
      <c r="Q58" s="55">
        <f t="shared" si="9"/>
        <v>0</v>
      </c>
      <c r="R58" s="59" t="str">
        <f t="shared" si="7"/>
        <v>SIM</v>
      </c>
    </row>
    <row r="59" spans="2:18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363</v>
      </c>
      <c r="N59" s="26">
        <v>0</v>
      </c>
      <c r="O59" s="61">
        <v>0</v>
      </c>
      <c r="P59" s="60">
        <f t="shared" si="8"/>
        <v>-41.5</v>
      </c>
      <c r="Q59" s="55">
        <f t="shared" si="9"/>
        <v>0</v>
      </c>
      <c r="R59" s="59" t="str">
        <f t="shared" si="7"/>
        <v>SIM</v>
      </c>
    </row>
    <row r="60" spans="2:18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363</v>
      </c>
      <c r="N60" s="26">
        <v>0</v>
      </c>
      <c r="O60" s="61">
        <v>0</v>
      </c>
      <c r="P60" s="60">
        <f t="shared" si="8"/>
        <v>-127.08</v>
      </c>
      <c r="Q60" s="55">
        <f t="shared" si="9"/>
        <v>0</v>
      </c>
      <c r="R60" s="59" t="str">
        <f t="shared" si="7"/>
        <v>SIM</v>
      </c>
    </row>
    <row r="61" spans="2:18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362</v>
      </c>
      <c r="N61" s="26">
        <v>0</v>
      </c>
      <c r="O61" s="61">
        <v>0</v>
      </c>
      <c r="P61" s="60">
        <f t="shared" si="8"/>
        <v>-25042.14</v>
      </c>
      <c r="Q61" s="55">
        <f t="shared" si="9"/>
        <v>0</v>
      </c>
      <c r="R61" s="59" t="str">
        <f t="shared" si="7"/>
        <v>SIM</v>
      </c>
    </row>
    <row r="62" spans="2:18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362</v>
      </c>
      <c r="N62" s="26">
        <v>0</v>
      </c>
      <c r="O62" s="61">
        <v>0</v>
      </c>
      <c r="P62" s="60">
        <f t="shared" si="8"/>
        <v>-129</v>
      </c>
      <c r="Q62" s="55">
        <f t="shared" si="9"/>
        <v>0</v>
      </c>
      <c r="R62" s="59" t="str">
        <f t="shared" si="7"/>
        <v>SIM</v>
      </c>
    </row>
    <row r="63" spans="2:18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362</v>
      </c>
      <c r="N63" s="26">
        <v>0</v>
      </c>
      <c r="O63" s="61">
        <v>0</v>
      </c>
      <c r="P63" s="60">
        <f t="shared" si="8"/>
        <v>-59.6</v>
      </c>
      <c r="Q63" s="55">
        <f t="shared" si="9"/>
        <v>0</v>
      </c>
      <c r="R63" s="59" t="str">
        <f t="shared" si="7"/>
        <v>SIM</v>
      </c>
    </row>
    <row r="64" spans="2:18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362</v>
      </c>
      <c r="N64" s="26">
        <v>0</v>
      </c>
      <c r="O64" s="61">
        <v>0</v>
      </c>
      <c r="P64" s="60">
        <f t="shared" si="8"/>
        <v>-89.4</v>
      </c>
      <c r="Q64" s="55">
        <f t="shared" si="9"/>
        <v>0</v>
      </c>
      <c r="R64" s="59" t="str">
        <f t="shared" si="7"/>
        <v>SIM</v>
      </c>
    </row>
    <row r="65" spans="2:18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361</v>
      </c>
      <c r="N65" s="26">
        <v>0</v>
      </c>
      <c r="O65" s="61">
        <v>0</v>
      </c>
      <c r="P65" s="60">
        <f t="shared" si="8"/>
        <v>-315</v>
      </c>
      <c r="Q65" s="55">
        <f t="shared" si="9"/>
        <v>0</v>
      </c>
      <c r="R65" s="59" t="str">
        <f t="shared" si="7"/>
        <v>SIM</v>
      </c>
    </row>
    <row r="66" spans="2:18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360</v>
      </c>
      <c r="N66" s="26">
        <v>0</v>
      </c>
      <c r="O66" s="61">
        <v>0</v>
      </c>
      <c r="P66" s="60">
        <f t="shared" si="8"/>
        <v>-1250</v>
      </c>
      <c r="Q66" s="55">
        <f t="shared" si="9"/>
        <v>0</v>
      </c>
      <c r="R66" s="59" t="str">
        <f t="shared" si="7"/>
        <v>SIM</v>
      </c>
    </row>
    <row r="67" spans="2:18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360</v>
      </c>
      <c r="N67" s="26">
        <v>0</v>
      </c>
      <c r="O67" s="61">
        <v>0</v>
      </c>
      <c r="P67" s="60">
        <f t="shared" si="8"/>
        <v>-924</v>
      </c>
      <c r="Q67" s="55">
        <f t="shared" si="9"/>
        <v>0</v>
      </c>
      <c r="R67" s="59" t="str">
        <f t="shared" si="7"/>
        <v>SIM</v>
      </c>
    </row>
    <row r="68" spans="2:18" x14ac:dyDescent="0.2">
      <c r="B68" s="5" t="s">
        <v>581</v>
      </c>
      <c r="C68" s="5" t="s">
        <v>206</v>
      </c>
      <c r="D68" s="22">
        <f t="shared" ref="D68:D131" si="10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1">G68*H68</f>
        <v>330</v>
      </c>
      <c r="J68" s="45">
        <v>10</v>
      </c>
      <c r="K68" s="46">
        <f t="shared" ref="K68:K131" si="12">J68*12</f>
        <v>120</v>
      </c>
      <c r="L68" s="42">
        <f t="shared" ref="L68:L131" si="13">DATEDIF(F68,$F$2,"Y")</f>
        <v>29</v>
      </c>
      <c r="M68" s="24">
        <f t="shared" ref="M68:M131" si="14">DATEDIF(F68,$F$2,"M")</f>
        <v>358</v>
      </c>
      <c r="N68" s="26">
        <v>0</v>
      </c>
      <c r="O68" s="61">
        <v>0</v>
      </c>
      <c r="P68" s="60">
        <f t="shared" ref="P68:P99" si="15">I68*-1</f>
        <v>-330</v>
      </c>
      <c r="Q68" s="55">
        <f t="shared" ref="Q68:Q99" si="16">I68+N68+O68+P68</f>
        <v>0</v>
      </c>
      <c r="R68" s="59" t="str">
        <f t="shared" ref="R68:R131" si="17">IF(M68&gt;K68,"SIM","NÃO")</f>
        <v>SIM</v>
      </c>
    </row>
    <row r="69" spans="2:18" x14ac:dyDescent="0.2">
      <c r="B69" s="5" t="s">
        <v>581</v>
      </c>
      <c r="C69" s="5" t="s">
        <v>206</v>
      </c>
      <c r="D69" s="22">
        <f t="shared" si="10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1"/>
        <v>10030</v>
      </c>
      <c r="J69" s="45">
        <v>10</v>
      </c>
      <c r="K69" s="46">
        <f t="shared" si="12"/>
        <v>120</v>
      </c>
      <c r="L69" s="42">
        <f t="shared" si="13"/>
        <v>29</v>
      </c>
      <c r="M69" s="24">
        <f t="shared" si="14"/>
        <v>353</v>
      </c>
      <c r="N69" s="26">
        <v>0</v>
      </c>
      <c r="O69" s="61">
        <v>0</v>
      </c>
      <c r="P69" s="60">
        <f t="shared" si="15"/>
        <v>-10030</v>
      </c>
      <c r="Q69" s="55">
        <f t="shared" si="16"/>
        <v>0</v>
      </c>
      <c r="R69" s="59" t="str">
        <f t="shared" si="17"/>
        <v>SIM</v>
      </c>
    </row>
    <row r="70" spans="2:18" x14ac:dyDescent="0.2">
      <c r="B70" s="5" t="s">
        <v>581</v>
      </c>
      <c r="C70" s="5" t="s">
        <v>206</v>
      </c>
      <c r="D70" s="22">
        <f t="shared" si="10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1"/>
        <v>346</v>
      </c>
      <c r="J70" s="45">
        <v>10</v>
      </c>
      <c r="K70" s="46">
        <f t="shared" si="12"/>
        <v>120</v>
      </c>
      <c r="L70" s="42">
        <f t="shared" si="13"/>
        <v>29</v>
      </c>
      <c r="M70" s="24">
        <f t="shared" si="14"/>
        <v>353</v>
      </c>
      <c r="N70" s="26">
        <v>0</v>
      </c>
      <c r="O70" s="61">
        <v>0</v>
      </c>
      <c r="P70" s="60">
        <f t="shared" si="15"/>
        <v>-346</v>
      </c>
      <c r="Q70" s="55">
        <f t="shared" si="16"/>
        <v>0</v>
      </c>
      <c r="R70" s="59" t="str">
        <f t="shared" si="17"/>
        <v>SIM</v>
      </c>
    </row>
    <row r="71" spans="2:18" x14ac:dyDescent="0.2">
      <c r="B71" s="5" t="s">
        <v>581</v>
      </c>
      <c r="C71" s="5" t="s">
        <v>206</v>
      </c>
      <c r="D71" s="22">
        <f t="shared" si="10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1"/>
        <v>1110</v>
      </c>
      <c r="J71" s="45">
        <v>10</v>
      </c>
      <c r="K71" s="46">
        <f t="shared" si="12"/>
        <v>120</v>
      </c>
      <c r="L71" s="42">
        <f t="shared" si="13"/>
        <v>29</v>
      </c>
      <c r="M71" s="24">
        <f t="shared" si="14"/>
        <v>353</v>
      </c>
      <c r="N71" s="26">
        <v>0</v>
      </c>
      <c r="O71" s="61">
        <v>0</v>
      </c>
      <c r="P71" s="60">
        <f t="shared" si="15"/>
        <v>-1110</v>
      </c>
      <c r="Q71" s="55">
        <f t="shared" si="16"/>
        <v>0</v>
      </c>
      <c r="R71" s="59" t="str">
        <f t="shared" si="17"/>
        <v>SIM</v>
      </c>
    </row>
    <row r="72" spans="2:18" x14ac:dyDescent="0.2">
      <c r="B72" s="5" t="s">
        <v>581</v>
      </c>
      <c r="C72" s="5" t="s">
        <v>206</v>
      </c>
      <c r="D72" s="22">
        <f t="shared" si="10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1"/>
        <v>387</v>
      </c>
      <c r="J72" s="45">
        <v>10</v>
      </c>
      <c r="K72" s="46">
        <f t="shared" si="12"/>
        <v>120</v>
      </c>
      <c r="L72" s="42">
        <f t="shared" si="13"/>
        <v>29</v>
      </c>
      <c r="M72" s="24">
        <f t="shared" si="14"/>
        <v>353</v>
      </c>
      <c r="N72" s="26">
        <v>0</v>
      </c>
      <c r="O72" s="61">
        <v>0</v>
      </c>
      <c r="P72" s="60">
        <f t="shared" si="15"/>
        <v>-387</v>
      </c>
      <c r="Q72" s="55">
        <f t="shared" si="16"/>
        <v>0</v>
      </c>
      <c r="R72" s="59" t="str">
        <f t="shared" si="17"/>
        <v>SIM</v>
      </c>
    </row>
    <row r="73" spans="2:18" x14ac:dyDescent="0.2">
      <c r="B73" s="5" t="s">
        <v>581</v>
      </c>
      <c r="C73" s="5" t="s">
        <v>206</v>
      </c>
      <c r="D73" s="22">
        <f t="shared" si="10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1"/>
        <v>104</v>
      </c>
      <c r="J73" s="45">
        <v>10</v>
      </c>
      <c r="K73" s="46">
        <f t="shared" si="12"/>
        <v>120</v>
      </c>
      <c r="L73" s="42">
        <f t="shared" si="13"/>
        <v>29</v>
      </c>
      <c r="M73" s="24">
        <f t="shared" si="14"/>
        <v>353</v>
      </c>
      <c r="N73" s="26">
        <v>0</v>
      </c>
      <c r="O73" s="61">
        <v>0</v>
      </c>
      <c r="P73" s="60">
        <f t="shared" si="15"/>
        <v>-104</v>
      </c>
      <c r="Q73" s="55">
        <f t="shared" si="16"/>
        <v>0</v>
      </c>
      <c r="R73" s="59" t="str">
        <f t="shared" si="17"/>
        <v>SIM</v>
      </c>
    </row>
    <row r="74" spans="2:18" x14ac:dyDescent="0.2">
      <c r="B74" s="5" t="s">
        <v>581</v>
      </c>
      <c r="C74" s="5" t="s">
        <v>206</v>
      </c>
      <c r="D74" s="22">
        <f t="shared" si="10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1"/>
        <v>55</v>
      </c>
      <c r="J74" s="45">
        <v>10</v>
      </c>
      <c r="K74" s="46">
        <f t="shared" si="12"/>
        <v>120</v>
      </c>
      <c r="L74" s="42">
        <f t="shared" si="13"/>
        <v>29</v>
      </c>
      <c r="M74" s="24">
        <f t="shared" si="14"/>
        <v>353</v>
      </c>
      <c r="N74" s="26">
        <v>0</v>
      </c>
      <c r="O74" s="61">
        <v>0</v>
      </c>
      <c r="P74" s="60">
        <f t="shared" si="15"/>
        <v>-55</v>
      </c>
      <c r="Q74" s="55">
        <f t="shared" si="16"/>
        <v>0</v>
      </c>
      <c r="R74" s="59" t="str">
        <f t="shared" si="17"/>
        <v>SIM</v>
      </c>
    </row>
    <row r="75" spans="2:18" x14ac:dyDescent="0.2">
      <c r="B75" s="5" t="s">
        <v>581</v>
      </c>
      <c r="C75" s="5" t="s">
        <v>206</v>
      </c>
      <c r="D75" s="22">
        <f t="shared" si="10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1"/>
        <v>215</v>
      </c>
      <c r="J75" s="45">
        <v>10</v>
      </c>
      <c r="K75" s="46">
        <f t="shared" si="12"/>
        <v>120</v>
      </c>
      <c r="L75" s="42">
        <f t="shared" si="13"/>
        <v>29</v>
      </c>
      <c r="M75" s="24">
        <f t="shared" si="14"/>
        <v>353</v>
      </c>
      <c r="N75" s="26">
        <v>0</v>
      </c>
      <c r="O75" s="61">
        <v>0</v>
      </c>
      <c r="P75" s="60">
        <f t="shared" si="15"/>
        <v>-215</v>
      </c>
      <c r="Q75" s="55">
        <f t="shared" si="16"/>
        <v>0</v>
      </c>
      <c r="R75" s="59" t="str">
        <f t="shared" si="17"/>
        <v>SIM</v>
      </c>
    </row>
    <row r="76" spans="2:18" x14ac:dyDescent="0.2">
      <c r="B76" s="5" t="s">
        <v>581</v>
      </c>
      <c r="C76" s="5" t="s">
        <v>206</v>
      </c>
      <c r="D76" s="22">
        <f t="shared" si="10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1"/>
        <v>237</v>
      </c>
      <c r="J76" s="45">
        <v>10</v>
      </c>
      <c r="K76" s="46">
        <f t="shared" si="12"/>
        <v>120</v>
      </c>
      <c r="L76" s="42">
        <f t="shared" si="13"/>
        <v>29</v>
      </c>
      <c r="M76" s="24">
        <f t="shared" si="14"/>
        <v>353</v>
      </c>
      <c r="N76" s="26">
        <v>0</v>
      </c>
      <c r="O76" s="61">
        <v>0</v>
      </c>
      <c r="P76" s="60">
        <f t="shared" si="15"/>
        <v>-237</v>
      </c>
      <c r="Q76" s="55">
        <f t="shared" si="16"/>
        <v>0</v>
      </c>
      <c r="R76" s="59" t="str">
        <f t="shared" si="17"/>
        <v>SIM</v>
      </c>
    </row>
    <row r="77" spans="2:18" x14ac:dyDescent="0.2">
      <c r="B77" s="5" t="s">
        <v>581</v>
      </c>
      <c r="C77" s="5" t="s">
        <v>206</v>
      </c>
      <c r="D77" s="22">
        <f t="shared" si="10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1"/>
        <v>332</v>
      </c>
      <c r="J77" s="45">
        <v>10</v>
      </c>
      <c r="K77" s="46">
        <f t="shared" si="12"/>
        <v>120</v>
      </c>
      <c r="L77" s="42">
        <f t="shared" si="13"/>
        <v>29</v>
      </c>
      <c r="M77" s="24">
        <f t="shared" si="14"/>
        <v>353</v>
      </c>
      <c r="N77" s="26">
        <v>0</v>
      </c>
      <c r="O77" s="61">
        <v>0</v>
      </c>
      <c r="P77" s="60">
        <f t="shared" si="15"/>
        <v>-332</v>
      </c>
      <c r="Q77" s="55">
        <f t="shared" si="16"/>
        <v>0</v>
      </c>
      <c r="R77" s="59" t="str">
        <f t="shared" si="17"/>
        <v>SIM</v>
      </c>
    </row>
    <row r="78" spans="2:18" x14ac:dyDescent="0.2">
      <c r="B78" s="5" t="s">
        <v>581</v>
      </c>
      <c r="C78" s="5" t="s">
        <v>208</v>
      </c>
      <c r="D78" s="22">
        <f t="shared" si="10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1"/>
        <v>81454</v>
      </c>
      <c r="J78" s="45">
        <v>10</v>
      </c>
      <c r="K78" s="46">
        <f t="shared" si="12"/>
        <v>120</v>
      </c>
      <c r="L78" s="42">
        <f t="shared" si="13"/>
        <v>29</v>
      </c>
      <c r="M78" s="24">
        <f t="shared" si="14"/>
        <v>352</v>
      </c>
      <c r="N78" s="26">
        <v>0</v>
      </c>
      <c r="O78" s="61">
        <v>0</v>
      </c>
      <c r="P78" s="60">
        <f t="shared" si="15"/>
        <v>-81454</v>
      </c>
      <c r="Q78" s="55">
        <f t="shared" si="16"/>
        <v>0</v>
      </c>
      <c r="R78" s="59" t="str">
        <f t="shared" si="17"/>
        <v>SIM</v>
      </c>
    </row>
    <row r="79" spans="2:18" x14ac:dyDescent="0.2">
      <c r="B79" s="5" t="s">
        <v>581</v>
      </c>
      <c r="C79" s="5" t="s">
        <v>206</v>
      </c>
      <c r="D79" s="22">
        <f t="shared" si="10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1"/>
        <v>239</v>
      </c>
      <c r="J79" s="45">
        <v>10</v>
      </c>
      <c r="K79" s="46">
        <f t="shared" si="12"/>
        <v>120</v>
      </c>
      <c r="L79" s="42">
        <f t="shared" si="13"/>
        <v>29</v>
      </c>
      <c r="M79" s="24">
        <f t="shared" si="14"/>
        <v>350</v>
      </c>
      <c r="N79" s="26">
        <v>0</v>
      </c>
      <c r="O79" s="61">
        <v>0</v>
      </c>
      <c r="P79" s="60">
        <f t="shared" si="15"/>
        <v>-239</v>
      </c>
      <c r="Q79" s="55">
        <f t="shared" si="16"/>
        <v>0</v>
      </c>
      <c r="R79" s="59" t="str">
        <f t="shared" si="17"/>
        <v>SIM</v>
      </c>
    </row>
    <row r="80" spans="2:18" x14ac:dyDescent="0.2">
      <c r="B80" s="5" t="s">
        <v>581</v>
      </c>
      <c r="C80" s="5" t="s">
        <v>206</v>
      </c>
      <c r="D80" s="22">
        <f t="shared" si="10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1"/>
        <v>25992</v>
      </c>
      <c r="J80" s="45">
        <v>10</v>
      </c>
      <c r="K80" s="46">
        <f t="shared" si="12"/>
        <v>120</v>
      </c>
      <c r="L80" s="42">
        <f t="shared" si="13"/>
        <v>29</v>
      </c>
      <c r="M80" s="24">
        <f t="shared" si="14"/>
        <v>348</v>
      </c>
      <c r="N80" s="26">
        <v>0</v>
      </c>
      <c r="O80" s="61">
        <v>0</v>
      </c>
      <c r="P80" s="60">
        <f t="shared" si="15"/>
        <v>-25992</v>
      </c>
      <c r="Q80" s="55">
        <f t="shared" si="16"/>
        <v>0</v>
      </c>
      <c r="R80" s="59" t="str">
        <f t="shared" si="17"/>
        <v>SIM</v>
      </c>
    </row>
    <row r="81" spans="2:19" x14ac:dyDescent="0.2">
      <c r="B81" s="5" t="s">
        <v>582</v>
      </c>
      <c r="C81" s="5" t="s">
        <v>6</v>
      </c>
      <c r="D81" s="22">
        <f t="shared" si="10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1"/>
        <v>130659.13</v>
      </c>
      <c r="J81" s="45">
        <v>25</v>
      </c>
      <c r="K81" s="46">
        <f t="shared" si="12"/>
        <v>300</v>
      </c>
      <c r="L81" s="42">
        <f t="shared" si="13"/>
        <v>28</v>
      </c>
      <c r="M81" s="24">
        <f t="shared" si="14"/>
        <v>347</v>
      </c>
      <c r="N81" s="26">
        <v>0</v>
      </c>
      <c r="O81" s="61">
        <v>0</v>
      </c>
      <c r="P81" s="60">
        <f t="shared" si="15"/>
        <v>-130659.13</v>
      </c>
      <c r="Q81" s="55">
        <f t="shared" si="16"/>
        <v>0</v>
      </c>
      <c r="R81" s="59" t="str">
        <f t="shared" si="17"/>
        <v>SIM</v>
      </c>
      <c r="S81" s="15"/>
    </row>
    <row r="82" spans="2:19" x14ac:dyDescent="0.2">
      <c r="B82" s="5" t="s">
        <v>581</v>
      </c>
      <c r="C82" s="5" t="s">
        <v>206</v>
      </c>
      <c r="D82" s="22">
        <f t="shared" si="10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1"/>
        <v>32.5</v>
      </c>
      <c r="J82" s="45">
        <v>10</v>
      </c>
      <c r="K82" s="46">
        <f t="shared" si="12"/>
        <v>120</v>
      </c>
      <c r="L82" s="42">
        <f t="shared" si="13"/>
        <v>28</v>
      </c>
      <c r="M82" s="24">
        <f t="shared" si="14"/>
        <v>346</v>
      </c>
      <c r="N82" s="26">
        <v>0</v>
      </c>
      <c r="O82" s="61">
        <v>0</v>
      </c>
      <c r="P82" s="60">
        <f t="shared" si="15"/>
        <v>-32.5</v>
      </c>
      <c r="Q82" s="55">
        <f t="shared" si="16"/>
        <v>0</v>
      </c>
      <c r="R82" s="59" t="str">
        <f t="shared" si="17"/>
        <v>SIM</v>
      </c>
      <c r="S82" s="15"/>
    </row>
    <row r="83" spans="2:19" x14ac:dyDescent="0.2">
      <c r="B83" s="5" t="s">
        <v>581</v>
      </c>
      <c r="C83" s="5" t="s">
        <v>208</v>
      </c>
      <c r="D83" s="22">
        <f t="shared" si="10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1"/>
        <v>31732</v>
      </c>
      <c r="J83" s="45">
        <v>10</v>
      </c>
      <c r="K83" s="46">
        <f t="shared" si="12"/>
        <v>120</v>
      </c>
      <c r="L83" s="42">
        <f t="shared" si="13"/>
        <v>28</v>
      </c>
      <c r="M83" s="24">
        <f t="shared" si="14"/>
        <v>344</v>
      </c>
      <c r="N83" s="26">
        <v>0</v>
      </c>
      <c r="O83" s="61">
        <v>0</v>
      </c>
      <c r="P83" s="60">
        <f t="shared" si="15"/>
        <v>-31732</v>
      </c>
      <c r="Q83" s="55">
        <f t="shared" si="16"/>
        <v>0</v>
      </c>
      <c r="R83" s="59" t="str">
        <f t="shared" si="17"/>
        <v>SIM</v>
      </c>
      <c r="S83" s="15"/>
    </row>
    <row r="84" spans="2:19" x14ac:dyDescent="0.2">
      <c r="B84" s="5" t="s">
        <v>581</v>
      </c>
      <c r="C84" s="5" t="s">
        <v>208</v>
      </c>
      <c r="D84" s="22">
        <f t="shared" si="10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1"/>
        <v>1200</v>
      </c>
      <c r="J84" s="45">
        <v>10</v>
      </c>
      <c r="K84" s="46">
        <f t="shared" si="12"/>
        <v>120</v>
      </c>
      <c r="L84" s="42">
        <f t="shared" si="13"/>
        <v>28</v>
      </c>
      <c r="M84" s="24">
        <f t="shared" si="14"/>
        <v>342</v>
      </c>
      <c r="N84" s="26">
        <v>0</v>
      </c>
      <c r="O84" s="61">
        <v>0</v>
      </c>
      <c r="P84" s="60">
        <f t="shared" si="15"/>
        <v>-1200</v>
      </c>
      <c r="Q84" s="55">
        <f t="shared" si="16"/>
        <v>0</v>
      </c>
      <c r="R84" s="59" t="str">
        <f t="shared" si="17"/>
        <v>SIM</v>
      </c>
      <c r="S84" s="15"/>
    </row>
    <row r="85" spans="2:19" x14ac:dyDescent="0.2">
      <c r="B85" s="5" t="s">
        <v>581</v>
      </c>
      <c r="C85" s="5" t="s">
        <v>208</v>
      </c>
      <c r="D85" s="22">
        <f t="shared" si="10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1"/>
        <v>662.54</v>
      </c>
      <c r="J85" s="45">
        <v>10</v>
      </c>
      <c r="K85" s="46">
        <f t="shared" si="12"/>
        <v>120</v>
      </c>
      <c r="L85" s="42">
        <f t="shared" si="13"/>
        <v>27</v>
      </c>
      <c r="M85" s="24">
        <f t="shared" si="14"/>
        <v>334</v>
      </c>
      <c r="N85" s="26">
        <v>0</v>
      </c>
      <c r="O85" s="61">
        <v>0</v>
      </c>
      <c r="P85" s="60">
        <f t="shared" si="15"/>
        <v>-662.54</v>
      </c>
      <c r="Q85" s="55">
        <f t="shared" si="16"/>
        <v>0</v>
      </c>
      <c r="R85" s="59" t="str">
        <f t="shared" si="17"/>
        <v>SIM</v>
      </c>
      <c r="S85" s="15"/>
    </row>
    <row r="86" spans="2:19" x14ac:dyDescent="0.2">
      <c r="B86" s="5" t="s">
        <v>581</v>
      </c>
      <c r="C86" s="5" t="s">
        <v>208</v>
      </c>
      <c r="D86" s="22">
        <f t="shared" si="10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1"/>
        <v>793.26</v>
      </c>
      <c r="J86" s="45">
        <v>10</v>
      </c>
      <c r="K86" s="46">
        <f t="shared" si="12"/>
        <v>120</v>
      </c>
      <c r="L86" s="42">
        <f t="shared" si="13"/>
        <v>27</v>
      </c>
      <c r="M86" s="24">
        <f t="shared" si="14"/>
        <v>332</v>
      </c>
      <c r="N86" s="26">
        <v>0</v>
      </c>
      <c r="O86" s="61">
        <v>0</v>
      </c>
      <c r="P86" s="60">
        <f t="shared" si="15"/>
        <v>-793.26</v>
      </c>
      <c r="Q86" s="55">
        <f t="shared" si="16"/>
        <v>0</v>
      </c>
      <c r="R86" s="59" t="str">
        <f t="shared" si="17"/>
        <v>SIM</v>
      </c>
      <c r="S86" s="15"/>
    </row>
    <row r="87" spans="2:19" x14ac:dyDescent="0.2">
      <c r="B87" s="5" t="s">
        <v>581</v>
      </c>
      <c r="C87" s="5" t="s">
        <v>208</v>
      </c>
      <c r="D87" s="22">
        <f t="shared" si="10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1"/>
        <v>5368.85</v>
      </c>
      <c r="J87" s="45">
        <v>10</v>
      </c>
      <c r="K87" s="46">
        <f t="shared" si="12"/>
        <v>120</v>
      </c>
      <c r="L87" s="42">
        <f t="shared" si="13"/>
        <v>27</v>
      </c>
      <c r="M87" s="24">
        <f t="shared" si="14"/>
        <v>332</v>
      </c>
      <c r="N87" s="26">
        <v>0</v>
      </c>
      <c r="O87" s="61">
        <v>0</v>
      </c>
      <c r="P87" s="60">
        <f t="shared" si="15"/>
        <v>-5368.85</v>
      </c>
      <c r="Q87" s="55">
        <f t="shared" si="16"/>
        <v>0</v>
      </c>
      <c r="R87" s="59" t="str">
        <f t="shared" si="17"/>
        <v>SIM</v>
      </c>
      <c r="S87" s="15"/>
    </row>
    <row r="88" spans="2:19" x14ac:dyDescent="0.2">
      <c r="B88" s="5" t="s">
        <v>581</v>
      </c>
      <c r="C88" s="5" t="s">
        <v>208</v>
      </c>
      <c r="D88" s="22">
        <f t="shared" si="10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1"/>
        <v>480</v>
      </c>
      <c r="J88" s="45">
        <v>10</v>
      </c>
      <c r="K88" s="46">
        <f t="shared" si="12"/>
        <v>120</v>
      </c>
      <c r="L88" s="42">
        <f t="shared" si="13"/>
        <v>27</v>
      </c>
      <c r="M88" s="24">
        <f t="shared" si="14"/>
        <v>331</v>
      </c>
      <c r="N88" s="26">
        <v>0</v>
      </c>
      <c r="O88" s="61">
        <v>0</v>
      </c>
      <c r="P88" s="60">
        <f t="shared" si="15"/>
        <v>-480</v>
      </c>
      <c r="Q88" s="55">
        <f t="shared" si="16"/>
        <v>0</v>
      </c>
      <c r="R88" s="59" t="str">
        <f t="shared" si="17"/>
        <v>SIM</v>
      </c>
      <c r="S88" s="15"/>
    </row>
    <row r="89" spans="2:19" x14ac:dyDescent="0.2">
      <c r="B89" s="5" t="s">
        <v>581</v>
      </c>
      <c r="C89" s="5" t="s">
        <v>206</v>
      </c>
      <c r="D89" s="22">
        <f t="shared" si="10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1"/>
        <v>312.62</v>
      </c>
      <c r="J89" s="45">
        <v>10</v>
      </c>
      <c r="K89" s="46">
        <f t="shared" si="12"/>
        <v>120</v>
      </c>
      <c r="L89" s="42">
        <f t="shared" si="13"/>
        <v>27</v>
      </c>
      <c r="M89" s="24">
        <f t="shared" si="14"/>
        <v>331</v>
      </c>
      <c r="N89" s="26">
        <v>0</v>
      </c>
      <c r="O89" s="61">
        <v>0</v>
      </c>
      <c r="P89" s="60">
        <f t="shared" si="15"/>
        <v>-312.62</v>
      </c>
      <c r="Q89" s="55">
        <f t="shared" si="16"/>
        <v>0</v>
      </c>
      <c r="R89" s="59" t="str">
        <f t="shared" si="17"/>
        <v>SIM</v>
      </c>
      <c r="S89" s="15"/>
    </row>
    <row r="90" spans="2:19" x14ac:dyDescent="0.2">
      <c r="B90" s="5" t="s">
        <v>581</v>
      </c>
      <c r="C90" s="5" t="s">
        <v>206</v>
      </c>
      <c r="D90" s="22">
        <f t="shared" si="10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1"/>
        <v>129.19</v>
      </c>
      <c r="J90" s="45">
        <v>10</v>
      </c>
      <c r="K90" s="46">
        <f t="shared" si="12"/>
        <v>120</v>
      </c>
      <c r="L90" s="42">
        <f t="shared" si="13"/>
        <v>27</v>
      </c>
      <c r="M90" s="24">
        <f t="shared" si="14"/>
        <v>331</v>
      </c>
      <c r="N90" s="26">
        <v>0</v>
      </c>
      <c r="O90" s="61">
        <v>0</v>
      </c>
      <c r="P90" s="60">
        <f t="shared" si="15"/>
        <v>-129.19</v>
      </c>
      <c r="Q90" s="55">
        <f t="shared" si="16"/>
        <v>0</v>
      </c>
      <c r="R90" s="59" t="str">
        <f t="shared" si="17"/>
        <v>SIM</v>
      </c>
      <c r="S90" s="15"/>
    </row>
    <row r="91" spans="2:19" x14ac:dyDescent="0.2">
      <c r="B91" s="5" t="s">
        <v>581</v>
      </c>
      <c r="C91" s="5" t="s">
        <v>206</v>
      </c>
      <c r="D91" s="22">
        <f t="shared" si="10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1"/>
        <v>107.72</v>
      </c>
      <c r="J91" s="45">
        <v>10</v>
      </c>
      <c r="K91" s="46">
        <f t="shared" si="12"/>
        <v>120</v>
      </c>
      <c r="L91" s="42">
        <f t="shared" si="13"/>
        <v>27</v>
      </c>
      <c r="M91" s="24">
        <f t="shared" si="14"/>
        <v>331</v>
      </c>
      <c r="N91" s="26">
        <v>0</v>
      </c>
      <c r="O91" s="61">
        <v>0</v>
      </c>
      <c r="P91" s="60">
        <f t="shared" si="15"/>
        <v>-107.72</v>
      </c>
      <c r="Q91" s="55">
        <f t="shared" si="16"/>
        <v>0</v>
      </c>
      <c r="R91" s="59" t="str">
        <f t="shared" si="17"/>
        <v>SIM</v>
      </c>
      <c r="S91" s="15"/>
    </row>
    <row r="92" spans="2:19" x14ac:dyDescent="0.2">
      <c r="B92" s="5" t="s">
        <v>581</v>
      </c>
      <c r="C92" s="5" t="s">
        <v>206</v>
      </c>
      <c r="D92" s="22">
        <f t="shared" si="10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1"/>
        <v>46.32</v>
      </c>
      <c r="J92" s="45">
        <v>10</v>
      </c>
      <c r="K92" s="46">
        <f t="shared" si="12"/>
        <v>120</v>
      </c>
      <c r="L92" s="42">
        <f t="shared" si="13"/>
        <v>27</v>
      </c>
      <c r="M92" s="24">
        <f t="shared" si="14"/>
        <v>331</v>
      </c>
      <c r="N92" s="26">
        <v>0</v>
      </c>
      <c r="O92" s="61">
        <v>0</v>
      </c>
      <c r="P92" s="60">
        <f t="shared" si="15"/>
        <v>-46.32</v>
      </c>
      <c r="Q92" s="55">
        <f t="shared" si="16"/>
        <v>0</v>
      </c>
      <c r="R92" s="59" t="str">
        <f t="shared" si="17"/>
        <v>SIM</v>
      </c>
      <c r="S92" s="15"/>
    </row>
    <row r="93" spans="2:19" x14ac:dyDescent="0.2">
      <c r="B93" s="5" t="s">
        <v>581</v>
      </c>
      <c r="C93" s="5" t="s">
        <v>206</v>
      </c>
      <c r="D93" s="22">
        <f t="shared" si="10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1"/>
        <v>49.03</v>
      </c>
      <c r="J93" s="45">
        <v>10</v>
      </c>
      <c r="K93" s="46">
        <f t="shared" si="12"/>
        <v>120</v>
      </c>
      <c r="L93" s="42">
        <f t="shared" si="13"/>
        <v>27</v>
      </c>
      <c r="M93" s="24">
        <f t="shared" si="14"/>
        <v>331</v>
      </c>
      <c r="N93" s="26">
        <v>0</v>
      </c>
      <c r="O93" s="61">
        <v>0</v>
      </c>
      <c r="P93" s="60">
        <f t="shared" si="15"/>
        <v>-49.03</v>
      </c>
      <c r="Q93" s="55">
        <f t="shared" si="16"/>
        <v>0</v>
      </c>
      <c r="R93" s="59" t="str">
        <f t="shared" si="17"/>
        <v>SIM</v>
      </c>
      <c r="S93" s="15"/>
    </row>
    <row r="94" spans="2:19" x14ac:dyDescent="0.2">
      <c r="B94" s="5" t="s">
        <v>581</v>
      </c>
      <c r="C94" s="5" t="s">
        <v>206</v>
      </c>
      <c r="D94" s="22">
        <f t="shared" si="10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1"/>
        <v>151.35</v>
      </c>
      <c r="J94" s="45">
        <v>10</v>
      </c>
      <c r="K94" s="46">
        <f t="shared" si="12"/>
        <v>120</v>
      </c>
      <c r="L94" s="42">
        <f t="shared" si="13"/>
        <v>27</v>
      </c>
      <c r="M94" s="24">
        <f t="shared" si="14"/>
        <v>331</v>
      </c>
      <c r="N94" s="26">
        <v>0</v>
      </c>
      <c r="O94" s="61">
        <v>0</v>
      </c>
      <c r="P94" s="60">
        <f t="shared" si="15"/>
        <v>-151.35</v>
      </c>
      <c r="Q94" s="55">
        <f t="shared" si="16"/>
        <v>0</v>
      </c>
      <c r="R94" s="59" t="str">
        <f t="shared" si="17"/>
        <v>SIM</v>
      </c>
      <c r="S94" s="15"/>
    </row>
    <row r="95" spans="2:19" x14ac:dyDescent="0.2">
      <c r="B95" s="5" t="s">
        <v>581</v>
      </c>
      <c r="C95" s="5" t="s">
        <v>206</v>
      </c>
      <c r="D95" s="22">
        <f t="shared" si="10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1"/>
        <v>245.14</v>
      </c>
      <c r="J95" s="45">
        <v>10</v>
      </c>
      <c r="K95" s="46">
        <f t="shared" si="12"/>
        <v>120</v>
      </c>
      <c r="L95" s="42">
        <f t="shared" si="13"/>
        <v>27</v>
      </c>
      <c r="M95" s="24">
        <f t="shared" si="14"/>
        <v>331</v>
      </c>
      <c r="N95" s="26">
        <v>0</v>
      </c>
      <c r="O95" s="61">
        <v>0</v>
      </c>
      <c r="P95" s="60">
        <f t="shared" si="15"/>
        <v>-245.14</v>
      </c>
      <c r="Q95" s="55">
        <f t="shared" si="16"/>
        <v>0</v>
      </c>
      <c r="R95" s="59" t="str">
        <f t="shared" si="17"/>
        <v>SIM</v>
      </c>
      <c r="S95" s="15"/>
    </row>
    <row r="96" spans="2:19" x14ac:dyDescent="0.2">
      <c r="B96" s="5" t="s">
        <v>581</v>
      </c>
      <c r="C96" s="5" t="s">
        <v>206</v>
      </c>
      <c r="D96" s="22">
        <f t="shared" si="10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1"/>
        <v>213.69</v>
      </c>
      <c r="J96" s="45">
        <v>10</v>
      </c>
      <c r="K96" s="46">
        <f t="shared" si="12"/>
        <v>120</v>
      </c>
      <c r="L96" s="42">
        <f t="shared" si="13"/>
        <v>27</v>
      </c>
      <c r="M96" s="24">
        <f t="shared" si="14"/>
        <v>331</v>
      </c>
      <c r="N96" s="26">
        <v>0</v>
      </c>
      <c r="O96" s="61">
        <v>0</v>
      </c>
      <c r="P96" s="60">
        <f t="shared" si="15"/>
        <v>-213.69</v>
      </c>
      <c r="Q96" s="55">
        <f t="shared" si="16"/>
        <v>0</v>
      </c>
      <c r="R96" s="59" t="str">
        <f t="shared" si="17"/>
        <v>SIM</v>
      </c>
      <c r="S96" s="15"/>
    </row>
    <row r="97" spans="2:19" x14ac:dyDescent="0.2">
      <c r="B97" s="5" t="s">
        <v>581</v>
      </c>
      <c r="C97" s="5" t="s">
        <v>206</v>
      </c>
      <c r="D97" s="22">
        <f t="shared" si="10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1"/>
        <v>151.35</v>
      </c>
      <c r="J97" s="45">
        <v>10</v>
      </c>
      <c r="K97" s="46">
        <f t="shared" si="12"/>
        <v>120</v>
      </c>
      <c r="L97" s="42">
        <f t="shared" si="13"/>
        <v>27</v>
      </c>
      <c r="M97" s="24">
        <f t="shared" si="14"/>
        <v>331</v>
      </c>
      <c r="N97" s="26">
        <v>0</v>
      </c>
      <c r="O97" s="61">
        <v>0</v>
      </c>
      <c r="P97" s="60">
        <f t="shared" si="15"/>
        <v>-151.35</v>
      </c>
      <c r="Q97" s="55">
        <f t="shared" si="16"/>
        <v>0</v>
      </c>
      <c r="R97" s="59" t="str">
        <f t="shared" si="17"/>
        <v>SIM</v>
      </c>
      <c r="S97" s="15"/>
    </row>
    <row r="98" spans="2:19" x14ac:dyDescent="0.2">
      <c r="B98" s="5" t="s">
        <v>581</v>
      </c>
      <c r="C98" s="5" t="s">
        <v>206</v>
      </c>
      <c r="D98" s="22">
        <f t="shared" si="10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1"/>
        <v>57.98</v>
      </c>
      <c r="J98" s="45">
        <v>10</v>
      </c>
      <c r="K98" s="46">
        <f t="shared" si="12"/>
        <v>120</v>
      </c>
      <c r="L98" s="42">
        <f t="shared" si="13"/>
        <v>27</v>
      </c>
      <c r="M98" s="24">
        <f t="shared" si="14"/>
        <v>331</v>
      </c>
      <c r="N98" s="26">
        <v>0</v>
      </c>
      <c r="O98" s="61">
        <v>0</v>
      </c>
      <c r="P98" s="60">
        <f t="shared" si="15"/>
        <v>-57.98</v>
      </c>
      <c r="Q98" s="55">
        <f t="shared" si="16"/>
        <v>0</v>
      </c>
      <c r="R98" s="59" t="str">
        <f t="shared" si="17"/>
        <v>SIM</v>
      </c>
      <c r="S98" s="15"/>
    </row>
    <row r="99" spans="2:19" x14ac:dyDescent="0.2">
      <c r="B99" s="5" t="s">
        <v>581</v>
      </c>
      <c r="C99" s="5" t="s">
        <v>206</v>
      </c>
      <c r="D99" s="22">
        <f t="shared" si="10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1"/>
        <v>75.62</v>
      </c>
      <c r="J99" s="45">
        <v>10</v>
      </c>
      <c r="K99" s="46">
        <f t="shared" si="12"/>
        <v>120</v>
      </c>
      <c r="L99" s="42">
        <f t="shared" si="13"/>
        <v>27</v>
      </c>
      <c r="M99" s="24">
        <f t="shared" si="14"/>
        <v>331</v>
      </c>
      <c r="N99" s="26">
        <v>0</v>
      </c>
      <c r="O99" s="61">
        <v>0</v>
      </c>
      <c r="P99" s="60">
        <f t="shared" si="15"/>
        <v>-75.62</v>
      </c>
      <c r="Q99" s="55">
        <f t="shared" si="16"/>
        <v>0</v>
      </c>
      <c r="R99" s="59" t="str">
        <f t="shared" si="17"/>
        <v>SIM</v>
      </c>
      <c r="S99" s="15"/>
    </row>
    <row r="100" spans="2:19" x14ac:dyDescent="0.2">
      <c r="B100" s="5" t="s">
        <v>581</v>
      </c>
      <c r="C100" s="5" t="s">
        <v>206</v>
      </c>
      <c r="D100" s="22">
        <f t="shared" si="10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1"/>
        <v>46.32</v>
      </c>
      <c r="J100" s="45">
        <v>10</v>
      </c>
      <c r="K100" s="46">
        <f t="shared" si="12"/>
        <v>120</v>
      </c>
      <c r="L100" s="42">
        <f t="shared" si="13"/>
        <v>27</v>
      </c>
      <c r="M100" s="24">
        <f t="shared" si="14"/>
        <v>331</v>
      </c>
      <c r="N100" s="26">
        <v>0</v>
      </c>
      <c r="O100" s="61">
        <v>0</v>
      </c>
      <c r="P100" s="60">
        <f t="shared" ref="P100:P131" si="18">I100*-1</f>
        <v>-46.32</v>
      </c>
      <c r="Q100" s="55">
        <f t="shared" ref="Q100:Q131" si="19">I100+N100+O100+P100</f>
        <v>0</v>
      </c>
      <c r="R100" s="59" t="str">
        <f t="shared" si="17"/>
        <v>SIM</v>
      </c>
      <c r="S100" s="15"/>
    </row>
    <row r="101" spans="2:19" x14ac:dyDescent="0.2">
      <c r="B101" s="5" t="s">
        <v>581</v>
      </c>
      <c r="C101" s="5" t="s">
        <v>206</v>
      </c>
      <c r="D101" s="22">
        <f t="shared" si="10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1"/>
        <v>138.01</v>
      </c>
      <c r="J101" s="45">
        <v>10</v>
      </c>
      <c r="K101" s="46">
        <f t="shared" si="12"/>
        <v>120</v>
      </c>
      <c r="L101" s="42">
        <f t="shared" si="13"/>
        <v>27</v>
      </c>
      <c r="M101" s="24">
        <f t="shared" si="14"/>
        <v>331</v>
      </c>
      <c r="N101" s="26">
        <v>0</v>
      </c>
      <c r="O101" s="61">
        <v>0</v>
      </c>
      <c r="P101" s="60">
        <f t="shared" si="18"/>
        <v>-138.01</v>
      </c>
      <c r="Q101" s="55">
        <f t="shared" si="19"/>
        <v>0</v>
      </c>
      <c r="R101" s="59" t="str">
        <f t="shared" si="17"/>
        <v>SIM</v>
      </c>
      <c r="S101" s="15"/>
    </row>
    <row r="102" spans="2:19" x14ac:dyDescent="0.2">
      <c r="B102" s="5" t="s">
        <v>581</v>
      </c>
      <c r="C102" s="5" t="s">
        <v>206</v>
      </c>
      <c r="D102" s="22">
        <f t="shared" si="10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1"/>
        <v>57.98</v>
      </c>
      <c r="J102" s="45">
        <v>10</v>
      </c>
      <c r="K102" s="46">
        <f t="shared" si="12"/>
        <v>120</v>
      </c>
      <c r="L102" s="42">
        <f t="shared" si="13"/>
        <v>27</v>
      </c>
      <c r="M102" s="24">
        <f t="shared" si="14"/>
        <v>331</v>
      </c>
      <c r="N102" s="26">
        <v>0</v>
      </c>
      <c r="O102" s="61">
        <v>0</v>
      </c>
      <c r="P102" s="60">
        <f t="shared" si="18"/>
        <v>-57.98</v>
      </c>
      <c r="Q102" s="55">
        <f t="shared" si="19"/>
        <v>0</v>
      </c>
      <c r="R102" s="59" t="str">
        <f t="shared" si="17"/>
        <v>SIM</v>
      </c>
      <c r="S102" s="15"/>
    </row>
    <row r="103" spans="2:19" x14ac:dyDescent="0.2">
      <c r="B103" s="5" t="s">
        <v>581</v>
      </c>
      <c r="C103" s="5" t="s">
        <v>206</v>
      </c>
      <c r="D103" s="22">
        <f t="shared" si="10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1"/>
        <v>430.84</v>
      </c>
      <c r="J103" s="45">
        <v>10</v>
      </c>
      <c r="K103" s="46">
        <f t="shared" si="12"/>
        <v>120</v>
      </c>
      <c r="L103" s="42">
        <f t="shared" si="13"/>
        <v>27</v>
      </c>
      <c r="M103" s="24">
        <f t="shared" si="14"/>
        <v>330</v>
      </c>
      <c r="N103" s="26">
        <v>0</v>
      </c>
      <c r="O103" s="61">
        <v>0</v>
      </c>
      <c r="P103" s="60">
        <f t="shared" si="18"/>
        <v>-430.84</v>
      </c>
      <c r="Q103" s="55">
        <f t="shared" si="19"/>
        <v>0</v>
      </c>
      <c r="R103" s="59" t="str">
        <f t="shared" si="17"/>
        <v>SIM</v>
      </c>
      <c r="S103" s="15"/>
    </row>
    <row r="104" spans="2:19" x14ac:dyDescent="0.2">
      <c r="B104" s="5" t="s">
        <v>581</v>
      </c>
      <c r="C104" s="5" t="s">
        <v>206</v>
      </c>
      <c r="D104" s="22">
        <f t="shared" si="10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1"/>
        <v>113.38</v>
      </c>
      <c r="J104" s="45">
        <v>10</v>
      </c>
      <c r="K104" s="46">
        <f t="shared" si="12"/>
        <v>120</v>
      </c>
      <c r="L104" s="42">
        <f t="shared" si="13"/>
        <v>27</v>
      </c>
      <c r="M104" s="24">
        <f t="shared" si="14"/>
        <v>328</v>
      </c>
      <c r="N104" s="26">
        <v>0</v>
      </c>
      <c r="O104" s="61">
        <v>0</v>
      </c>
      <c r="P104" s="60">
        <f t="shared" si="18"/>
        <v>-113.38</v>
      </c>
      <c r="Q104" s="55">
        <f t="shared" si="19"/>
        <v>0</v>
      </c>
      <c r="R104" s="59" t="str">
        <f t="shared" si="17"/>
        <v>SIM</v>
      </c>
      <c r="S104" s="15"/>
    </row>
    <row r="105" spans="2:19" x14ac:dyDescent="0.2">
      <c r="B105" s="5" t="s">
        <v>581</v>
      </c>
      <c r="C105" s="5" t="s">
        <v>206</v>
      </c>
      <c r="D105" s="22">
        <f t="shared" si="10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1"/>
        <v>61.93</v>
      </c>
      <c r="J105" s="45">
        <v>10</v>
      </c>
      <c r="K105" s="46">
        <f t="shared" si="12"/>
        <v>120</v>
      </c>
      <c r="L105" s="42">
        <f t="shared" si="13"/>
        <v>27</v>
      </c>
      <c r="M105" s="24">
        <f t="shared" si="14"/>
        <v>328</v>
      </c>
      <c r="N105" s="26">
        <v>0</v>
      </c>
      <c r="O105" s="61">
        <v>0</v>
      </c>
      <c r="P105" s="60">
        <f t="shared" si="18"/>
        <v>-61.93</v>
      </c>
      <c r="Q105" s="55">
        <f t="shared" si="19"/>
        <v>0</v>
      </c>
      <c r="R105" s="59" t="str">
        <f t="shared" si="17"/>
        <v>SIM</v>
      </c>
      <c r="S105" s="15"/>
    </row>
    <row r="106" spans="2:19" x14ac:dyDescent="0.2">
      <c r="B106" s="5" t="s">
        <v>581</v>
      </c>
      <c r="C106" s="5" t="s">
        <v>206</v>
      </c>
      <c r="D106" s="22">
        <f t="shared" si="10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1"/>
        <v>113.39</v>
      </c>
      <c r="J106" s="45">
        <v>10</v>
      </c>
      <c r="K106" s="46">
        <f t="shared" si="12"/>
        <v>120</v>
      </c>
      <c r="L106" s="42">
        <f t="shared" si="13"/>
        <v>27</v>
      </c>
      <c r="M106" s="24">
        <f t="shared" si="14"/>
        <v>328</v>
      </c>
      <c r="N106" s="26">
        <v>0</v>
      </c>
      <c r="O106" s="61">
        <v>0</v>
      </c>
      <c r="P106" s="60">
        <f t="shared" si="18"/>
        <v>-113.39</v>
      </c>
      <c r="Q106" s="55">
        <f t="shared" si="19"/>
        <v>0</v>
      </c>
      <c r="R106" s="59" t="str">
        <f t="shared" si="17"/>
        <v>SIM</v>
      </c>
      <c r="S106" s="15"/>
    </row>
    <row r="107" spans="2:19" x14ac:dyDescent="0.2">
      <c r="B107" s="5" t="s">
        <v>581</v>
      </c>
      <c r="C107" s="5" t="s">
        <v>208</v>
      </c>
      <c r="D107" s="22">
        <f t="shared" si="10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1"/>
        <v>709</v>
      </c>
      <c r="J107" s="45">
        <v>10</v>
      </c>
      <c r="K107" s="46">
        <f t="shared" si="12"/>
        <v>120</v>
      </c>
      <c r="L107" s="42">
        <f t="shared" si="13"/>
        <v>27</v>
      </c>
      <c r="M107" s="24">
        <f t="shared" si="14"/>
        <v>326</v>
      </c>
      <c r="N107" s="26">
        <v>0</v>
      </c>
      <c r="O107" s="61">
        <v>0</v>
      </c>
      <c r="P107" s="60">
        <f t="shared" si="18"/>
        <v>-709</v>
      </c>
      <c r="Q107" s="55">
        <f t="shared" si="19"/>
        <v>0</v>
      </c>
      <c r="R107" s="59" t="str">
        <f t="shared" si="17"/>
        <v>SIM</v>
      </c>
      <c r="S107" s="15"/>
    </row>
    <row r="108" spans="2:19" x14ac:dyDescent="0.2">
      <c r="B108" s="5" t="s">
        <v>581</v>
      </c>
      <c r="C108" s="5" t="s">
        <v>208</v>
      </c>
      <c r="D108" s="22">
        <f t="shared" si="10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1"/>
        <v>435</v>
      </c>
      <c r="J108" s="45">
        <v>10</v>
      </c>
      <c r="K108" s="46">
        <f t="shared" si="12"/>
        <v>120</v>
      </c>
      <c r="L108" s="42">
        <f t="shared" si="13"/>
        <v>27</v>
      </c>
      <c r="M108" s="24">
        <f t="shared" si="14"/>
        <v>326</v>
      </c>
      <c r="N108" s="26">
        <v>0</v>
      </c>
      <c r="O108" s="61">
        <v>0</v>
      </c>
      <c r="P108" s="60">
        <f t="shared" si="18"/>
        <v>-435</v>
      </c>
      <c r="Q108" s="55">
        <f t="shared" si="19"/>
        <v>0</v>
      </c>
      <c r="R108" s="59" t="str">
        <f t="shared" si="17"/>
        <v>SIM</v>
      </c>
      <c r="S108" s="15"/>
    </row>
    <row r="109" spans="2:19" x14ac:dyDescent="0.2">
      <c r="B109" s="5" t="s">
        <v>581</v>
      </c>
      <c r="C109" s="5" t="s">
        <v>206</v>
      </c>
      <c r="D109" s="22">
        <f t="shared" si="10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1"/>
        <v>171</v>
      </c>
      <c r="J109" s="45">
        <v>10</v>
      </c>
      <c r="K109" s="46">
        <f t="shared" si="12"/>
        <v>120</v>
      </c>
      <c r="L109" s="42">
        <f t="shared" si="13"/>
        <v>27</v>
      </c>
      <c r="M109" s="24">
        <f t="shared" si="14"/>
        <v>326</v>
      </c>
      <c r="N109" s="26">
        <v>0</v>
      </c>
      <c r="O109" s="61">
        <v>0</v>
      </c>
      <c r="P109" s="60">
        <f t="shared" si="18"/>
        <v>-171</v>
      </c>
      <c r="Q109" s="55">
        <f t="shared" si="19"/>
        <v>0</v>
      </c>
      <c r="R109" s="59" t="str">
        <f t="shared" si="17"/>
        <v>SIM</v>
      </c>
      <c r="S109" s="15"/>
    </row>
    <row r="110" spans="2:19" x14ac:dyDescent="0.2">
      <c r="B110" s="5" t="s">
        <v>581</v>
      </c>
      <c r="C110" s="5" t="s">
        <v>206</v>
      </c>
      <c r="D110" s="22">
        <f t="shared" si="10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1"/>
        <v>151.6</v>
      </c>
      <c r="J110" s="45">
        <v>10</v>
      </c>
      <c r="K110" s="46">
        <f t="shared" si="12"/>
        <v>120</v>
      </c>
      <c r="L110" s="42">
        <f t="shared" si="13"/>
        <v>27</v>
      </c>
      <c r="M110" s="24">
        <f t="shared" si="14"/>
        <v>325</v>
      </c>
      <c r="N110" s="26">
        <v>0</v>
      </c>
      <c r="O110" s="61">
        <v>0</v>
      </c>
      <c r="P110" s="60">
        <f t="shared" si="18"/>
        <v>-151.6</v>
      </c>
      <c r="Q110" s="55">
        <f t="shared" si="19"/>
        <v>0</v>
      </c>
      <c r="R110" s="59" t="str">
        <f t="shared" si="17"/>
        <v>SIM</v>
      </c>
      <c r="S110" s="15"/>
    </row>
    <row r="111" spans="2:19" x14ac:dyDescent="0.2">
      <c r="B111" s="5" t="s">
        <v>581</v>
      </c>
      <c r="C111" s="5" t="s">
        <v>206</v>
      </c>
      <c r="D111" s="22">
        <f t="shared" si="10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1"/>
        <v>180</v>
      </c>
      <c r="J111" s="45">
        <v>10</v>
      </c>
      <c r="K111" s="46">
        <f t="shared" si="12"/>
        <v>120</v>
      </c>
      <c r="L111" s="42">
        <f t="shared" si="13"/>
        <v>27</v>
      </c>
      <c r="M111" s="24">
        <f t="shared" si="14"/>
        <v>325</v>
      </c>
      <c r="N111" s="26">
        <v>0</v>
      </c>
      <c r="O111" s="61">
        <v>0</v>
      </c>
      <c r="P111" s="60">
        <f t="shared" si="18"/>
        <v>-180</v>
      </c>
      <c r="Q111" s="55">
        <f t="shared" si="19"/>
        <v>0</v>
      </c>
      <c r="R111" s="59" t="str">
        <f t="shared" si="17"/>
        <v>SIM</v>
      </c>
      <c r="S111" s="15"/>
    </row>
    <row r="112" spans="2:19" x14ac:dyDescent="0.2">
      <c r="B112" s="5" t="s">
        <v>581</v>
      </c>
      <c r="C112" s="5" t="s">
        <v>206</v>
      </c>
      <c r="D112" s="22">
        <f t="shared" si="10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1"/>
        <v>117.5</v>
      </c>
      <c r="J112" s="45">
        <v>10</v>
      </c>
      <c r="K112" s="46">
        <f t="shared" si="12"/>
        <v>120</v>
      </c>
      <c r="L112" s="42">
        <f t="shared" si="13"/>
        <v>27</v>
      </c>
      <c r="M112" s="24">
        <f t="shared" si="14"/>
        <v>325</v>
      </c>
      <c r="N112" s="26">
        <v>0</v>
      </c>
      <c r="O112" s="61">
        <v>0</v>
      </c>
      <c r="P112" s="60">
        <f t="shared" si="18"/>
        <v>-117.5</v>
      </c>
      <c r="Q112" s="55">
        <f t="shared" si="19"/>
        <v>0</v>
      </c>
      <c r="R112" s="59" t="str">
        <f t="shared" si="17"/>
        <v>SIM</v>
      </c>
      <c r="S112" s="15"/>
    </row>
    <row r="113" spans="2:19" x14ac:dyDescent="0.2">
      <c r="B113" s="5" t="s">
        <v>581</v>
      </c>
      <c r="C113" s="5" t="s">
        <v>206</v>
      </c>
      <c r="D113" s="22">
        <f t="shared" si="10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1"/>
        <v>291.2</v>
      </c>
      <c r="J113" s="45">
        <v>10</v>
      </c>
      <c r="K113" s="46">
        <f t="shared" si="12"/>
        <v>120</v>
      </c>
      <c r="L113" s="42">
        <f t="shared" si="13"/>
        <v>27</v>
      </c>
      <c r="M113" s="24">
        <f t="shared" si="14"/>
        <v>325</v>
      </c>
      <c r="N113" s="26">
        <v>0</v>
      </c>
      <c r="O113" s="61">
        <v>0</v>
      </c>
      <c r="P113" s="60">
        <f t="shared" si="18"/>
        <v>-291.2</v>
      </c>
      <c r="Q113" s="55">
        <f t="shared" si="19"/>
        <v>0</v>
      </c>
      <c r="R113" s="59" t="str">
        <f t="shared" si="17"/>
        <v>SIM</v>
      </c>
      <c r="S113" s="15"/>
    </row>
    <row r="114" spans="2:19" x14ac:dyDescent="0.2">
      <c r="B114" s="5" t="s">
        <v>581</v>
      </c>
      <c r="C114" s="5" t="s">
        <v>206</v>
      </c>
      <c r="D114" s="22">
        <f t="shared" si="10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1"/>
        <v>49</v>
      </c>
      <c r="J114" s="45">
        <v>10</v>
      </c>
      <c r="K114" s="46">
        <f t="shared" si="12"/>
        <v>120</v>
      </c>
      <c r="L114" s="42">
        <f t="shared" si="13"/>
        <v>27</v>
      </c>
      <c r="M114" s="24">
        <f t="shared" si="14"/>
        <v>325</v>
      </c>
      <c r="N114" s="26">
        <v>0</v>
      </c>
      <c r="O114" s="61">
        <v>0</v>
      </c>
      <c r="P114" s="60">
        <f t="shared" si="18"/>
        <v>-49</v>
      </c>
      <c r="Q114" s="55">
        <f t="shared" si="19"/>
        <v>0</v>
      </c>
      <c r="R114" s="59" t="str">
        <f t="shared" si="17"/>
        <v>SIM</v>
      </c>
      <c r="S114" s="15"/>
    </row>
    <row r="115" spans="2:19" x14ac:dyDescent="0.2">
      <c r="B115" s="5" t="s">
        <v>581</v>
      </c>
      <c r="C115" s="5" t="s">
        <v>206</v>
      </c>
      <c r="D115" s="22">
        <f t="shared" si="10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1"/>
        <v>42.2</v>
      </c>
      <c r="J115" s="45">
        <v>10</v>
      </c>
      <c r="K115" s="46">
        <f t="shared" si="12"/>
        <v>120</v>
      </c>
      <c r="L115" s="42">
        <f t="shared" si="13"/>
        <v>27</v>
      </c>
      <c r="M115" s="24">
        <f t="shared" si="14"/>
        <v>325</v>
      </c>
      <c r="N115" s="26">
        <v>0</v>
      </c>
      <c r="O115" s="61">
        <v>0</v>
      </c>
      <c r="P115" s="60">
        <f t="shared" si="18"/>
        <v>-42.2</v>
      </c>
      <c r="Q115" s="55">
        <f t="shared" si="19"/>
        <v>0</v>
      </c>
      <c r="R115" s="59" t="str">
        <f t="shared" si="17"/>
        <v>SIM</v>
      </c>
      <c r="S115" s="15"/>
    </row>
    <row r="116" spans="2:19" x14ac:dyDescent="0.2">
      <c r="B116" s="5" t="s">
        <v>581</v>
      </c>
      <c r="C116" s="5" t="s">
        <v>206</v>
      </c>
      <c r="D116" s="22">
        <f t="shared" si="10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1"/>
        <v>82.2</v>
      </c>
      <c r="J116" s="45">
        <v>10</v>
      </c>
      <c r="K116" s="46">
        <f t="shared" si="12"/>
        <v>120</v>
      </c>
      <c r="L116" s="42">
        <f t="shared" si="13"/>
        <v>27</v>
      </c>
      <c r="M116" s="24">
        <f t="shared" si="14"/>
        <v>325</v>
      </c>
      <c r="N116" s="26">
        <v>0</v>
      </c>
      <c r="O116" s="61">
        <v>0</v>
      </c>
      <c r="P116" s="60">
        <f t="shared" si="18"/>
        <v>-82.2</v>
      </c>
      <c r="Q116" s="55">
        <f t="shared" si="19"/>
        <v>0</v>
      </c>
      <c r="R116" s="59" t="str">
        <f t="shared" si="17"/>
        <v>SIM</v>
      </c>
      <c r="S116" s="15"/>
    </row>
    <row r="117" spans="2:19" x14ac:dyDescent="0.2">
      <c r="B117" s="5" t="s">
        <v>581</v>
      </c>
      <c r="C117" s="5" t="s">
        <v>206</v>
      </c>
      <c r="D117" s="22">
        <f t="shared" si="10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1"/>
        <v>220</v>
      </c>
      <c r="J117" s="45">
        <v>10</v>
      </c>
      <c r="K117" s="46">
        <f t="shared" si="12"/>
        <v>120</v>
      </c>
      <c r="L117" s="42">
        <f t="shared" si="13"/>
        <v>27</v>
      </c>
      <c r="M117" s="24">
        <f t="shared" si="14"/>
        <v>325</v>
      </c>
      <c r="N117" s="26">
        <v>0</v>
      </c>
      <c r="O117" s="61">
        <v>0</v>
      </c>
      <c r="P117" s="60">
        <f t="shared" si="18"/>
        <v>-220</v>
      </c>
      <c r="Q117" s="55">
        <f t="shared" si="19"/>
        <v>0</v>
      </c>
      <c r="R117" s="59" t="str">
        <f t="shared" si="17"/>
        <v>SIM</v>
      </c>
      <c r="S117" s="15"/>
    </row>
    <row r="118" spans="2:19" x14ac:dyDescent="0.2">
      <c r="B118" s="5" t="s">
        <v>581</v>
      </c>
      <c r="C118" s="5" t="s">
        <v>206</v>
      </c>
      <c r="D118" s="22">
        <f t="shared" si="10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1"/>
        <v>163</v>
      </c>
      <c r="J118" s="45">
        <v>10</v>
      </c>
      <c r="K118" s="46">
        <f t="shared" si="12"/>
        <v>120</v>
      </c>
      <c r="L118" s="42">
        <f t="shared" si="13"/>
        <v>27</v>
      </c>
      <c r="M118" s="24">
        <f t="shared" si="14"/>
        <v>325</v>
      </c>
      <c r="N118" s="26">
        <v>0</v>
      </c>
      <c r="O118" s="61">
        <v>0</v>
      </c>
      <c r="P118" s="60">
        <f t="shared" si="18"/>
        <v>-163</v>
      </c>
      <c r="Q118" s="55">
        <f t="shared" si="19"/>
        <v>0</v>
      </c>
      <c r="R118" s="59" t="str">
        <f t="shared" si="17"/>
        <v>SIM</v>
      </c>
      <c r="S118" s="15"/>
    </row>
    <row r="119" spans="2:19" x14ac:dyDescent="0.2">
      <c r="B119" s="5" t="s">
        <v>581</v>
      </c>
      <c r="C119" s="5" t="s">
        <v>206</v>
      </c>
      <c r="D119" s="22">
        <f t="shared" si="10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1"/>
        <v>61</v>
      </c>
      <c r="J119" s="45">
        <v>10</v>
      </c>
      <c r="K119" s="46">
        <f t="shared" si="12"/>
        <v>120</v>
      </c>
      <c r="L119" s="42">
        <f t="shared" si="13"/>
        <v>27</v>
      </c>
      <c r="M119" s="24">
        <f t="shared" si="14"/>
        <v>325</v>
      </c>
      <c r="N119" s="26">
        <v>0</v>
      </c>
      <c r="O119" s="61">
        <v>0</v>
      </c>
      <c r="P119" s="60">
        <f t="shared" si="18"/>
        <v>-61</v>
      </c>
      <c r="Q119" s="55">
        <f t="shared" si="19"/>
        <v>0</v>
      </c>
      <c r="R119" s="59" t="str">
        <f t="shared" si="17"/>
        <v>SIM</v>
      </c>
      <c r="S119" s="15"/>
    </row>
    <row r="120" spans="2:19" x14ac:dyDescent="0.2">
      <c r="B120" s="5" t="s">
        <v>581</v>
      </c>
      <c r="C120" s="5" t="s">
        <v>206</v>
      </c>
      <c r="D120" s="22">
        <f t="shared" si="10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1"/>
        <v>122</v>
      </c>
      <c r="J120" s="45">
        <v>10</v>
      </c>
      <c r="K120" s="46">
        <f t="shared" si="12"/>
        <v>120</v>
      </c>
      <c r="L120" s="42">
        <f t="shared" si="13"/>
        <v>27</v>
      </c>
      <c r="M120" s="24">
        <f t="shared" si="14"/>
        <v>325</v>
      </c>
      <c r="N120" s="26">
        <v>0</v>
      </c>
      <c r="O120" s="61">
        <v>0</v>
      </c>
      <c r="P120" s="60">
        <f t="shared" si="18"/>
        <v>-122</v>
      </c>
      <c r="Q120" s="55">
        <f t="shared" si="19"/>
        <v>0</v>
      </c>
      <c r="R120" s="59" t="str">
        <f t="shared" si="17"/>
        <v>SIM</v>
      </c>
      <c r="S120" s="15"/>
    </row>
    <row r="121" spans="2:19" x14ac:dyDescent="0.2">
      <c r="B121" s="5" t="s">
        <v>581</v>
      </c>
      <c r="C121" s="5" t="s">
        <v>206</v>
      </c>
      <c r="D121" s="22">
        <f t="shared" si="10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1"/>
        <v>120</v>
      </c>
      <c r="J121" s="45">
        <v>10</v>
      </c>
      <c r="K121" s="46">
        <f t="shared" si="12"/>
        <v>120</v>
      </c>
      <c r="L121" s="42">
        <f t="shared" si="13"/>
        <v>27</v>
      </c>
      <c r="M121" s="24">
        <f t="shared" si="14"/>
        <v>325</v>
      </c>
      <c r="N121" s="26">
        <v>0</v>
      </c>
      <c r="O121" s="61">
        <v>0</v>
      </c>
      <c r="P121" s="60">
        <f t="shared" si="18"/>
        <v>-120</v>
      </c>
      <c r="Q121" s="55">
        <f t="shared" si="19"/>
        <v>0</v>
      </c>
      <c r="R121" s="59" t="str">
        <f t="shared" si="17"/>
        <v>SIM</v>
      </c>
      <c r="S121" s="15"/>
    </row>
    <row r="122" spans="2:19" x14ac:dyDescent="0.2">
      <c r="B122" s="5" t="s">
        <v>581</v>
      </c>
      <c r="C122" s="5" t="s">
        <v>208</v>
      </c>
      <c r="D122" s="22">
        <f t="shared" si="10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1"/>
        <v>1159</v>
      </c>
      <c r="J122" s="45">
        <v>10</v>
      </c>
      <c r="K122" s="46">
        <f t="shared" si="12"/>
        <v>120</v>
      </c>
      <c r="L122" s="42">
        <f t="shared" si="13"/>
        <v>27</v>
      </c>
      <c r="M122" s="24">
        <f t="shared" si="14"/>
        <v>324</v>
      </c>
      <c r="N122" s="26">
        <v>0</v>
      </c>
      <c r="O122" s="61">
        <v>0</v>
      </c>
      <c r="P122" s="60">
        <f t="shared" si="18"/>
        <v>-1159</v>
      </c>
      <c r="Q122" s="55">
        <f t="shared" si="19"/>
        <v>0</v>
      </c>
      <c r="R122" s="59" t="str">
        <f t="shared" si="17"/>
        <v>SIM</v>
      </c>
      <c r="S122" s="15"/>
    </row>
    <row r="123" spans="2:19" x14ac:dyDescent="0.2">
      <c r="B123" s="5" t="s">
        <v>581</v>
      </c>
      <c r="C123" s="5" t="s">
        <v>208</v>
      </c>
      <c r="D123" s="22">
        <f t="shared" si="10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1"/>
        <v>46</v>
      </c>
      <c r="J123" s="45">
        <v>10</v>
      </c>
      <c r="K123" s="46">
        <f t="shared" si="12"/>
        <v>120</v>
      </c>
      <c r="L123" s="42">
        <f t="shared" si="13"/>
        <v>26</v>
      </c>
      <c r="M123" s="24">
        <f t="shared" si="14"/>
        <v>323</v>
      </c>
      <c r="N123" s="26">
        <v>0</v>
      </c>
      <c r="O123" s="61">
        <v>0</v>
      </c>
      <c r="P123" s="60">
        <f t="shared" si="18"/>
        <v>-46</v>
      </c>
      <c r="Q123" s="55">
        <f t="shared" si="19"/>
        <v>0</v>
      </c>
      <c r="R123" s="59" t="str">
        <f t="shared" si="17"/>
        <v>SIM</v>
      </c>
      <c r="S123" s="15"/>
    </row>
    <row r="124" spans="2:19" x14ac:dyDescent="0.2">
      <c r="B124" s="5" t="s">
        <v>581</v>
      </c>
      <c r="C124" s="5" t="s">
        <v>206</v>
      </c>
      <c r="D124" s="22">
        <f t="shared" si="10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1"/>
        <v>555</v>
      </c>
      <c r="J124" s="45">
        <v>10</v>
      </c>
      <c r="K124" s="46">
        <f t="shared" si="12"/>
        <v>120</v>
      </c>
      <c r="L124" s="42">
        <f t="shared" si="13"/>
        <v>26</v>
      </c>
      <c r="M124" s="24">
        <f t="shared" si="14"/>
        <v>323</v>
      </c>
      <c r="N124" s="26">
        <v>0</v>
      </c>
      <c r="O124" s="61">
        <v>0</v>
      </c>
      <c r="P124" s="60">
        <f t="shared" si="18"/>
        <v>-555</v>
      </c>
      <c r="Q124" s="55">
        <f t="shared" si="19"/>
        <v>0</v>
      </c>
      <c r="R124" s="59" t="str">
        <f t="shared" si="17"/>
        <v>SIM</v>
      </c>
      <c r="S124" s="15"/>
    </row>
    <row r="125" spans="2:19" x14ac:dyDescent="0.2">
      <c r="B125" s="5" t="s">
        <v>581</v>
      </c>
      <c r="C125" s="5" t="s">
        <v>206</v>
      </c>
      <c r="D125" s="22">
        <f t="shared" si="10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1"/>
        <v>891</v>
      </c>
      <c r="J125" s="45">
        <v>10</v>
      </c>
      <c r="K125" s="46">
        <f t="shared" si="12"/>
        <v>120</v>
      </c>
      <c r="L125" s="42">
        <f t="shared" si="13"/>
        <v>26</v>
      </c>
      <c r="M125" s="24">
        <f t="shared" si="14"/>
        <v>322</v>
      </c>
      <c r="N125" s="26">
        <v>0</v>
      </c>
      <c r="O125" s="61">
        <v>0</v>
      </c>
      <c r="P125" s="60">
        <f t="shared" si="18"/>
        <v>-891</v>
      </c>
      <c r="Q125" s="55">
        <f t="shared" si="19"/>
        <v>0</v>
      </c>
      <c r="R125" s="59" t="str">
        <f t="shared" si="17"/>
        <v>SIM</v>
      </c>
      <c r="S125" s="15"/>
    </row>
    <row r="126" spans="2:19" x14ac:dyDescent="0.2">
      <c r="B126" s="5" t="s">
        <v>581</v>
      </c>
      <c r="C126" s="5" t="s">
        <v>206</v>
      </c>
      <c r="D126" s="22">
        <f t="shared" si="10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1"/>
        <v>148</v>
      </c>
      <c r="J126" s="45">
        <v>10</v>
      </c>
      <c r="K126" s="46">
        <f t="shared" si="12"/>
        <v>120</v>
      </c>
      <c r="L126" s="42">
        <f t="shared" si="13"/>
        <v>26</v>
      </c>
      <c r="M126" s="24">
        <f t="shared" si="14"/>
        <v>320</v>
      </c>
      <c r="N126" s="26">
        <v>0</v>
      </c>
      <c r="O126" s="61">
        <v>0</v>
      </c>
      <c r="P126" s="60">
        <f t="shared" si="18"/>
        <v>-148</v>
      </c>
      <c r="Q126" s="55">
        <f t="shared" si="19"/>
        <v>0</v>
      </c>
      <c r="R126" s="59" t="str">
        <f t="shared" si="17"/>
        <v>SIM</v>
      </c>
      <c r="S126" s="15"/>
    </row>
    <row r="127" spans="2:19" x14ac:dyDescent="0.2">
      <c r="B127" s="5" t="s">
        <v>581</v>
      </c>
      <c r="C127" s="5" t="s">
        <v>206</v>
      </c>
      <c r="D127" s="22">
        <f t="shared" si="10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1"/>
        <v>55</v>
      </c>
      <c r="J127" s="45">
        <v>10</v>
      </c>
      <c r="K127" s="46">
        <f t="shared" si="12"/>
        <v>120</v>
      </c>
      <c r="L127" s="42">
        <f t="shared" si="13"/>
        <v>26</v>
      </c>
      <c r="M127" s="24">
        <f t="shared" si="14"/>
        <v>320</v>
      </c>
      <c r="N127" s="26">
        <v>0</v>
      </c>
      <c r="O127" s="61">
        <v>0</v>
      </c>
      <c r="P127" s="60">
        <f t="shared" si="18"/>
        <v>-55</v>
      </c>
      <c r="Q127" s="55">
        <f t="shared" si="19"/>
        <v>0</v>
      </c>
      <c r="R127" s="59" t="str">
        <f t="shared" si="17"/>
        <v>SIM</v>
      </c>
      <c r="S127" s="15"/>
    </row>
    <row r="128" spans="2:19" x14ac:dyDescent="0.2">
      <c r="B128" s="5" t="s">
        <v>581</v>
      </c>
      <c r="C128" s="5" t="s">
        <v>206</v>
      </c>
      <c r="D128" s="22">
        <f t="shared" si="10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1"/>
        <v>198</v>
      </c>
      <c r="J128" s="45">
        <v>10</v>
      </c>
      <c r="K128" s="46">
        <f t="shared" si="12"/>
        <v>120</v>
      </c>
      <c r="L128" s="42">
        <f t="shared" si="13"/>
        <v>26</v>
      </c>
      <c r="M128" s="24">
        <f t="shared" si="14"/>
        <v>320</v>
      </c>
      <c r="N128" s="26">
        <v>0</v>
      </c>
      <c r="O128" s="61">
        <v>0</v>
      </c>
      <c r="P128" s="60">
        <f t="shared" si="18"/>
        <v>-198</v>
      </c>
      <c r="Q128" s="55">
        <f t="shared" si="19"/>
        <v>0</v>
      </c>
      <c r="R128" s="59" t="str">
        <f t="shared" si="17"/>
        <v>SIM</v>
      </c>
      <c r="S128" s="15"/>
    </row>
    <row r="129" spans="2:19" x14ac:dyDescent="0.2">
      <c r="B129" s="5" t="s">
        <v>581</v>
      </c>
      <c r="C129" s="5" t="s">
        <v>206</v>
      </c>
      <c r="D129" s="22">
        <f t="shared" si="10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1"/>
        <v>245</v>
      </c>
      <c r="J129" s="45">
        <v>10</v>
      </c>
      <c r="K129" s="46">
        <f t="shared" si="12"/>
        <v>120</v>
      </c>
      <c r="L129" s="42">
        <f t="shared" si="13"/>
        <v>26</v>
      </c>
      <c r="M129" s="24">
        <f t="shared" si="14"/>
        <v>320</v>
      </c>
      <c r="N129" s="26">
        <v>0</v>
      </c>
      <c r="O129" s="61">
        <v>0</v>
      </c>
      <c r="P129" s="60">
        <f t="shared" si="18"/>
        <v>-245</v>
      </c>
      <c r="Q129" s="55">
        <f t="shared" si="19"/>
        <v>0</v>
      </c>
      <c r="R129" s="59" t="str">
        <f t="shared" si="17"/>
        <v>SIM</v>
      </c>
      <c r="S129" s="15"/>
    </row>
    <row r="130" spans="2:19" x14ac:dyDescent="0.2">
      <c r="B130" s="5" t="s">
        <v>581</v>
      </c>
      <c r="C130" s="5" t="s">
        <v>206</v>
      </c>
      <c r="D130" s="22">
        <f t="shared" si="10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1"/>
        <v>289</v>
      </c>
      <c r="J130" s="45">
        <v>10</v>
      </c>
      <c r="K130" s="46">
        <f t="shared" si="12"/>
        <v>120</v>
      </c>
      <c r="L130" s="42">
        <f t="shared" si="13"/>
        <v>26</v>
      </c>
      <c r="M130" s="24">
        <f t="shared" si="14"/>
        <v>320</v>
      </c>
      <c r="N130" s="26">
        <v>0</v>
      </c>
      <c r="O130" s="61">
        <v>0</v>
      </c>
      <c r="P130" s="60">
        <f t="shared" si="18"/>
        <v>-289</v>
      </c>
      <c r="Q130" s="55">
        <f t="shared" si="19"/>
        <v>0</v>
      </c>
      <c r="R130" s="59" t="str">
        <f t="shared" si="17"/>
        <v>SIM</v>
      </c>
      <c r="S130" s="15"/>
    </row>
    <row r="131" spans="2:19" x14ac:dyDescent="0.2">
      <c r="B131" s="5" t="s">
        <v>581</v>
      </c>
      <c r="C131" s="5" t="s">
        <v>206</v>
      </c>
      <c r="D131" s="22">
        <f t="shared" si="10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1"/>
        <v>178</v>
      </c>
      <c r="J131" s="45">
        <v>10</v>
      </c>
      <c r="K131" s="46">
        <f t="shared" si="12"/>
        <v>120</v>
      </c>
      <c r="L131" s="42">
        <f t="shared" si="13"/>
        <v>26</v>
      </c>
      <c r="M131" s="24">
        <f t="shared" si="14"/>
        <v>320</v>
      </c>
      <c r="N131" s="26">
        <v>0</v>
      </c>
      <c r="O131" s="61">
        <v>0</v>
      </c>
      <c r="P131" s="60">
        <f t="shared" si="18"/>
        <v>-178</v>
      </c>
      <c r="Q131" s="55">
        <f t="shared" si="19"/>
        <v>0</v>
      </c>
      <c r="R131" s="59" t="str">
        <f t="shared" si="17"/>
        <v>SIM</v>
      </c>
      <c r="S131" s="15"/>
    </row>
    <row r="132" spans="2:19" x14ac:dyDescent="0.2">
      <c r="B132" s="5" t="s">
        <v>581</v>
      </c>
      <c r="C132" s="5" t="s">
        <v>206</v>
      </c>
      <c r="D132" s="22">
        <f t="shared" ref="D132:D195" si="20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1">G132*H132</f>
        <v>158</v>
      </c>
      <c r="J132" s="45">
        <v>10</v>
      </c>
      <c r="K132" s="46">
        <f t="shared" ref="K132:K195" si="22">J132*12</f>
        <v>120</v>
      </c>
      <c r="L132" s="42">
        <f t="shared" ref="L132:L195" si="23">DATEDIF(F132,$F$2,"Y")</f>
        <v>26</v>
      </c>
      <c r="M132" s="24">
        <f t="shared" ref="M132:M195" si="24">DATEDIF(F132,$F$2,"M")</f>
        <v>320</v>
      </c>
      <c r="N132" s="26">
        <v>0</v>
      </c>
      <c r="O132" s="61">
        <v>0</v>
      </c>
      <c r="P132" s="60">
        <f t="shared" ref="P132:P163" si="25">I132*-1</f>
        <v>-158</v>
      </c>
      <c r="Q132" s="55">
        <f t="shared" ref="Q132:Q163" si="26">I132+N132+O132+P132</f>
        <v>0</v>
      </c>
      <c r="R132" s="59" t="str">
        <f t="shared" ref="R132:R195" si="27">IF(M132&gt;K132,"SIM","NÃO")</f>
        <v>SIM</v>
      </c>
      <c r="S132" s="15"/>
    </row>
    <row r="133" spans="2:19" x14ac:dyDescent="0.2">
      <c r="B133" s="5" t="s">
        <v>581</v>
      </c>
      <c r="C133" s="5" t="s">
        <v>208</v>
      </c>
      <c r="D133" s="22">
        <f t="shared" si="20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1"/>
        <v>410</v>
      </c>
      <c r="J133" s="45">
        <v>10</v>
      </c>
      <c r="K133" s="46">
        <f t="shared" si="22"/>
        <v>120</v>
      </c>
      <c r="L133" s="42">
        <f t="shared" si="23"/>
        <v>26</v>
      </c>
      <c r="M133" s="24">
        <f t="shared" si="24"/>
        <v>318</v>
      </c>
      <c r="N133" s="26">
        <v>0</v>
      </c>
      <c r="O133" s="61">
        <v>0</v>
      </c>
      <c r="P133" s="60">
        <f t="shared" si="25"/>
        <v>-410</v>
      </c>
      <c r="Q133" s="55">
        <f t="shared" si="26"/>
        <v>0</v>
      </c>
      <c r="R133" s="59" t="str">
        <f t="shared" si="27"/>
        <v>SIM</v>
      </c>
      <c r="S133" s="15"/>
    </row>
    <row r="134" spans="2:19" x14ac:dyDescent="0.2">
      <c r="B134" s="5" t="s">
        <v>581</v>
      </c>
      <c r="C134" s="5" t="s">
        <v>208</v>
      </c>
      <c r="D134" s="22">
        <f t="shared" si="20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1"/>
        <v>2300</v>
      </c>
      <c r="J134" s="45">
        <v>10</v>
      </c>
      <c r="K134" s="46">
        <f t="shared" si="22"/>
        <v>120</v>
      </c>
      <c r="L134" s="42">
        <f t="shared" si="23"/>
        <v>26</v>
      </c>
      <c r="M134" s="24">
        <f t="shared" si="24"/>
        <v>318</v>
      </c>
      <c r="N134" s="26">
        <v>0</v>
      </c>
      <c r="O134" s="61">
        <v>0</v>
      </c>
      <c r="P134" s="60">
        <f t="shared" si="25"/>
        <v>-2300</v>
      </c>
      <c r="Q134" s="55">
        <f t="shared" si="26"/>
        <v>0</v>
      </c>
      <c r="R134" s="59" t="str">
        <f t="shared" si="27"/>
        <v>SIM</v>
      </c>
      <c r="S134" s="15"/>
    </row>
    <row r="135" spans="2:19" x14ac:dyDescent="0.2">
      <c r="B135" s="5" t="s">
        <v>581</v>
      </c>
      <c r="C135" s="5" t="s">
        <v>208</v>
      </c>
      <c r="D135" s="22">
        <f t="shared" si="20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1"/>
        <v>630</v>
      </c>
      <c r="J135" s="45">
        <v>10</v>
      </c>
      <c r="K135" s="46">
        <f t="shared" si="22"/>
        <v>120</v>
      </c>
      <c r="L135" s="42">
        <f t="shared" si="23"/>
        <v>26</v>
      </c>
      <c r="M135" s="24">
        <f t="shared" si="24"/>
        <v>317</v>
      </c>
      <c r="N135" s="26">
        <v>0</v>
      </c>
      <c r="O135" s="61">
        <v>0</v>
      </c>
      <c r="P135" s="60">
        <f t="shared" si="25"/>
        <v>-630</v>
      </c>
      <c r="Q135" s="55">
        <f t="shared" si="26"/>
        <v>0</v>
      </c>
      <c r="R135" s="59" t="str">
        <f t="shared" si="27"/>
        <v>SIM</v>
      </c>
      <c r="S135" s="15"/>
    </row>
    <row r="136" spans="2:19" x14ac:dyDescent="0.2">
      <c r="B136" s="5" t="s">
        <v>581</v>
      </c>
      <c r="C136" s="5" t="s">
        <v>208</v>
      </c>
      <c r="D136" s="22">
        <f t="shared" si="20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1"/>
        <v>7400</v>
      </c>
      <c r="J136" s="45">
        <v>10</v>
      </c>
      <c r="K136" s="46">
        <f t="shared" si="22"/>
        <v>120</v>
      </c>
      <c r="L136" s="42">
        <f t="shared" si="23"/>
        <v>26</v>
      </c>
      <c r="M136" s="24">
        <f t="shared" si="24"/>
        <v>317</v>
      </c>
      <c r="N136" s="26">
        <v>0</v>
      </c>
      <c r="O136" s="61">
        <v>0</v>
      </c>
      <c r="P136" s="60">
        <f t="shared" si="25"/>
        <v>-7400</v>
      </c>
      <c r="Q136" s="55">
        <f t="shared" si="26"/>
        <v>0</v>
      </c>
      <c r="R136" s="59" t="str">
        <f t="shared" si="27"/>
        <v>SIM</v>
      </c>
      <c r="S136" s="15"/>
    </row>
    <row r="137" spans="2:19" x14ac:dyDescent="0.2">
      <c r="B137" s="5" t="s">
        <v>581</v>
      </c>
      <c r="C137" s="5" t="s">
        <v>206</v>
      </c>
      <c r="D137" s="22">
        <f t="shared" si="20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1"/>
        <v>344</v>
      </c>
      <c r="J137" s="45">
        <v>10</v>
      </c>
      <c r="K137" s="46">
        <f t="shared" si="22"/>
        <v>120</v>
      </c>
      <c r="L137" s="42">
        <f t="shared" si="23"/>
        <v>26</v>
      </c>
      <c r="M137" s="24">
        <f t="shared" si="24"/>
        <v>317</v>
      </c>
      <c r="N137" s="26">
        <v>0</v>
      </c>
      <c r="O137" s="61">
        <v>0</v>
      </c>
      <c r="P137" s="60">
        <f t="shared" si="25"/>
        <v>-344</v>
      </c>
      <c r="Q137" s="55">
        <f t="shared" si="26"/>
        <v>0</v>
      </c>
      <c r="R137" s="59" t="str">
        <f t="shared" si="27"/>
        <v>SIM</v>
      </c>
      <c r="S137" s="15"/>
    </row>
    <row r="138" spans="2:19" x14ac:dyDescent="0.2">
      <c r="B138" s="5" t="s">
        <v>581</v>
      </c>
      <c r="C138" s="5" t="s">
        <v>206</v>
      </c>
      <c r="D138" s="22">
        <f t="shared" si="20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1"/>
        <v>200</v>
      </c>
      <c r="J138" s="45">
        <v>10</v>
      </c>
      <c r="K138" s="46">
        <f t="shared" si="22"/>
        <v>120</v>
      </c>
      <c r="L138" s="42">
        <f t="shared" si="23"/>
        <v>26</v>
      </c>
      <c r="M138" s="24">
        <f t="shared" si="24"/>
        <v>317</v>
      </c>
      <c r="N138" s="26">
        <v>0</v>
      </c>
      <c r="O138" s="61">
        <v>0</v>
      </c>
      <c r="P138" s="60">
        <f t="shared" si="25"/>
        <v>-200</v>
      </c>
      <c r="Q138" s="55">
        <f t="shared" si="26"/>
        <v>0</v>
      </c>
      <c r="R138" s="59" t="str">
        <f t="shared" si="27"/>
        <v>SIM</v>
      </c>
      <c r="S138" s="15"/>
    </row>
    <row r="139" spans="2:19" x14ac:dyDescent="0.2">
      <c r="B139" s="5" t="s">
        <v>581</v>
      </c>
      <c r="C139" s="5" t="s">
        <v>206</v>
      </c>
      <c r="D139" s="22">
        <f t="shared" si="20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1"/>
        <v>420</v>
      </c>
      <c r="J139" s="45">
        <v>10</v>
      </c>
      <c r="K139" s="46">
        <f t="shared" si="22"/>
        <v>120</v>
      </c>
      <c r="L139" s="42">
        <f t="shared" si="23"/>
        <v>26</v>
      </c>
      <c r="M139" s="24">
        <f t="shared" si="24"/>
        <v>317</v>
      </c>
      <c r="N139" s="26">
        <v>0</v>
      </c>
      <c r="O139" s="61">
        <v>0</v>
      </c>
      <c r="P139" s="60">
        <f t="shared" si="25"/>
        <v>-420</v>
      </c>
      <c r="Q139" s="55">
        <f t="shared" si="26"/>
        <v>0</v>
      </c>
      <c r="R139" s="59" t="str">
        <f t="shared" si="27"/>
        <v>SIM</v>
      </c>
      <c r="S139" s="15"/>
    </row>
    <row r="140" spans="2:19" x14ac:dyDescent="0.2">
      <c r="B140" s="5" t="s">
        <v>581</v>
      </c>
      <c r="C140" s="5" t="s">
        <v>206</v>
      </c>
      <c r="D140" s="22">
        <f t="shared" si="20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1"/>
        <v>45</v>
      </c>
      <c r="J140" s="45">
        <v>10</v>
      </c>
      <c r="K140" s="46">
        <f t="shared" si="22"/>
        <v>120</v>
      </c>
      <c r="L140" s="42">
        <f t="shared" si="23"/>
        <v>26</v>
      </c>
      <c r="M140" s="24">
        <f t="shared" si="24"/>
        <v>317</v>
      </c>
      <c r="N140" s="26">
        <v>0</v>
      </c>
      <c r="O140" s="61">
        <v>0</v>
      </c>
      <c r="P140" s="60">
        <f t="shared" si="25"/>
        <v>-45</v>
      </c>
      <c r="Q140" s="55">
        <f t="shared" si="26"/>
        <v>0</v>
      </c>
      <c r="R140" s="59" t="str">
        <f t="shared" si="27"/>
        <v>SIM</v>
      </c>
      <c r="S140" s="15"/>
    </row>
    <row r="141" spans="2:19" x14ac:dyDescent="0.2">
      <c r="B141" s="5" t="s">
        <v>581</v>
      </c>
      <c r="C141" s="5" t="s">
        <v>206</v>
      </c>
      <c r="D141" s="22">
        <f t="shared" si="20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1"/>
        <v>390</v>
      </c>
      <c r="J141" s="45">
        <v>10</v>
      </c>
      <c r="K141" s="46">
        <f t="shared" si="22"/>
        <v>120</v>
      </c>
      <c r="L141" s="42">
        <f t="shared" si="23"/>
        <v>26</v>
      </c>
      <c r="M141" s="24">
        <f t="shared" si="24"/>
        <v>317</v>
      </c>
      <c r="N141" s="26">
        <v>0</v>
      </c>
      <c r="O141" s="61">
        <v>0</v>
      </c>
      <c r="P141" s="60">
        <f t="shared" si="25"/>
        <v>-390</v>
      </c>
      <c r="Q141" s="55">
        <f t="shared" si="26"/>
        <v>0</v>
      </c>
      <c r="R141" s="59" t="str">
        <f t="shared" si="27"/>
        <v>SIM</v>
      </c>
      <c r="S141" s="15"/>
    </row>
    <row r="142" spans="2:19" x14ac:dyDescent="0.2">
      <c r="B142" s="5" t="s">
        <v>581</v>
      </c>
      <c r="C142" s="5" t="s">
        <v>206</v>
      </c>
      <c r="D142" s="22">
        <f t="shared" si="20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1"/>
        <v>95</v>
      </c>
      <c r="J142" s="45">
        <v>10</v>
      </c>
      <c r="K142" s="46">
        <f t="shared" si="22"/>
        <v>120</v>
      </c>
      <c r="L142" s="42">
        <f t="shared" si="23"/>
        <v>26</v>
      </c>
      <c r="M142" s="24">
        <f t="shared" si="24"/>
        <v>317</v>
      </c>
      <c r="N142" s="26">
        <v>0</v>
      </c>
      <c r="O142" s="61">
        <v>0</v>
      </c>
      <c r="P142" s="60">
        <f t="shared" si="25"/>
        <v>-95</v>
      </c>
      <c r="Q142" s="55">
        <f t="shared" si="26"/>
        <v>0</v>
      </c>
      <c r="R142" s="59" t="str">
        <f t="shared" si="27"/>
        <v>SIM</v>
      </c>
      <c r="S142" s="15"/>
    </row>
    <row r="143" spans="2:19" x14ac:dyDescent="0.2">
      <c r="B143" s="5" t="s">
        <v>581</v>
      </c>
      <c r="C143" s="5" t="s">
        <v>206</v>
      </c>
      <c r="D143" s="22">
        <f t="shared" si="20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1"/>
        <v>176</v>
      </c>
      <c r="J143" s="45">
        <v>10</v>
      </c>
      <c r="K143" s="46">
        <f t="shared" si="22"/>
        <v>120</v>
      </c>
      <c r="L143" s="42">
        <f t="shared" si="23"/>
        <v>26</v>
      </c>
      <c r="M143" s="24">
        <f t="shared" si="24"/>
        <v>317</v>
      </c>
      <c r="N143" s="26">
        <v>0</v>
      </c>
      <c r="O143" s="61">
        <v>0</v>
      </c>
      <c r="P143" s="60">
        <f t="shared" si="25"/>
        <v>-176</v>
      </c>
      <c r="Q143" s="55">
        <f t="shared" si="26"/>
        <v>0</v>
      </c>
      <c r="R143" s="59" t="str">
        <f t="shared" si="27"/>
        <v>SIM</v>
      </c>
      <c r="S143" s="15"/>
    </row>
    <row r="144" spans="2:19" x14ac:dyDescent="0.2">
      <c r="B144" s="5" t="s">
        <v>581</v>
      </c>
      <c r="C144" s="5" t="s">
        <v>206</v>
      </c>
      <c r="D144" s="22">
        <f t="shared" si="20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1"/>
        <v>540</v>
      </c>
      <c r="J144" s="45">
        <v>10</v>
      </c>
      <c r="K144" s="46">
        <f t="shared" si="22"/>
        <v>120</v>
      </c>
      <c r="L144" s="42">
        <f t="shared" si="23"/>
        <v>26</v>
      </c>
      <c r="M144" s="24">
        <f t="shared" si="24"/>
        <v>317</v>
      </c>
      <c r="N144" s="26">
        <v>0</v>
      </c>
      <c r="O144" s="61">
        <v>0</v>
      </c>
      <c r="P144" s="60">
        <f t="shared" si="25"/>
        <v>-540</v>
      </c>
      <c r="Q144" s="55">
        <f t="shared" si="26"/>
        <v>0</v>
      </c>
      <c r="R144" s="59" t="str">
        <f t="shared" si="27"/>
        <v>SIM</v>
      </c>
      <c r="S144" s="15"/>
    </row>
    <row r="145" spans="2:19" x14ac:dyDescent="0.2">
      <c r="B145" s="5" t="s">
        <v>581</v>
      </c>
      <c r="C145" s="5" t="s">
        <v>206</v>
      </c>
      <c r="D145" s="22">
        <f t="shared" si="20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1"/>
        <v>104</v>
      </c>
      <c r="J145" s="45">
        <v>10</v>
      </c>
      <c r="K145" s="46">
        <f t="shared" si="22"/>
        <v>120</v>
      </c>
      <c r="L145" s="42">
        <f t="shared" si="23"/>
        <v>26</v>
      </c>
      <c r="M145" s="24">
        <f t="shared" si="24"/>
        <v>317</v>
      </c>
      <c r="N145" s="26">
        <v>0</v>
      </c>
      <c r="O145" s="61">
        <v>0</v>
      </c>
      <c r="P145" s="60">
        <f t="shared" si="25"/>
        <v>-104</v>
      </c>
      <c r="Q145" s="55">
        <f t="shared" si="26"/>
        <v>0</v>
      </c>
      <c r="R145" s="59" t="str">
        <f t="shared" si="27"/>
        <v>SIM</v>
      </c>
      <c r="S145" s="15"/>
    </row>
    <row r="146" spans="2:19" x14ac:dyDescent="0.2">
      <c r="B146" s="5" t="s">
        <v>581</v>
      </c>
      <c r="C146" s="5" t="s">
        <v>206</v>
      </c>
      <c r="D146" s="22">
        <f t="shared" si="20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1"/>
        <v>89</v>
      </c>
      <c r="J146" s="45">
        <v>10</v>
      </c>
      <c r="K146" s="46">
        <f t="shared" si="22"/>
        <v>120</v>
      </c>
      <c r="L146" s="42">
        <f t="shared" si="23"/>
        <v>26</v>
      </c>
      <c r="M146" s="24">
        <f t="shared" si="24"/>
        <v>317</v>
      </c>
      <c r="N146" s="26">
        <v>0</v>
      </c>
      <c r="O146" s="61">
        <v>0</v>
      </c>
      <c r="P146" s="60">
        <f t="shared" si="25"/>
        <v>-89</v>
      </c>
      <c r="Q146" s="55">
        <f t="shared" si="26"/>
        <v>0</v>
      </c>
      <c r="R146" s="59" t="str">
        <f t="shared" si="27"/>
        <v>SIM</v>
      </c>
      <c r="S146" s="15"/>
    </row>
    <row r="147" spans="2:19" x14ac:dyDescent="0.2">
      <c r="B147" s="5" t="s">
        <v>582</v>
      </c>
      <c r="C147" s="5" t="s">
        <v>6</v>
      </c>
      <c r="D147" s="22">
        <f t="shared" si="20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1"/>
        <v>18500</v>
      </c>
      <c r="J147" s="45">
        <v>25</v>
      </c>
      <c r="K147" s="46">
        <f t="shared" si="22"/>
        <v>300</v>
      </c>
      <c r="L147" s="42">
        <f t="shared" si="23"/>
        <v>26</v>
      </c>
      <c r="M147" s="24">
        <f t="shared" si="24"/>
        <v>316</v>
      </c>
      <c r="N147" s="26">
        <v>0</v>
      </c>
      <c r="O147" s="61">
        <v>0</v>
      </c>
      <c r="P147" s="60">
        <f t="shared" si="25"/>
        <v>-18500</v>
      </c>
      <c r="Q147" s="55">
        <f t="shared" si="26"/>
        <v>0</v>
      </c>
      <c r="R147" s="59" t="str">
        <f t="shared" si="27"/>
        <v>SIM</v>
      </c>
      <c r="S147" s="15"/>
    </row>
    <row r="148" spans="2:19" x14ac:dyDescent="0.2">
      <c r="B148" s="5" t="s">
        <v>581</v>
      </c>
      <c r="C148" s="5" t="s">
        <v>206</v>
      </c>
      <c r="D148" s="22">
        <f t="shared" si="20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1"/>
        <v>387</v>
      </c>
      <c r="J148" s="45">
        <v>10</v>
      </c>
      <c r="K148" s="46">
        <f t="shared" si="22"/>
        <v>120</v>
      </c>
      <c r="L148" s="42">
        <f t="shared" si="23"/>
        <v>26</v>
      </c>
      <c r="M148" s="24">
        <f t="shared" si="24"/>
        <v>316</v>
      </c>
      <c r="N148" s="26">
        <v>0</v>
      </c>
      <c r="O148" s="61">
        <v>0</v>
      </c>
      <c r="P148" s="60">
        <f t="shared" si="25"/>
        <v>-387</v>
      </c>
      <c r="Q148" s="55">
        <f t="shared" si="26"/>
        <v>0</v>
      </c>
      <c r="R148" s="59" t="str">
        <f t="shared" si="27"/>
        <v>SIM</v>
      </c>
      <c r="S148" s="15"/>
    </row>
    <row r="149" spans="2:19" x14ac:dyDescent="0.2">
      <c r="B149" s="5" t="s">
        <v>581</v>
      </c>
      <c r="C149" s="5" t="s">
        <v>206</v>
      </c>
      <c r="D149" s="22">
        <f t="shared" si="20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1"/>
        <v>198</v>
      </c>
      <c r="J149" s="45">
        <v>10</v>
      </c>
      <c r="K149" s="46">
        <f t="shared" si="22"/>
        <v>120</v>
      </c>
      <c r="L149" s="42">
        <f t="shared" si="23"/>
        <v>26</v>
      </c>
      <c r="M149" s="24">
        <f t="shared" si="24"/>
        <v>316</v>
      </c>
      <c r="N149" s="26">
        <v>0</v>
      </c>
      <c r="O149" s="61">
        <v>0</v>
      </c>
      <c r="P149" s="60">
        <f t="shared" si="25"/>
        <v>-198</v>
      </c>
      <c r="Q149" s="55">
        <f t="shared" si="26"/>
        <v>0</v>
      </c>
      <c r="R149" s="59" t="str">
        <f t="shared" si="27"/>
        <v>SIM</v>
      </c>
      <c r="S149" s="15"/>
    </row>
    <row r="150" spans="2:19" x14ac:dyDescent="0.2">
      <c r="B150" s="5" t="s">
        <v>581</v>
      </c>
      <c r="C150" s="5" t="s">
        <v>206</v>
      </c>
      <c r="D150" s="22">
        <f t="shared" si="20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1"/>
        <v>250</v>
      </c>
      <c r="J150" s="45">
        <v>10</v>
      </c>
      <c r="K150" s="46">
        <f t="shared" si="22"/>
        <v>120</v>
      </c>
      <c r="L150" s="42">
        <f t="shared" si="23"/>
        <v>26</v>
      </c>
      <c r="M150" s="24">
        <f t="shared" si="24"/>
        <v>316</v>
      </c>
      <c r="N150" s="26">
        <v>0</v>
      </c>
      <c r="O150" s="61">
        <v>0</v>
      </c>
      <c r="P150" s="60">
        <f t="shared" si="25"/>
        <v>-250</v>
      </c>
      <c r="Q150" s="55">
        <f t="shared" si="26"/>
        <v>0</v>
      </c>
      <c r="R150" s="59" t="str">
        <f t="shared" si="27"/>
        <v>SIM</v>
      </c>
      <c r="S150" s="15"/>
    </row>
    <row r="151" spans="2:19" x14ac:dyDescent="0.2">
      <c r="B151" s="5" t="s">
        <v>581</v>
      </c>
      <c r="C151" s="5" t="s">
        <v>206</v>
      </c>
      <c r="D151" s="22">
        <f t="shared" si="20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1"/>
        <v>312</v>
      </c>
      <c r="J151" s="45">
        <v>10</v>
      </c>
      <c r="K151" s="46">
        <f t="shared" si="22"/>
        <v>120</v>
      </c>
      <c r="L151" s="42">
        <f t="shared" si="23"/>
        <v>26</v>
      </c>
      <c r="M151" s="24">
        <f t="shared" si="24"/>
        <v>316</v>
      </c>
      <c r="N151" s="26">
        <v>0</v>
      </c>
      <c r="O151" s="61">
        <v>0</v>
      </c>
      <c r="P151" s="60">
        <f t="shared" si="25"/>
        <v>-312</v>
      </c>
      <c r="Q151" s="55">
        <f t="shared" si="26"/>
        <v>0</v>
      </c>
      <c r="R151" s="59" t="str">
        <f t="shared" si="27"/>
        <v>SIM</v>
      </c>
      <c r="S151" s="15"/>
    </row>
    <row r="152" spans="2:19" x14ac:dyDescent="0.2">
      <c r="B152" s="5" t="s">
        <v>581</v>
      </c>
      <c r="C152" s="5" t="s">
        <v>206</v>
      </c>
      <c r="D152" s="22">
        <f t="shared" si="20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1"/>
        <v>136</v>
      </c>
      <c r="J152" s="45">
        <v>10</v>
      </c>
      <c r="K152" s="46">
        <f t="shared" si="22"/>
        <v>120</v>
      </c>
      <c r="L152" s="42">
        <f t="shared" si="23"/>
        <v>26</v>
      </c>
      <c r="M152" s="24">
        <f t="shared" si="24"/>
        <v>316</v>
      </c>
      <c r="N152" s="26">
        <v>0</v>
      </c>
      <c r="O152" s="61">
        <v>0</v>
      </c>
      <c r="P152" s="60">
        <f t="shared" si="25"/>
        <v>-136</v>
      </c>
      <c r="Q152" s="55">
        <f t="shared" si="26"/>
        <v>0</v>
      </c>
      <c r="R152" s="59" t="str">
        <f t="shared" si="27"/>
        <v>SIM</v>
      </c>
      <c r="S152" s="15"/>
    </row>
    <row r="153" spans="2:19" x14ac:dyDescent="0.2">
      <c r="B153" s="5" t="s">
        <v>581</v>
      </c>
      <c r="C153" s="5" t="s">
        <v>206</v>
      </c>
      <c r="D153" s="22">
        <f t="shared" si="20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1"/>
        <v>70</v>
      </c>
      <c r="J153" s="45">
        <v>10</v>
      </c>
      <c r="K153" s="46">
        <f t="shared" si="22"/>
        <v>120</v>
      </c>
      <c r="L153" s="42">
        <f t="shared" si="23"/>
        <v>26</v>
      </c>
      <c r="M153" s="24">
        <f t="shared" si="24"/>
        <v>316</v>
      </c>
      <c r="N153" s="26">
        <v>0</v>
      </c>
      <c r="O153" s="61">
        <v>0</v>
      </c>
      <c r="P153" s="60">
        <f t="shared" si="25"/>
        <v>-70</v>
      </c>
      <c r="Q153" s="55">
        <f t="shared" si="26"/>
        <v>0</v>
      </c>
      <c r="R153" s="59" t="str">
        <f t="shared" si="27"/>
        <v>SIM</v>
      </c>
      <c r="S153" s="15"/>
    </row>
    <row r="154" spans="2:19" x14ac:dyDescent="0.2">
      <c r="B154" s="5" t="s">
        <v>581</v>
      </c>
      <c r="C154" s="5" t="s">
        <v>206</v>
      </c>
      <c r="D154" s="22">
        <f t="shared" si="20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1"/>
        <v>60</v>
      </c>
      <c r="J154" s="45">
        <v>10</v>
      </c>
      <c r="K154" s="46">
        <f t="shared" si="22"/>
        <v>120</v>
      </c>
      <c r="L154" s="42">
        <f t="shared" si="23"/>
        <v>26</v>
      </c>
      <c r="M154" s="24">
        <f t="shared" si="24"/>
        <v>316</v>
      </c>
      <c r="N154" s="26">
        <v>0</v>
      </c>
      <c r="O154" s="61">
        <v>0</v>
      </c>
      <c r="P154" s="60">
        <f t="shared" si="25"/>
        <v>-60</v>
      </c>
      <c r="Q154" s="55">
        <f t="shared" si="26"/>
        <v>0</v>
      </c>
      <c r="R154" s="59" t="str">
        <f t="shared" si="27"/>
        <v>SIM</v>
      </c>
      <c r="S154" s="15"/>
    </row>
    <row r="155" spans="2:19" x14ac:dyDescent="0.2">
      <c r="B155" s="5" t="s">
        <v>581</v>
      </c>
      <c r="C155" s="5" t="s">
        <v>206</v>
      </c>
      <c r="D155" s="22">
        <f t="shared" si="20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1"/>
        <v>189</v>
      </c>
      <c r="J155" s="45">
        <v>10</v>
      </c>
      <c r="K155" s="46">
        <f t="shared" si="22"/>
        <v>120</v>
      </c>
      <c r="L155" s="42">
        <f t="shared" si="23"/>
        <v>26</v>
      </c>
      <c r="M155" s="24">
        <f t="shared" si="24"/>
        <v>316</v>
      </c>
      <c r="N155" s="26">
        <v>0</v>
      </c>
      <c r="O155" s="61">
        <v>0</v>
      </c>
      <c r="P155" s="60">
        <f t="shared" si="25"/>
        <v>-189</v>
      </c>
      <c r="Q155" s="55">
        <f t="shared" si="26"/>
        <v>0</v>
      </c>
      <c r="R155" s="59" t="str">
        <f t="shared" si="27"/>
        <v>SIM</v>
      </c>
      <c r="S155" s="15"/>
    </row>
    <row r="156" spans="2:19" x14ac:dyDescent="0.2">
      <c r="B156" s="5" t="s">
        <v>581</v>
      </c>
      <c r="C156" s="5" t="s">
        <v>206</v>
      </c>
      <c r="D156" s="22">
        <f t="shared" si="20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1"/>
        <v>520</v>
      </c>
      <c r="J156" s="45">
        <v>10</v>
      </c>
      <c r="K156" s="46">
        <f t="shared" si="22"/>
        <v>120</v>
      </c>
      <c r="L156" s="42">
        <f t="shared" si="23"/>
        <v>26</v>
      </c>
      <c r="M156" s="24">
        <f t="shared" si="24"/>
        <v>316</v>
      </c>
      <c r="N156" s="26">
        <v>0</v>
      </c>
      <c r="O156" s="61">
        <v>0</v>
      </c>
      <c r="P156" s="60">
        <f t="shared" si="25"/>
        <v>-520</v>
      </c>
      <c r="Q156" s="55">
        <f t="shared" si="26"/>
        <v>0</v>
      </c>
      <c r="R156" s="59" t="str">
        <f t="shared" si="27"/>
        <v>SIM</v>
      </c>
      <c r="S156" s="15"/>
    </row>
    <row r="157" spans="2:19" x14ac:dyDescent="0.2">
      <c r="B157" s="5" t="s">
        <v>581</v>
      </c>
      <c r="C157" s="5" t="s">
        <v>206</v>
      </c>
      <c r="D157" s="22">
        <f t="shared" si="20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1"/>
        <v>175</v>
      </c>
      <c r="J157" s="45">
        <v>10</v>
      </c>
      <c r="K157" s="46">
        <f t="shared" si="22"/>
        <v>120</v>
      </c>
      <c r="L157" s="42">
        <f t="shared" si="23"/>
        <v>26</v>
      </c>
      <c r="M157" s="24">
        <f t="shared" si="24"/>
        <v>316</v>
      </c>
      <c r="N157" s="26">
        <v>0</v>
      </c>
      <c r="O157" s="61">
        <v>0</v>
      </c>
      <c r="P157" s="60">
        <f t="shared" si="25"/>
        <v>-175</v>
      </c>
      <c r="Q157" s="55">
        <f t="shared" si="26"/>
        <v>0</v>
      </c>
      <c r="R157" s="59" t="str">
        <f t="shared" si="27"/>
        <v>SIM</v>
      </c>
      <c r="S157" s="15"/>
    </row>
    <row r="158" spans="2:19" x14ac:dyDescent="0.2">
      <c r="B158" s="5" t="s">
        <v>581</v>
      </c>
      <c r="C158" s="5" t="s">
        <v>206</v>
      </c>
      <c r="D158" s="22">
        <f t="shared" si="20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1"/>
        <v>660</v>
      </c>
      <c r="J158" s="45">
        <v>10</v>
      </c>
      <c r="K158" s="46">
        <f t="shared" si="22"/>
        <v>120</v>
      </c>
      <c r="L158" s="42">
        <f t="shared" si="23"/>
        <v>26</v>
      </c>
      <c r="M158" s="24">
        <f t="shared" si="24"/>
        <v>316</v>
      </c>
      <c r="N158" s="26">
        <v>0</v>
      </c>
      <c r="O158" s="61">
        <v>0</v>
      </c>
      <c r="P158" s="60">
        <f t="shared" si="25"/>
        <v>-660</v>
      </c>
      <c r="Q158" s="55">
        <f t="shared" si="26"/>
        <v>0</v>
      </c>
      <c r="R158" s="59" t="str">
        <f t="shared" si="27"/>
        <v>SIM</v>
      </c>
      <c r="S158" s="15"/>
    </row>
    <row r="159" spans="2:19" x14ac:dyDescent="0.2">
      <c r="B159" s="5" t="s">
        <v>581</v>
      </c>
      <c r="C159" s="5" t="s">
        <v>208</v>
      </c>
      <c r="D159" s="22">
        <f t="shared" si="20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1"/>
        <v>669.8</v>
      </c>
      <c r="J159" s="45">
        <v>10</v>
      </c>
      <c r="K159" s="46">
        <f t="shared" si="22"/>
        <v>120</v>
      </c>
      <c r="L159" s="42">
        <f t="shared" si="23"/>
        <v>26</v>
      </c>
      <c r="M159" s="24">
        <f t="shared" si="24"/>
        <v>315</v>
      </c>
      <c r="N159" s="26">
        <v>0</v>
      </c>
      <c r="O159" s="61">
        <v>0</v>
      </c>
      <c r="P159" s="60">
        <f t="shared" si="25"/>
        <v>-669.8</v>
      </c>
      <c r="Q159" s="55">
        <f t="shared" si="26"/>
        <v>0</v>
      </c>
      <c r="R159" s="59" t="str">
        <f t="shared" si="27"/>
        <v>SIM</v>
      </c>
      <c r="S159" s="15"/>
    </row>
    <row r="160" spans="2:19" x14ac:dyDescent="0.2">
      <c r="B160" s="5" t="s">
        <v>581</v>
      </c>
      <c r="C160" s="5" t="s">
        <v>206</v>
      </c>
      <c r="D160" s="22">
        <f t="shared" si="20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1"/>
        <v>198</v>
      </c>
      <c r="J160" s="45">
        <v>10</v>
      </c>
      <c r="K160" s="46">
        <f t="shared" si="22"/>
        <v>120</v>
      </c>
      <c r="L160" s="42">
        <f t="shared" si="23"/>
        <v>26</v>
      </c>
      <c r="M160" s="24">
        <f t="shared" si="24"/>
        <v>315</v>
      </c>
      <c r="N160" s="26">
        <v>0</v>
      </c>
      <c r="O160" s="61">
        <v>0</v>
      </c>
      <c r="P160" s="60">
        <f t="shared" si="25"/>
        <v>-198</v>
      </c>
      <c r="Q160" s="55">
        <f t="shared" si="26"/>
        <v>0</v>
      </c>
      <c r="R160" s="59" t="str">
        <f t="shared" si="27"/>
        <v>SIM</v>
      </c>
      <c r="S160" s="15"/>
    </row>
    <row r="161" spans="2:19" x14ac:dyDescent="0.2">
      <c r="B161" s="5" t="s">
        <v>581</v>
      </c>
      <c r="C161" s="5" t="s">
        <v>208</v>
      </c>
      <c r="D161" s="22">
        <f t="shared" si="20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1"/>
        <v>620</v>
      </c>
      <c r="J161" s="45">
        <v>10</v>
      </c>
      <c r="K161" s="46">
        <f t="shared" si="22"/>
        <v>120</v>
      </c>
      <c r="L161" s="42">
        <f t="shared" si="23"/>
        <v>26</v>
      </c>
      <c r="M161" s="24">
        <f t="shared" si="24"/>
        <v>314</v>
      </c>
      <c r="N161" s="26">
        <v>0</v>
      </c>
      <c r="O161" s="61">
        <v>0</v>
      </c>
      <c r="P161" s="60">
        <f t="shared" si="25"/>
        <v>-620</v>
      </c>
      <c r="Q161" s="55">
        <f t="shared" si="26"/>
        <v>0</v>
      </c>
      <c r="R161" s="59" t="str">
        <f t="shared" si="27"/>
        <v>SIM</v>
      </c>
      <c r="S161" s="15"/>
    </row>
    <row r="162" spans="2:19" x14ac:dyDescent="0.2">
      <c r="B162" s="5" t="s">
        <v>581</v>
      </c>
      <c r="C162" s="5" t="s">
        <v>206</v>
      </c>
      <c r="D162" s="22">
        <f t="shared" si="20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1"/>
        <v>87.48</v>
      </c>
      <c r="J162" s="45">
        <v>10</v>
      </c>
      <c r="K162" s="46">
        <f t="shared" si="22"/>
        <v>120</v>
      </c>
      <c r="L162" s="42">
        <f t="shared" si="23"/>
        <v>26</v>
      </c>
      <c r="M162" s="24">
        <f t="shared" si="24"/>
        <v>314</v>
      </c>
      <c r="N162" s="26">
        <v>0</v>
      </c>
      <c r="O162" s="61">
        <v>0</v>
      </c>
      <c r="P162" s="60">
        <f t="shared" si="25"/>
        <v>-87.48</v>
      </c>
      <c r="Q162" s="55">
        <f t="shared" si="26"/>
        <v>0</v>
      </c>
      <c r="R162" s="59" t="str">
        <f t="shared" si="27"/>
        <v>SIM</v>
      </c>
      <c r="S162" s="15"/>
    </row>
    <row r="163" spans="2:19" x14ac:dyDescent="0.2">
      <c r="B163" s="5" t="s">
        <v>581</v>
      </c>
      <c r="C163" s="5" t="s">
        <v>206</v>
      </c>
      <c r="D163" s="22">
        <f t="shared" si="20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1"/>
        <v>290.88</v>
      </c>
      <c r="J163" s="45">
        <v>10</v>
      </c>
      <c r="K163" s="46">
        <f t="shared" si="22"/>
        <v>120</v>
      </c>
      <c r="L163" s="42">
        <f t="shared" si="23"/>
        <v>26</v>
      </c>
      <c r="M163" s="24">
        <f t="shared" si="24"/>
        <v>314</v>
      </c>
      <c r="N163" s="26">
        <v>0</v>
      </c>
      <c r="O163" s="61">
        <v>0</v>
      </c>
      <c r="P163" s="60">
        <f t="shared" si="25"/>
        <v>-290.88</v>
      </c>
      <c r="Q163" s="55">
        <f t="shared" si="26"/>
        <v>0</v>
      </c>
      <c r="R163" s="59" t="str">
        <f t="shared" si="27"/>
        <v>SIM</v>
      </c>
      <c r="S163" s="15"/>
    </row>
    <row r="164" spans="2:19" x14ac:dyDescent="0.2">
      <c r="B164" s="5" t="s">
        <v>581</v>
      </c>
      <c r="C164" s="5" t="s">
        <v>206</v>
      </c>
      <c r="D164" s="22">
        <f t="shared" si="20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1"/>
        <v>209.16</v>
      </c>
      <c r="J164" s="45">
        <v>10</v>
      </c>
      <c r="K164" s="46">
        <f t="shared" si="22"/>
        <v>120</v>
      </c>
      <c r="L164" s="42">
        <f t="shared" si="23"/>
        <v>26</v>
      </c>
      <c r="M164" s="24">
        <f t="shared" si="24"/>
        <v>314</v>
      </c>
      <c r="N164" s="26">
        <v>0</v>
      </c>
      <c r="O164" s="61">
        <v>0</v>
      </c>
      <c r="P164" s="60">
        <f t="shared" ref="P164:P195" si="28">I164*-1</f>
        <v>-209.16</v>
      </c>
      <c r="Q164" s="55">
        <f t="shared" ref="Q164:Q195" si="29">I164+N164+O164+P164</f>
        <v>0</v>
      </c>
      <c r="R164" s="59" t="str">
        <f t="shared" si="27"/>
        <v>SIM</v>
      </c>
      <c r="S164" s="15"/>
    </row>
    <row r="165" spans="2:19" x14ac:dyDescent="0.2">
      <c r="B165" s="5" t="s">
        <v>581</v>
      </c>
      <c r="C165" s="5" t="s">
        <v>206</v>
      </c>
      <c r="D165" s="22">
        <f t="shared" si="20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1"/>
        <v>87.48</v>
      </c>
      <c r="J165" s="45">
        <v>10</v>
      </c>
      <c r="K165" s="46">
        <f t="shared" si="22"/>
        <v>120</v>
      </c>
      <c r="L165" s="42">
        <f t="shared" si="23"/>
        <v>26</v>
      </c>
      <c r="M165" s="24">
        <f t="shared" si="24"/>
        <v>314</v>
      </c>
      <c r="N165" s="26">
        <v>0</v>
      </c>
      <c r="O165" s="61">
        <v>0</v>
      </c>
      <c r="P165" s="60">
        <f t="shared" si="28"/>
        <v>-87.48</v>
      </c>
      <c r="Q165" s="55">
        <f t="shared" si="29"/>
        <v>0</v>
      </c>
      <c r="R165" s="59" t="str">
        <f t="shared" si="27"/>
        <v>SIM</v>
      </c>
      <c r="S165" s="15"/>
    </row>
    <row r="166" spans="2:19" x14ac:dyDescent="0.2">
      <c r="B166" s="5" t="s">
        <v>581</v>
      </c>
      <c r="C166" s="5" t="s">
        <v>208</v>
      </c>
      <c r="D166" s="22">
        <f t="shared" si="20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1"/>
        <v>513.85</v>
      </c>
      <c r="J166" s="45">
        <v>10</v>
      </c>
      <c r="K166" s="46">
        <f t="shared" si="22"/>
        <v>120</v>
      </c>
      <c r="L166" s="42">
        <f t="shared" si="23"/>
        <v>26</v>
      </c>
      <c r="M166" s="24">
        <f t="shared" si="24"/>
        <v>313</v>
      </c>
      <c r="N166" s="26">
        <v>0</v>
      </c>
      <c r="O166" s="61">
        <v>0</v>
      </c>
      <c r="P166" s="60">
        <f t="shared" si="28"/>
        <v>-513.85</v>
      </c>
      <c r="Q166" s="55">
        <f t="shared" si="29"/>
        <v>0</v>
      </c>
      <c r="R166" s="59" t="str">
        <f t="shared" si="27"/>
        <v>SIM</v>
      </c>
      <c r="S166" s="15"/>
    </row>
    <row r="167" spans="2:19" x14ac:dyDescent="0.2">
      <c r="B167" s="5" t="s">
        <v>581</v>
      </c>
      <c r="C167" s="5" t="s">
        <v>208</v>
      </c>
      <c r="D167" s="22">
        <f t="shared" si="20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1"/>
        <v>332.15</v>
      </c>
      <c r="J167" s="45">
        <v>10</v>
      </c>
      <c r="K167" s="46">
        <f t="shared" si="22"/>
        <v>120</v>
      </c>
      <c r="L167" s="42">
        <f t="shared" si="23"/>
        <v>26</v>
      </c>
      <c r="M167" s="24">
        <f t="shared" si="24"/>
        <v>313</v>
      </c>
      <c r="N167" s="26">
        <v>0</v>
      </c>
      <c r="O167" s="61">
        <v>0</v>
      </c>
      <c r="P167" s="60">
        <f t="shared" si="28"/>
        <v>-332.15</v>
      </c>
      <c r="Q167" s="55">
        <f t="shared" si="29"/>
        <v>0</v>
      </c>
      <c r="R167" s="59" t="str">
        <f t="shared" si="27"/>
        <v>SIM</v>
      </c>
      <c r="S167" s="15"/>
    </row>
    <row r="168" spans="2:19" x14ac:dyDescent="0.2">
      <c r="B168" s="5" t="s">
        <v>581</v>
      </c>
      <c r="C168" s="5" t="s">
        <v>208</v>
      </c>
      <c r="D168" s="22">
        <f t="shared" si="20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1"/>
        <v>664</v>
      </c>
      <c r="J168" s="45">
        <v>10</v>
      </c>
      <c r="K168" s="46">
        <f t="shared" si="22"/>
        <v>120</v>
      </c>
      <c r="L168" s="42">
        <f t="shared" si="23"/>
        <v>26</v>
      </c>
      <c r="M168" s="24">
        <f t="shared" si="24"/>
        <v>312</v>
      </c>
      <c r="N168" s="26">
        <v>0</v>
      </c>
      <c r="O168" s="61">
        <v>0</v>
      </c>
      <c r="P168" s="60">
        <f t="shared" si="28"/>
        <v>-664</v>
      </c>
      <c r="Q168" s="55">
        <f t="shared" si="29"/>
        <v>0</v>
      </c>
      <c r="R168" s="59" t="str">
        <f t="shared" si="27"/>
        <v>SIM</v>
      </c>
      <c r="S168" s="15"/>
    </row>
    <row r="169" spans="2:19" x14ac:dyDescent="0.2">
      <c r="B169" s="5" t="s">
        <v>581</v>
      </c>
      <c r="C169" s="5" t="s">
        <v>206</v>
      </c>
      <c r="D169" s="22">
        <f t="shared" si="20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1"/>
        <v>35</v>
      </c>
      <c r="J169" s="45">
        <v>10</v>
      </c>
      <c r="K169" s="46">
        <f t="shared" si="22"/>
        <v>120</v>
      </c>
      <c r="L169" s="42">
        <f t="shared" si="23"/>
        <v>26</v>
      </c>
      <c r="M169" s="24">
        <f t="shared" si="24"/>
        <v>312</v>
      </c>
      <c r="N169" s="26">
        <v>0</v>
      </c>
      <c r="O169" s="61">
        <v>0</v>
      </c>
      <c r="P169" s="60">
        <f t="shared" si="28"/>
        <v>-35</v>
      </c>
      <c r="Q169" s="55">
        <f t="shared" si="29"/>
        <v>0</v>
      </c>
      <c r="R169" s="59" t="str">
        <f t="shared" si="27"/>
        <v>SIM</v>
      </c>
      <c r="S169" s="15"/>
    </row>
    <row r="170" spans="2:19" x14ac:dyDescent="0.2">
      <c r="B170" s="5" t="s">
        <v>581</v>
      </c>
      <c r="C170" s="5" t="s">
        <v>205</v>
      </c>
      <c r="D170" s="22">
        <f t="shared" si="20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1"/>
        <v>419</v>
      </c>
      <c r="J170" s="45">
        <v>5</v>
      </c>
      <c r="K170" s="46">
        <f t="shared" si="22"/>
        <v>60</v>
      </c>
      <c r="L170" s="42">
        <f t="shared" si="23"/>
        <v>25</v>
      </c>
      <c r="M170" s="24">
        <f t="shared" si="24"/>
        <v>311</v>
      </c>
      <c r="N170" s="26">
        <v>0</v>
      </c>
      <c r="O170" s="61">
        <v>0</v>
      </c>
      <c r="P170" s="60">
        <f t="shared" si="28"/>
        <v>-419</v>
      </c>
      <c r="Q170" s="55">
        <f t="shared" si="29"/>
        <v>0</v>
      </c>
      <c r="R170" s="59" t="str">
        <f t="shared" si="27"/>
        <v>SIM</v>
      </c>
      <c r="S170" s="15"/>
    </row>
    <row r="171" spans="2:19" x14ac:dyDescent="0.2">
      <c r="B171" s="5" t="s">
        <v>581</v>
      </c>
      <c r="C171" s="5" t="s">
        <v>208</v>
      </c>
      <c r="D171" s="22">
        <f t="shared" si="20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1"/>
        <v>1160</v>
      </c>
      <c r="J171" s="45">
        <v>10</v>
      </c>
      <c r="K171" s="46">
        <f t="shared" si="22"/>
        <v>120</v>
      </c>
      <c r="L171" s="42">
        <f t="shared" si="23"/>
        <v>25</v>
      </c>
      <c r="M171" s="24">
        <f t="shared" si="24"/>
        <v>309</v>
      </c>
      <c r="N171" s="26">
        <v>0</v>
      </c>
      <c r="O171" s="61">
        <v>0</v>
      </c>
      <c r="P171" s="60">
        <f t="shared" si="28"/>
        <v>-1160</v>
      </c>
      <c r="Q171" s="55">
        <f t="shared" si="29"/>
        <v>0</v>
      </c>
      <c r="R171" s="59" t="str">
        <f t="shared" si="27"/>
        <v>SIM</v>
      </c>
      <c r="S171" s="15"/>
    </row>
    <row r="172" spans="2:19" x14ac:dyDescent="0.2">
      <c r="B172" s="5" t="s">
        <v>581</v>
      </c>
      <c r="C172" s="5" t="s">
        <v>205</v>
      </c>
      <c r="D172" s="22">
        <f t="shared" si="20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1"/>
        <v>1664</v>
      </c>
      <c r="J172" s="45">
        <v>5</v>
      </c>
      <c r="K172" s="46">
        <f t="shared" si="22"/>
        <v>60</v>
      </c>
      <c r="L172" s="42">
        <f t="shared" si="23"/>
        <v>25</v>
      </c>
      <c r="M172" s="24">
        <f t="shared" si="24"/>
        <v>305</v>
      </c>
      <c r="N172" s="26">
        <v>0</v>
      </c>
      <c r="O172" s="61">
        <v>0</v>
      </c>
      <c r="P172" s="60">
        <f t="shared" si="28"/>
        <v>-1664</v>
      </c>
      <c r="Q172" s="55">
        <f t="shared" si="29"/>
        <v>0</v>
      </c>
      <c r="R172" s="59" t="str">
        <f t="shared" si="27"/>
        <v>SIM</v>
      </c>
      <c r="S172" s="15"/>
    </row>
    <row r="173" spans="2:19" x14ac:dyDescent="0.2">
      <c r="B173" s="5" t="s">
        <v>581</v>
      </c>
      <c r="C173" s="5" t="s">
        <v>205</v>
      </c>
      <c r="D173" s="22">
        <f t="shared" si="20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1"/>
        <v>3036.42</v>
      </c>
      <c r="J173" s="45">
        <v>5</v>
      </c>
      <c r="K173" s="46">
        <f t="shared" si="22"/>
        <v>60</v>
      </c>
      <c r="L173" s="42">
        <f t="shared" si="23"/>
        <v>25</v>
      </c>
      <c r="M173" s="24">
        <f t="shared" si="24"/>
        <v>305</v>
      </c>
      <c r="N173" s="26">
        <v>0</v>
      </c>
      <c r="O173" s="61">
        <v>0</v>
      </c>
      <c r="P173" s="60">
        <f t="shared" si="28"/>
        <v>-3036.42</v>
      </c>
      <c r="Q173" s="55">
        <f t="shared" si="29"/>
        <v>0</v>
      </c>
      <c r="R173" s="59" t="str">
        <f t="shared" si="27"/>
        <v>SIM</v>
      </c>
      <c r="S173" s="15"/>
    </row>
    <row r="174" spans="2:19" x14ac:dyDescent="0.2">
      <c r="B174" s="5" t="s">
        <v>581</v>
      </c>
      <c r="C174" s="5" t="s">
        <v>206</v>
      </c>
      <c r="D174" s="22">
        <f t="shared" si="20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1"/>
        <v>260</v>
      </c>
      <c r="J174" s="45">
        <v>10</v>
      </c>
      <c r="K174" s="46">
        <f t="shared" si="22"/>
        <v>120</v>
      </c>
      <c r="L174" s="42">
        <f t="shared" si="23"/>
        <v>25</v>
      </c>
      <c r="M174" s="24">
        <f t="shared" si="24"/>
        <v>304</v>
      </c>
      <c r="N174" s="26">
        <v>0</v>
      </c>
      <c r="O174" s="61">
        <v>0</v>
      </c>
      <c r="P174" s="60">
        <f t="shared" si="28"/>
        <v>-260</v>
      </c>
      <c r="Q174" s="55">
        <f t="shared" si="29"/>
        <v>0</v>
      </c>
      <c r="R174" s="59" t="str">
        <f t="shared" si="27"/>
        <v>SIM</v>
      </c>
      <c r="S174" s="15"/>
    </row>
    <row r="175" spans="2:19" x14ac:dyDescent="0.2">
      <c r="B175" s="5" t="s">
        <v>581</v>
      </c>
      <c r="C175" s="5" t="s">
        <v>206</v>
      </c>
      <c r="D175" s="22">
        <f t="shared" si="20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1"/>
        <v>1009.8</v>
      </c>
      <c r="J175" s="45">
        <v>10</v>
      </c>
      <c r="K175" s="46">
        <f t="shared" si="22"/>
        <v>120</v>
      </c>
      <c r="L175" s="42">
        <f t="shared" si="23"/>
        <v>25</v>
      </c>
      <c r="M175" s="24">
        <f t="shared" si="24"/>
        <v>304</v>
      </c>
      <c r="N175" s="26">
        <v>0</v>
      </c>
      <c r="O175" s="61">
        <v>0</v>
      </c>
      <c r="P175" s="60">
        <f t="shared" si="28"/>
        <v>-1009.8</v>
      </c>
      <c r="Q175" s="55">
        <f t="shared" si="29"/>
        <v>0</v>
      </c>
      <c r="R175" s="59" t="str">
        <f t="shared" si="27"/>
        <v>SIM</v>
      </c>
      <c r="S175" s="15"/>
    </row>
    <row r="176" spans="2:19" x14ac:dyDescent="0.2">
      <c r="B176" s="5" t="s">
        <v>581</v>
      </c>
      <c r="C176" s="5" t="s">
        <v>206</v>
      </c>
      <c r="D176" s="22">
        <f t="shared" si="20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1"/>
        <v>1700</v>
      </c>
      <c r="J176" s="45">
        <v>10</v>
      </c>
      <c r="K176" s="46">
        <f t="shared" si="22"/>
        <v>120</v>
      </c>
      <c r="L176" s="42">
        <f t="shared" si="23"/>
        <v>25</v>
      </c>
      <c r="M176" s="24">
        <f t="shared" si="24"/>
        <v>304</v>
      </c>
      <c r="N176" s="26">
        <v>0</v>
      </c>
      <c r="O176" s="61">
        <v>0</v>
      </c>
      <c r="P176" s="60">
        <f t="shared" si="28"/>
        <v>-1700</v>
      </c>
      <c r="Q176" s="55">
        <f t="shared" si="29"/>
        <v>0</v>
      </c>
      <c r="R176" s="59" t="str">
        <f t="shared" si="27"/>
        <v>SIM</v>
      </c>
      <c r="S176" s="15"/>
    </row>
    <row r="177" spans="2:19" x14ac:dyDescent="0.2">
      <c r="B177" s="5" t="s">
        <v>582</v>
      </c>
      <c r="C177" s="5" t="s">
        <v>6</v>
      </c>
      <c r="D177" s="22">
        <f t="shared" si="20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1"/>
        <v>6690770.9800000004</v>
      </c>
      <c r="J177" s="45">
        <v>25</v>
      </c>
      <c r="K177" s="46">
        <f t="shared" si="22"/>
        <v>300</v>
      </c>
      <c r="L177" s="42">
        <f t="shared" si="23"/>
        <v>25</v>
      </c>
      <c r="M177" s="24">
        <f t="shared" si="24"/>
        <v>303</v>
      </c>
      <c r="N177" s="26">
        <v>0</v>
      </c>
      <c r="O177" s="61">
        <v>0</v>
      </c>
      <c r="P177" s="60">
        <f t="shared" si="28"/>
        <v>-6690770.9800000004</v>
      </c>
      <c r="Q177" s="55">
        <f t="shared" si="29"/>
        <v>0</v>
      </c>
      <c r="R177" s="59" t="str">
        <f t="shared" si="27"/>
        <v>SIM</v>
      </c>
      <c r="S177" s="15"/>
    </row>
    <row r="178" spans="2:19" x14ac:dyDescent="0.2">
      <c r="B178" s="5" t="s">
        <v>581</v>
      </c>
      <c r="C178" s="5" t="s">
        <v>206</v>
      </c>
      <c r="D178" s="22">
        <f t="shared" si="20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1"/>
        <v>284</v>
      </c>
      <c r="J178" s="45">
        <v>10</v>
      </c>
      <c r="K178" s="46">
        <f t="shared" si="22"/>
        <v>120</v>
      </c>
      <c r="L178" s="42">
        <f t="shared" si="23"/>
        <v>25</v>
      </c>
      <c r="M178" s="24">
        <f t="shared" si="24"/>
        <v>303</v>
      </c>
      <c r="N178" s="26">
        <v>0</v>
      </c>
      <c r="O178" s="61">
        <v>0</v>
      </c>
      <c r="P178" s="60">
        <f t="shared" si="28"/>
        <v>-284</v>
      </c>
      <c r="Q178" s="55">
        <f t="shared" si="29"/>
        <v>0</v>
      </c>
      <c r="R178" s="59" t="str">
        <f t="shared" si="27"/>
        <v>SIM</v>
      </c>
      <c r="S178" s="15"/>
    </row>
    <row r="179" spans="2:19" x14ac:dyDescent="0.2">
      <c r="B179" s="5" t="s">
        <v>582</v>
      </c>
      <c r="C179" s="5" t="s">
        <v>6</v>
      </c>
      <c r="D179" s="22">
        <f t="shared" si="20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1"/>
        <v>38026.050000000003</v>
      </c>
      <c r="J179" s="45">
        <v>25</v>
      </c>
      <c r="K179" s="46">
        <f t="shared" si="22"/>
        <v>300</v>
      </c>
      <c r="L179" s="42">
        <f t="shared" si="23"/>
        <v>25</v>
      </c>
      <c r="M179" s="24">
        <f t="shared" si="24"/>
        <v>302</v>
      </c>
      <c r="N179" s="26">
        <v>0</v>
      </c>
      <c r="O179" s="61">
        <v>0</v>
      </c>
      <c r="P179" s="60">
        <f t="shared" si="28"/>
        <v>-38026.050000000003</v>
      </c>
      <c r="Q179" s="55">
        <f t="shared" si="29"/>
        <v>0</v>
      </c>
      <c r="R179" s="59" t="str">
        <f t="shared" si="27"/>
        <v>SIM</v>
      </c>
      <c r="S179" s="15"/>
    </row>
    <row r="180" spans="2:19" x14ac:dyDescent="0.2">
      <c r="B180" s="5" t="s">
        <v>581</v>
      </c>
      <c r="C180" s="5" t="s">
        <v>208</v>
      </c>
      <c r="D180" s="22">
        <f t="shared" si="20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1"/>
        <v>1800</v>
      </c>
      <c r="J180" s="45">
        <v>10</v>
      </c>
      <c r="K180" s="46">
        <f t="shared" si="22"/>
        <v>120</v>
      </c>
      <c r="L180" s="42">
        <f t="shared" si="23"/>
        <v>25</v>
      </c>
      <c r="M180" s="24">
        <f t="shared" si="24"/>
        <v>302</v>
      </c>
      <c r="N180" s="26">
        <v>0</v>
      </c>
      <c r="O180" s="61">
        <v>0</v>
      </c>
      <c r="P180" s="60">
        <f t="shared" si="28"/>
        <v>-1800</v>
      </c>
      <c r="Q180" s="55">
        <f t="shared" si="29"/>
        <v>0</v>
      </c>
      <c r="R180" s="59" t="str">
        <f t="shared" si="27"/>
        <v>SIM</v>
      </c>
      <c r="S180" s="15"/>
    </row>
    <row r="181" spans="2:19" x14ac:dyDescent="0.2">
      <c r="B181" s="5" t="s">
        <v>581</v>
      </c>
      <c r="C181" s="5" t="s">
        <v>208</v>
      </c>
      <c r="D181" s="22">
        <f t="shared" si="20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1"/>
        <v>335</v>
      </c>
      <c r="J181" s="45">
        <v>10</v>
      </c>
      <c r="K181" s="46">
        <f t="shared" si="22"/>
        <v>120</v>
      </c>
      <c r="L181" s="42">
        <f t="shared" si="23"/>
        <v>25</v>
      </c>
      <c r="M181" s="24">
        <f t="shared" si="24"/>
        <v>302</v>
      </c>
      <c r="N181" s="26">
        <v>0</v>
      </c>
      <c r="O181" s="61">
        <v>0</v>
      </c>
      <c r="P181" s="60">
        <f t="shared" si="28"/>
        <v>-335</v>
      </c>
      <c r="Q181" s="55">
        <f t="shared" si="29"/>
        <v>0</v>
      </c>
      <c r="R181" s="59" t="str">
        <f t="shared" si="27"/>
        <v>SIM</v>
      </c>
      <c r="S181" s="15"/>
    </row>
    <row r="182" spans="2:19" x14ac:dyDescent="0.2">
      <c r="B182" s="5" t="s">
        <v>581</v>
      </c>
      <c r="C182" s="5" t="s">
        <v>206</v>
      </c>
      <c r="D182" s="22">
        <f t="shared" si="20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1"/>
        <v>1424.5</v>
      </c>
      <c r="J182" s="45">
        <v>10</v>
      </c>
      <c r="K182" s="46">
        <f t="shared" si="22"/>
        <v>120</v>
      </c>
      <c r="L182" s="42">
        <f t="shared" si="23"/>
        <v>25</v>
      </c>
      <c r="M182" s="24">
        <f t="shared" si="24"/>
        <v>302</v>
      </c>
      <c r="N182" s="26">
        <v>0</v>
      </c>
      <c r="O182" s="61">
        <v>0</v>
      </c>
      <c r="P182" s="60">
        <f t="shared" si="28"/>
        <v>-1424.5</v>
      </c>
      <c r="Q182" s="55">
        <f t="shared" si="29"/>
        <v>0</v>
      </c>
      <c r="R182" s="59" t="str">
        <f t="shared" si="27"/>
        <v>SIM</v>
      </c>
      <c r="S182" s="15"/>
    </row>
    <row r="183" spans="2:19" x14ac:dyDescent="0.2">
      <c r="B183" s="5" t="s">
        <v>581</v>
      </c>
      <c r="C183" s="5" t="s">
        <v>206</v>
      </c>
      <c r="D183" s="22">
        <f t="shared" si="20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1"/>
        <v>500</v>
      </c>
      <c r="J183" s="45">
        <v>10</v>
      </c>
      <c r="K183" s="46">
        <f t="shared" si="22"/>
        <v>120</v>
      </c>
      <c r="L183" s="42">
        <f t="shared" si="23"/>
        <v>25</v>
      </c>
      <c r="M183" s="24">
        <f t="shared" si="24"/>
        <v>302</v>
      </c>
      <c r="N183" s="26">
        <v>0</v>
      </c>
      <c r="O183" s="61">
        <v>0</v>
      </c>
      <c r="P183" s="60">
        <f t="shared" si="28"/>
        <v>-500</v>
      </c>
      <c r="Q183" s="55">
        <f t="shared" si="29"/>
        <v>0</v>
      </c>
      <c r="R183" s="59" t="str">
        <f t="shared" si="27"/>
        <v>SIM</v>
      </c>
      <c r="S183" s="15"/>
    </row>
    <row r="184" spans="2:19" x14ac:dyDescent="0.2">
      <c r="B184" s="5" t="s">
        <v>581</v>
      </c>
      <c r="C184" s="5" t="s">
        <v>206</v>
      </c>
      <c r="D184" s="22">
        <f t="shared" si="20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1"/>
        <v>275</v>
      </c>
      <c r="J184" s="45">
        <v>10</v>
      </c>
      <c r="K184" s="46">
        <f t="shared" si="22"/>
        <v>120</v>
      </c>
      <c r="L184" s="42">
        <f t="shared" si="23"/>
        <v>25</v>
      </c>
      <c r="M184" s="24">
        <f t="shared" si="24"/>
        <v>302</v>
      </c>
      <c r="N184" s="26">
        <v>0</v>
      </c>
      <c r="O184" s="61">
        <v>0</v>
      </c>
      <c r="P184" s="60">
        <f t="shared" si="28"/>
        <v>-275</v>
      </c>
      <c r="Q184" s="55">
        <f t="shared" si="29"/>
        <v>0</v>
      </c>
      <c r="R184" s="59" t="str">
        <f t="shared" si="27"/>
        <v>SIM</v>
      </c>
      <c r="S184" s="15"/>
    </row>
    <row r="185" spans="2:19" x14ac:dyDescent="0.2">
      <c r="B185" s="5" t="s">
        <v>581</v>
      </c>
      <c r="C185" s="5" t="s">
        <v>206</v>
      </c>
      <c r="D185" s="22">
        <f t="shared" si="20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1"/>
        <v>41</v>
      </c>
      <c r="J185" s="45">
        <v>10</v>
      </c>
      <c r="K185" s="46">
        <f t="shared" si="22"/>
        <v>120</v>
      </c>
      <c r="L185" s="42">
        <f t="shared" si="23"/>
        <v>25</v>
      </c>
      <c r="M185" s="24">
        <f t="shared" si="24"/>
        <v>302</v>
      </c>
      <c r="N185" s="26">
        <v>0</v>
      </c>
      <c r="O185" s="61">
        <v>0</v>
      </c>
      <c r="P185" s="60">
        <f t="shared" si="28"/>
        <v>-41</v>
      </c>
      <c r="Q185" s="55">
        <f t="shared" si="29"/>
        <v>0</v>
      </c>
      <c r="R185" s="59" t="str">
        <f t="shared" si="27"/>
        <v>SIM</v>
      </c>
      <c r="S185" s="15"/>
    </row>
    <row r="186" spans="2:19" x14ac:dyDescent="0.2">
      <c r="B186" s="5" t="s">
        <v>581</v>
      </c>
      <c r="C186" s="5" t="s">
        <v>206</v>
      </c>
      <c r="D186" s="22">
        <f t="shared" si="20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1"/>
        <v>1695.2</v>
      </c>
      <c r="J186" s="45">
        <v>10</v>
      </c>
      <c r="K186" s="46">
        <f t="shared" si="22"/>
        <v>120</v>
      </c>
      <c r="L186" s="42">
        <f t="shared" si="23"/>
        <v>25</v>
      </c>
      <c r="M186" s="24">
        <f t="shared" si="24"/>
        <v>301</v>
      </c>
      <c r="N186" s="26">
        <v>0</v>
      </c>
      <c r="O186" s="61">
        <v>0</v>
      </c>
      <c r="P186" s="60">
        <f t="shared" si="28"/>
        <v>-1695.2</v>
      </c>
      <c r="Q186" s="55">
        <f t="shared" si="29"/>
        <v>0</v>
      </c>
      <c r="R186" s="59" t="str">
        <f t="shared" si="27"/>
        <v>SIM</v>
      </c>
      <c r="S186" s="15"/>
    </row>
    <row r="187" spans="2:19" x14ac:dyDescent="0.2">
      <c r="B187" s="5" t="s">
        <v>581</v>
      </c>
      <c r="C187" s="5" t="s">
        <v>206</v>
      </c>
      <c r="D187" s="22">
        <f t="shared" si="20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1"/>
        <v>174.72</v>
      </c>
      <c r="J187" s="45">
        <v>10</v>
      </c>
      <c r="K187" s="46">
        <f t="shared" si="22"/>
        <v>120</v>
      </c>
      <c r="L187" s="42">
        <f t="shared" si="23"/>
        <v>25</v>
      </c>
      <c r="M187" s="24">
        <f t="shared" si="24"/>
        <v>301</v>
      </c>
      <c r="N187" s="26">
        <v>0</v>
      </c>
      <c r="O187" s="61">
        <v>0</v>
      </c>
      <c r="P187" s="60">
        <f t="shared" si="28"/>
        <v>-174.72</v>
      </c>
      <c r="Q187" s="55">
        <f t="shared" si="29"/>
        <v>0</v>
      </c>
      <c r="R187" s="59" t="str">
        <f t="shared" si="27"/>
        <v>SIM</v>
      </c>
      <c r="S187" s="15"/>
    </row>
    <row r="188" spans="2:19" x14ac:dyDescent="0.2">
      <c r="B188" s="5" t="s">
        <v>582</v>
      </c>
      <c r="C188" s="5" t="s">
        <v>6</v>
      </c>
      <c r="D188" s="22">
        <f t="shared" si="20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1"/>
        <v>22085.7</v>
      </c>
      <c r="J188" s="45">
        <v>25</v>
      </c>
      <c r="K188" s="46">
        <f t="shared" si="22"/>
        <v>300</v>
      </c>
      <c r="L188" s="42">
        <f t="shared" si="23"/>
        <v>25</v>
      </c>
      <c r="M188" s="24">
        <f t="shared" si="24"/>
        <v>300</v>
      </c>
      <c r="N188" s="26">
        <v>0</v>
      </c>
      <c r="O188" s="61">
        <v>0</v>
      </c>
      <c r="P188" s="60">
        <f t="shared" si="28"/>
        <v>-22085.7</v>
      </c>
      <c r="Q188" s="55">
        <f t="shared" si="29"/>
        <v>0</v>
      </c>
      <c r="R188" s="59" t="str">
        <f t="shared" si="27"/>
        <v>NÃO</v>
      </c>
      <c r="S188" s="15"/>
    </row>
    <row r="189" spans="2:19" x14ac:dyDescent="0.2">
      <c r="B189" s="5" t="s">
        <v>581</v>
      </c>
      <c r="C189" s="5" t="s">
        <v>208</v>
      </c>
      <c r="D189" s="22">
        <f t="shared" si="20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1"/>
        <v>8659.42</v>
      </c>
      <c r="J189" s="45">
        <v>10</v>
      </c>
      <c r="K189" s="46">
        <f t="shared" si="22"/>
        <v>120</v>
      </c>
      <c r="L189" s="42">
        <f t="shared" si="23"/>
        <v>25</v>
      </c>
      <c r="M189" s="24">
        <f t="shared" si="24"/>
        <v>300</v>
      </c>
      <c r="N189" s="26">
        <v>0</v>
      </c>
      <c r="O189" s="61">
        <v>0</v>
      </c>
      <c r="P189" s="60">
        <f t="shared" si="28"/>
        <v>-8659.42</v>
      </c>
      <c r="Q189" s="55">
        <f t="shared" si="29"/>
        <v>0</v>
      </c>
      <c r="R189" s="59" t="str">
        <f t="shared" si="27"/>
        <v>SIM</v>
      </c>
      <c r="S189" s="15"/>
    </row>
    <row r="190" spans="2:19" x14ac:dyDescent="0.2">
      <c r="B190" s="5" t="s">
        <v>581</v>
      </c>
      <c r="C190" s="5" t="s">
        <v>208</v>
      </c>
      <c r="D190" s="22">
        <f t="shared" si="20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1"/>
        <v>175</v>
      </c>
      <c r="J190" s="45">
        <v>10</v>
      </c>
      <c r="K190" s="46">
        <f t="shared" si="22"/>
        <v>120</v>
      </c>
      <c r="L190" s="42">
        <f t="shared" si="23"/>
        <v>25</v>
      </c>
      <c r="M190" s="24">
        <f t="shared" si="24"/>
        <v>300</v>
      </c>
      <c r="N190" s="26">
        <v>0</v>
      </c>
      <c r="O190" s="61">
        <v>0</v>
      </c>
      <c r="P190" s="60">
        <f t="shared" si="28"/>
        <v>-175</v>
      </c>
      <c r="Q190" s="55">
        <f t="shared" si="29"/>
        <v>0</v>
      </c>
      <c r="R190" s="59" t="str">
        <f t="shared" si="27"/>
        <v>SIM</v>
      </c>
      <c r="S190" s="15"/>
    </row>
    <row r="191" spans="2:19" x14ac:dyDescent="0.2">
      <c r="B191" s="5" t="s">
        <v>581</v>
      </c>
      <c r="C191" s="5" t="s">
        <v>208</v>
      </c>
      <c r="D191" s="22">
        <f t="shared" si="20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1"/>
        <v>332</v>
      </c>
      <c r="J191" s="45">
        <v>10</v>
      </c>
      <c r="K191" s="46">
        <f t="shared" si="22"/>
        <v>120</v>
      </c>
      <c r="L191" s="42">
        <f t="shared" si="23"/>
        <v>25</v>
      </c>
      <c r="M191" s="24">
        <f t="shared" si="24"/>
        <v>300</v>
      </c>
      <c r="N191" s="26">
        <v>0</v>
      </c>
      <c r="O191" s="61">
        <v>0</v>
      </c>
      <c r="P191" s="60">
        <f t="shared" si="28"/>
        <v>-332</v>
      </c>
      <c r="Q191" s="55">
        <f t="shared" si="29"/>
        <v>0</v>
      </c>
      <c r="R191" s="59" t="str">
        <f t="shared" si="27"/>
        <v>SIM</v>
      </c>
      <c r="S191" s="15"/>
    </row>
    <row r="192" spans="2:19" x14ac:dyDescent="0.2">
      <c r="B192" s="5" t="s">
        <v>581</v>
      </c>
      <c r="C192" s="5" t="s">
        <v>206</v>
      </c>
      <c r="D192" s="22">
        <f t="shared" si="20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1"/>
        <v>109</v>
      </c>
      <c r="J192" s="45">
        <v>10</v>
      </c>
      <c r="K192" s="46">
        <f t="shared" si="22"/>
        <v>120</v>
      </c>
      <c r="L192" s="42">
        <f t="shared" si="23"/>
        <v>25</v>
      </c>
      <c r="M192" s="24">
        <f t="shared" si="24"/>
        <v>300</v>
      </c>
      <c r="N192" s="26">
        <v>0</v>
      </c>
      <c r="O192" s="61">
        <v>0</v>
      </c>
      <c r="P192" s="60">
        <f t="shared" si="28"/>
        <v>-109</v>
      </c>
      <c r="Q192" s="55">
        <f t="shared" si="29"/>
        <v>0</v>
      </c>
      <c r="R192" s="59" t="str">
        <f t="shared" si="27"/>
        <v>SIM</v>
      </c>
      <c r="S192" s="15"/>
    </row>
    <row r="193" spans="2:19" x14ac:dyDescent="0.2">
      <c r="B193" s="5" t="s">
        <v>581</v>
      </c>
      <c r="C193" s="5" t="s">
        <v>206</v>
      </c>
      <c r="D193" s="22">
        <f t="shared" si="20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1"/>
        <v>890</v>
      </c>
      <c r="J193" s="45">
        <v>10</v>
      </c>
      <c r="K193" s="46">
        <f t="shared" si="22"/>
        <v>120</v>
      </c>
      <c r="L193" s="42">
        <f t="shared" si="23"/>
        <v>25</v>
      </c>
      <c r="M193" s="24">
        <f t="shared" si="24"/>
        <v>300</v>
      </c>
      <c r="N193" s="26">
        <v>0</v>
      </c>
      <c r="O193" s="61">
        <v>0</v>
      </c>
      <c r="P193" s="60">
        <f t="shared" si="28"/>
        <v>-890</v>
      </c>
      <c r="Q193" s="55">
        <f t="shared" si="29"/>
        <v>0</v>
      </c>
      <c r="R193" s="59" t="str">
        <f t="shared" si="27"/>
        <v>SIM</v>
      </c>
      <c r="S193" s="15"/>
    </row>
    <row r="194" spans="2:19" x14ac:dyDescent="0.2">
      <c r="B194" s="5" t="s">
        <v>581</v>
      </c>
      <c r="C194" s="5" t="s">
        <v>206</v>
      </c>
      <c r="D194" s="22">
        <f t="shared" si="20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1"/>
        <v>264</v>
      </c>
      <c r="J194" s="45">
        <v>10</v>
      </c>
      <c r="K194" s="46">
        <f t="shared" si="22"/>
        <v>120</v>
      </c>
      <c r="L194" s="42">
        <f t="shared" si="23"/>
        <v>25</v>
      </c>
      <c r="M194" s="24">
        <f t="shared" si="24"/>
        <v>300</v>
      </c>
      <c r="N194" s="26">
        <v>0</v>
      </c>
      <c r="O194" s="61">
        <v>0</v>
      </c>
      <c r="P194" s="60">
        <f t="shared" si="28"/>
        <v>-264</v>
      </c>
      <c r="Q194" s="55">
        <f t="shared" si="29"/>
        <v>0</v>
      </c>
      <c r="R194" s="59" t="str">
        <f t="shared" si="27"/>
        <v>SIM</v>
      </c>
      <c r="S194" s="15"/>
    </row>
    <row r="195" spans="2:19" x14ac:dyDescent="0.2">
      <c r="B195" s="5" t="s">
        <v>581</v>
      </c>
      <c r="C195" s="5" t="s">
        <v>206</v>
      </c>
      <c r="D195" s="22">
        <f t="shared" si="20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1"/>
        <v>269</v>
      </c>
      <c r="J195" s="45">
        <v>10</v>
      </c>
      <c r="K195" s="46">
        <f t="shared" si="22"/>
        <v>120</v>
      </c>
      <c r="L195" s="42">
        <f t="shared" si="23"/>
        <v>25</v>
      </c>
      <c r="M195" s="24">
        <f t="shared" si="24"/>
        <v>300</v>
      </c>
      <c r="N195" s="26">
        <v>0</v>
      </c>
      <c r="O195" s="61">
        <v>0</v>
      </c>
      <c r="P195" s="60">
        <f t="shared" si="28"/>
        <v>-269</v>
      </c>
      <c r="Q195" s="55">
        <f t="shared" si="29"/>
        <v>0</v>
      </c>
      <c r="R195" s="59" t="str">
        <f t="shared" si="27"/>
        <v>SIM</v>
      </c>
      <c r="S195" s="15"/>
    </row>
    <row r="196" spans="2:19" x14ac:dyDescent="0.2">
      <c r="B196" s="5" t="s">
        <v>581</v>
      </c>
      <c r="C196" s="5" t="s">
        <v>206</v>
      </c>
      <c r="D196" s="22">
        <f t="shared" ref="D196:D259" si="30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1">G196*H196</f>
        <v>140</v>
      </c>
      <c r="J196" s="45">
        <v>10</v>
      </c>
      <c r="K196" s="46">
        <f t="shared" ref="K196:K259" si="32">J196*12</f>
        <v>120</v>
      </c>
      <c r="L196" s="42">
        <f t="shared" ref="L196:L259" si="33">DATEDIF(F196,$F$2,"Y")</f>
        <v>25</v>
      </c>
      <c r="M196" s="24">
        <f t="shared" ref="M196:M259" si="34">DATEDIF(F196,$F$2,"M")</f>
        <v>300</v>
      </c>
      <c r="N196" s="26">
        <v>0</v>
      </c>
      <c r="O196" s="61">
        <v>0</v>
      </c>
      <c r="P196" s="60">
        <f t="shared" ref="P196:P201" si="35">I196*-1</f>
        <v>-140</v>
      </c>
      <c r="Q196" s="55">
        <f t="shared" ref="Q196:Q201" si="36">I196+N196+O196+P196</f>
        <v>0</v>
      </c>
      <c r="R196" s="59" t="str">
        <f t="shared" ref="R196:R259" si="37">IF(M196&gt;K196,"SIM","NÃO")</f>
        <v>SIM</v>
      </c>
      <c r="S196" s="15"/>
    </row>
    <row r="197" spans="2:19" x14ac:dyDescent="0.2">
      <c r="B197" s="5" t="s">
        <v>581</v>
      </c>
      <c r="C197" s="5" t="s">
        <v>206</v>
      </c>
      <c r="D197" s="22">
        <f t="shared" si="30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1"/>
        <v>309</v>
      </c>
      <c r="J197" s="45">
        <v>10</v>
      </c>
      <c r="K197" s="46">
        <f t="shared" si="32"/>
        <v>120</v>
      </c>
      <c r="L197" s="42">
        <f t="shared" si="33"/>
        <v>25</v>
      </c>
      <c r="M197" s="24">
        <f t="shared" si="34"/>
        <v>300</v>
      </c>
      <c r="N197" s="26">
        <v>0</v>
      </c>
      <c r="O197" s="61">
        <v>0</v>
      </c>
      <c r="P197" s="60">
        <f t="shared" si="35"/>
        <v>-309</v>
      </c>
      <c r="Q197" s="55">
        <f t="shared" si="36"/>
        <v>0</v>
      </c>
      <c r="R197" s="59" t="str">
        <f t="shared" si="37"/>
        <v>SIM</v>
      </c>
      <c r="S197" s="15"/>
    </row>
    <row r="198" spans="2:19" x14ac:dyDescent="0.2">
      <c r="B198" s="5" t="s">
        <v>581</v>
      </c>
      <c r="C198" s="5" t="s">
        <v>206</v>
      </c>
      <c r="D198" s="22">
        <f t="shared" si="30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1"/>
        <v>159</v>
      </c>
      <c r="J198" s="45">
        <v>10</v>
      </c>
      <c r="K198" s="46">
        <f t="shared" si="32"/>
        <v>120</v>
      </c>
      <c r="L198" s="42">
        <f t="shared" si="33"/>
        <v>25</v>
      </c>
      <c r="M198" s="24">
        <f t="shared" si="34"/>
        <v>300</v>
      </c>
      <c r="N198" s="26">
        <v>0</v>
      </c>
      <c r="O198" s="61">
        <v>0</v>
      </c>
      <c r="P198" s="60">
        <f t="shared" si="35"/>
        <v>-159</v>
      </c>
      <c r="Q198" s="55">
        <f t="shared" si="36"/>
        <v>0</v>
      </c>
      <c r="R198" s="59" t="str">
        <f t="shared" si="37"/>
        <v>SIM</v>
      </c>
      <c r="S198" s="15"/>
    </row>
    <row r="199" spans="2:19" x14ac:dyDescent="0.2">
      <c r="B199" s="5" t="s">
        <v>581</v>
      </c>
      <c r="C199" s="5" t="s">
        <v>206</v>
      </c>
      <c r="D199" s="22">
        <f t="shared" si="30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1"/>
        <v>278</v>
      </c>
      <c r="J199" s="45">
        <v>10</v>
      </c>
      <c r="K199" s="46">
        <f t="shared" si="32"/>
        <v>120</v>
      </c>
      <c r="L199" s="42">
        <f t="shared" si="33"/>
        <v>25</v>
      </c>
      <c r="M199" s="24">
        <f t="shared" si="34"/>
        <v>300</v>
      </c>
      <c r="N199" s="26">
        <v>0</v>
      </c>
      <c r="O199" s="61">
        <v>0</v>
      </c>
      <c r="P199" s="60">
        <f t="shared" si="35"/>
        <v>-278</v>
      </c>
      <c r="Q199" s="55">
        <f t="shared" si="36"/>
        <v>0</v>
      </c>
      <c r="R199" s="59" t="str">
        <f t="shared" si="37"/>
        <v>SIM</v>
      </c>
      <c r="S199" s="15"/>
    </row>
    <row r="200" spans="2:19" x14ac:dyDescent="0.2">
      <c r="B200" s="5" t="s">
        <v>581</v>
      </c>
      <c r="C200" s="5" t="s">
        <v>206</v>
      </c>
      <c r="D200" s="22">
        <f t="shared" si="30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1"/>
        <v>185</v>
      </c>
      <c r="J200" s="45">
        <v>10</v>
      </c>
      <c r="K200" s="46">
        <f t="shared" si="32"/>
        <v>120</v>
      </c>
      <c r="L200" s="42">
        <f t="shared" si="33"/>
        <v>25</v>
      </c>
      <c r="M200" s="24">
        <f t="shared" si="34"/>
        <v>300</v>
      </c>
      <c r="N200" s="26">
        <v>0</v>
      </c>
      <c r="O200" s="61">
        <v>0</v>
      </c>
      <c r="P200" s="60">
        <f t="shared" si="35"/>
        <v>-185</v>
      </c>
      <c r="Q200" s="55">
        <f t="shared" si="36"/>
        <v>0</v>
      </c>
      <c r="R200" s="59" t="str">
        <f t="shared" si="37"/>
        <v>SIM</v>
      </c>
      <c r="S200" s="15"/>
    </row>
    <row r="201" spans="2:19" x14ac:dyDescent="0.2">
      <c r="B201" s="5" t="s">
        <v>581</v>
      </c>
      <c r="C201" s="5" t="s">
        <v>205</v>
      </c>
      <c r="D201" s="22">
        <f t="shared" si="30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1"/>
        <v>4649.79</v>
      </c>
      <c r="J201" s="45">
        <v>5</v>
      </c>
      <c r="K201" s="46">
        <f t="shared" si="32"/>
        <v>60</v>
      </c>
      <c r="L201" s="42">
        <f t="shared" si="33"/>
        <v>25</v>
      </c>
      <c r="M201" s="24">
        <f t="shared" si="34"/>
        <v>300</v>
      </c>
      <c r="N201" s="26">
        <v>0</v>
      </c>
      <c r="O201" s="61">
        <v>0</v>
      </c>
      <c r="P201" s="60">
        <f t="shared" si="35"/>
        <v>-4649.79</v>
      </c>
      <c r="Q201" s="55">
        <f t="shared" si="36"/>
        <v>0</v>
      </c>
      <c r="R201" s="59" t="str">
        <f t="shared" si="37"/>
        <v>SIM</v>
      </c>
      <c r="S201" s="15"/>
    </row>
    <row r="202" spans="2:19" x14ac:dyDescent="0.2">
      <c r="B202" s="5" t="s">
        <v>582</v>
      </c>
      <c r="C202" s="5" t="s">
        <v>6</v>
      </c>
      <c r="D202" s="22">
        <f t="shared" si="30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1"/>
        <v>24219.7</v>
      </c>
      <c r="J202" s="45">
        <v>25</v>
      </c>
      <c r="K202" s="46">
        <f t="shared" si="32"/>
        <v>300</v>
      </c>
      <c r="L202" s="42">
        <f t="shared" si="33"/>
        <v>24</v>
      </c>
      <c r="M202" s="24">
        <f t="shared" si="34"/>
        <v>299</v>
      </c>
      <c r="N202" s="26">
        <v>0</v>
      </c>
      <c r="O202" s="61">
        <f>(SLN(I202,N202,K202))*-1</f>
        <v>-80.73233333333333</v>
      </c>
      <c r="P202" s="60">
        <f>O202*M202</f>
        <v>-24138.967666666664</v>
      </c>
      <c r="Q202" s="55">
        <v>0</v>
      </c>
      <c r="R202" s="59" t="str">
        <f t="shared" si="37"/>
        <v>NÃO</v>
      </c>
      <c r="S202" s="15"/>
    </row>
    <row r="203" spans="2:19" x14ac:dyDescent="0.2">
      <c r="B203" s="5" t="s">
        <v>581</v>
      </c>
      <c r="C203" s="5" t="s">
        <v>208</v>
      </c>
      <c r="D203" s="22">
        <f t="shared" si="30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1"/>
        <v>370</v>
      </c>
      <c r="J203" s="45">
        <v>10</v>
      </c>
      <c r="K203" s="46">
        <f t="shared" si="32"/>
        <v>120</v>
      </c>
      <c r="L203" s="42">
        <f t="shared" si="33"/>
        <v>24</v>
      </c>
      <c r="M203" s="24">
        <f t="shared" si="34"/>
        <v>299</v>
      </c>
      <c r="N203" s="26">
        <v>0</v>
      </c>
      <c r="O203" s="61">
        <v>0</v>
      </c>
      <c r="P203" s="60">
        <f t="shared" ref="P203:P221" si="38">I203*-1</f>
        <v>-370</v>
      </c>
      <c r="Q203" s="55">
        <f t="shared" ref="Q203:Q266" si="39">I203+N203+O203+P203</f>
        <v>0</v>
      </c>
      <c r="R203" s="59" t="str">
        <f t="shared" si="37"/>
        <v>SIM</v>
      </c>
      <c r="S203" s="15"/>
    </row>
    <row r="204" spans="2:19" x14ac:dyDescent="0.2">
      <c r="B204" s="5" t="s">
        <v>581</v>
      </c>
      <c r="C204" s="5" t="s">
        <v>208</v>
      </c>
      <c r="D204" s="22">
        <f t="shared" si="30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1"/>
        <v>359</v>
      </c>
      <c r="J204" s="45">
        <v>10</v>
      </c>
      <c r="K204" s="46">
        <f t="shared" si="32"/>
        <v>120</v>
      </c>
      <c r="L204" s="42">
        <f t="shared" si="33"/>
        <v>24</v>
      </c>
      <c r="M204" s="24">
        <f t="shared" si="34"/>
        <v>297</v>
      </c>
      <c r="N204" s="26">
        <v>0</v>
      </c>
      <c r="O204" s="61">
        <v>0</v>
      </c>
      <c r="P204" s="60">
        <f t="shared" si="38"/>
        <v>-359</v>
      </c>
      <c r="Q204" s="55">
        <f t="shared" si="39"/>
        <v>0</v>
      </c>
      <c r="R204" s="59" t="str">
        <f t="shared" si="37"/>
        <v>SIM</v>
      </c>
      <c r="S204" s="15"/>
    </row>
    <row r="205" spans="2:19" x14ac:dyDescent="0.2">
      <c r="B205" s="5" t="s">
        <v>581</v>
      </c>
      <c r="C205" s="5" t="s">
        <v>208</v>
      </c>
      <c r="D205" s="22">
        <f t="shared" si="30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1"/>
        <v>1700</v>
      </c>
      <c r="J205" s="45">
        <v>10</v>
      </c>
      <c r="K205" s="46">
        <f t="shared" si="32"/>
        <v>120</v>
      </c>
      <c r="L205" s="42">
        <f t="shared" si="33"/>
        <v>24</v>
      </c>
      <c r="M205" s="24">
        <f t="shared" si="34"/>
        <v>296</v>
      </c>
      <c r="N205" s="26">
        <v>0</v>
      </c>
      <c r="O205" s="61">
        <v>0</v>
      </c>
      <c r="P205" s="60">
        <f t="shared" si="38"/>
        <v>-1700</v>
      </c>
      <c r="Q205" s="55">
        <f t="shared" si="39"/>
        <v>0</v>
      </c>
      <c r="R205" s="59" t="str">
        <f t="shared" si="37"/>
        <v>SIM</v>
      </c>
      <c r="S205" s="15"/>
    </row>
    <row r="206" spans="2:19" x14ac:dyDescent="0.2">
      <c r="B206" s="5" t="s">
        <v>581</v>
      </c>
      <c r="C206" s="5" t="s">
        <v>208</v>
      </c>
      <c r="D206" s="22">
        <f t="shared" si="30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1"/>
        <v>390</v>
      </c>
      <c r="J206" s="45">
        <v>10</v>
      </c>
      <c r="K206" s="46">
        <f t="shared" si="32"/>
        <v>120</v>
      </c>
      <c r="L206" s="42">
        <f t="shared" si="33"/>
        <v>24</v>
      </c>
      <c r="M206" s="24">
        <f t="shared" si="34"/>
        <v>294</v>
      </c>
      <c r="N206" s="26">
        <v>0</v>
      </c>
      <c r="O206" s="61">
        <v>0</v>
      </c>
      <c r="P206" s="60">
        <f t="shared" si="38"/>
        <v>-390</v>
      </c>
      <c r="Q206" s="55">
        <f t="shared" si="39"/>
        <v>0</v>
      </c>
      <c r="R206" s="59" t="str">
        <f t="shared" si="37"/>
        <v>SIM</v>
      </c>
      <c r="S206" s="15"/>
    </row>
    <row r="207" spans="2:19" x14ac:dyDescent="0.2">
      <c r="B207" s="5" t="s">
        <v>581</v>
      </c>
      <c r="C207" s="5" t="s">
        <v>206</v>
      </c>
      <c r="D207" s="22">
        <f t="shared" si="30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1"/>
        <v>160</v>
      </c>
      <c r="J207" s="45">
        <v>10</v>
      </c>
      <c r="K207" s="46">
        <f t="shared" si="32"/>
        <v>120</v>
      </c>
      <c r="L207" s="42">
        <f t="shared" si="33"/>
        <v>24</v>
      </c>
      <c r="M207" s="24">
        <f t="shared" si="34"/>
        <v>294</v>
      </c>
      <c r="N207" s="26">
        <v>0</v>
      </c>
      <c r="O207" s="61">
        <v>0</v>
      </c>
      <c r="P207" s="60">
        <f t="shared" si="38"/>
        <v>-160</v>
      </c>
      <c r="Q207" s="55">
        <f t="shared" si="39"/>
        <v>0</v>
      </c>
      <c r="R207" s="59" t="str">
        <f t="shared" si="37"/>
        <v>SIM</v>
      </c>
      <c r="S207" s="15"/>
    </row>
    <row r="208" spans="2:19" x14ac:dyDescent="0.2">
      <c r="B208" s="5" t="s">
        <v>581</v>
      </c>
      <c r="C208" s="5" t="s">
        <v>206</v>
      </c>
      <c r="D208" s="22">
        <f t="shared" si="30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1"/>
        <v>184</v>
      </c>
      <c r="J208" s="45">
        <v>10</v>
      </c>
      <c r="K208" s="46">
        <f t="shared" si="32"/>
        <v>120</v>
      </c>
      <c r="L208" s="42">
        <f t="shared" si="33"/>
        <v>24</v>
      </c>
      <c r="M208" s="24">
        <f t="shared" si="34"/>
        <v>293</v>
      </c>
      <c r="N208" s="26">
        <v>0</v>
      </c>
      <c r="O208" s="61">
        <v>0</v>
      </c>
      <c r="P208" s="60">
        <f t="shared" si="38"/>
        <v>-184</v>
      </c>
      <c r="Q208" s="55">
        <f t="shared" si="39"/>
        <v>0</v>
      </c>
      <c r="R208" s="59" t="str">
        <f t="shared" si="37"/>
        <v>SIM</v>
      </c>
      <c r="S208" s="15"/>
    </row>
    <row r="209" spans="2:19" x14ac:dyDescent="0.2">
      <c r="B209" s="5" t="s">
        <v>581</v>
      </c>
      <c r="C209" s="5" t="s">
        <v>206</v>
      </c>
      <c r="D209" s="22">
        <f t="shared" si="30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1"/>
        <v>137</v>
      </c>
      <c r="J209" s="45">
        <v>10</v>
      </c>
      <c r="K209" s="46">
        <f t="shared" si="32"/>
        <v>120</v>
      </c>
      <c r="L209" s="42">
        <f t="shared" si="33"/>
        <v>24</v>
      </c>
      <c r="M209" s="24">
        <f t="shared" si="34"/>
        <v>293</v>
      </c>
      <c r="N209" s="26">
        <v>0</v>
      </c>
      <c r="O209" s="61">
        <v>0</v>
      </c>
      <c r="P209" s="60">
        <f t="shared" si="38"/>
        <v>-137</v>
      </c>
      <c r="Q209" s="55">
        <f t="shared" si="39"/>
        <v>0</v>
      </c>
      <c r="R209" s="59" t="str">
        <f t="shared" si="37"/>
        <v>SIM</v>
      </c>
      <c r="S209" s="15"/>
    </row>
    <row r="210" spans="2:19" x14ac:dyDescent="0.2">
      <c r="B210" s="5" t="s">
        <v>581</v>
      </c>
      <c r="C210" s="5" t="s">
        <v>208</v>
      </c>
      <c r="D210" s="22">
        <f t="shared" si="30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1"/>
        <v>490</v>
      </c>
      <c r="J210" s="45">
        <v>10</v>
      </c>
      <c r="K210" s="46">
        <f t="shared" si="32"/>
        <v>120</v>
      </c>
      <c r="L210" s="42">
        <f t="shared" si="33"/>
        <v>24</v>
      </c>
      <c r="M210" s="24">
        <f t="shared" si="34"/>
        <v>292</v>
      </c>
      <c r="N210" s="26">
        <v>0</v>
      </c>
      <c r="O210" s="61">
        <v>0</v>
      </c>
      <c r="P210" s="60">
        <f t="shared" si="38"/>
        <v>-490</v>
      </c>
      <c r="Q210" s="55">
        <f t="shared" si="39"/>
        <v>0</v>
      </c>
      <c r="R210" s="59" t="str">
        <f t="shared" si="37"/>
        <v>SIM</v>
      </c>
      <c r="S210" s="15"/>
    </row>
    <row r="211" spans="2:19" x14ac:dyDescent="0.2">
      <c r="B211" s="5" t="s">
        <v>581</v>
      </c>
      <c r="C211" s="5" t="s">
        <v>206</v>
      </c>
      <c r="D211" s="22">
        <f t="shared" si="30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1"/>
        <v>159</v>
      </c>
      <c r="J211" s="45">
        <v>10</v>
      </c>
      <c r="K211" s="46">
        <f t="shared" si="32"/>
        <v>120</v>
      </c>
      <c r="L211" s="42">
        <f t="shared" si="33"/>
        <v>24</v>
      </c>
      <c r="M211" s="24">
        <f t="shared" si="34"/>
        <v>292</v>
      </c>
      <c r="N211" s="26">
        <v>0</v>
      </c>
      <c r="O211" s="61">
        <v>0</v>
      </c>
      <c r="P211" s="60">
        <f t="shared" si="38"/>
        <v>-159</v>
      </c>
      <c r="Q211" s="55">
        <f t="shared" si="39"/>
        <v>0</v>
      </c>
      <c r="R211" s="59" t="str">
        <f t="shared" si="37"/>
        <v>SIM</v>
      </c>
      <c r="S211" s="15"/>
    </row>
    <row r="212" spans="2:19" x14ac:dyDescent="0.2">
      <c r="B212" s="5" t="s">
        <v>581</v>
      </c>
      <c r="C212" s="5" t="s">
        <v>206</v>
      </c>
      <c r="D212" s="22">
        <f t="shared" si="30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1"/>
        <v>680</v>
      </c>
      <c r="J212" s="45">
        <v>10</v>
      </c>
      <c r="K212" s="46">
        <f t="shared" si="32"/>
        <v>120</v>
      </c>
      <c r="L212" s="42">
        <f t="shared" si="33"/>
        <v>24</v>
      </c>
      <c r="M212" s="24">
        <f t="shared" si="34"/>
        <v>292</v>
      </c>
      <c r="N212" s="26">
        <v>0</v>
      </c>
      <c r="O212" s="61">
        <v>0</v>
      </c>
      <c r="P212" s="60">
        <f t="shared" si="38"/>
        <v>-680</v>
      </c>
      <c r="Q212" s="55">
        <f t="shared" si="39"/>
        <v>0</v>
      </c>
      <c r="R212" s="59" t="str">
        <f t="shared" si="37"/>
        <v>SIM</v>
      </c>
      <c r="S212" s="15"/>
    </row>
    <row r="213" spans="2:19" x14ac:dyDescent="0.2">
      <c r="B213" s="5" t="s">
        <v>581</v>
      </c>
      <c r="C213" s="5" t="s">
        <v>205</v>
      </c>
      <c r="D213" s="22">
        <f t="shared" si="30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1"/>
        <v>779</v>
      </c>
      <c r="J213" s="45">
        <v>5</v>
      </c>
      <c r="K213" s="46">
        <f t="shared" si="32"/>
        <v>60</v>
      </c>
      <c r="L213" s="42">
        <f t="shared" si="33"/>
        <v>24</v>
      </c>
      <c r="M213" s="24">
        <f t="shared" si="34"/>
        <v>292</v>
      </c>
      <c r="N213" s="26">
        <v>0</v>
      </c>
      <c r="O213" s="61">
        <v>0</v>
      </c>
      <c r="P213" s="60">
        <f t="shared" si="38"/>
        <v>-779</v>
      </c>
      <c r="Q213" s="55">
        <f t="shared" si="39"/>
        <v>0</v>
      </c>
      <c r="R213" s="59" t="str">
        <f t="shared" si="37"/>
        <v>SIM</v>
      </c>
      <c r="S213" s="15"/>
    </row>
    <row r="214" spans="2:19" x14ac:dyDescent="0.2">
      <c r="B214" s="5" t="s">
        <v>581</v>
      </c>
      <c r="C214" s="5" t="s">
        <v>205</v>
      </c>
      <c r="D214" s="22">
        <f t="shared" si="30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1"/>
        <v>536</v>
      </c>
      <c r="J214" s="45">
        <v>5</v>
      </c>
      <c r="K214" s="46">
        <f t="shared" si="32"/>
        <v>60</v>
      </c>
      <c r="L214" s="42">
        <f t="shared" si="33"/>
        <v>24</v>
      </c>
      <c r="M214" s="24">
        <f t="shared" si="34"/>
        <v>292</v>
      </c>
      <c r="N214" s="26">
        <v>0</v>
      </c>
      <c r="O214" s="61">
        <v>0</v>
      </c>
      <c r="P214" s="60">
        <f t="shared" si="38"/>
        <v>-536</v>
      </c>
      <c r="Q214" s="55">
        <f t="shared" si="39"/>
        <v>0</v>
      </c>
      <c r="R214" s="59" t="str">
        <f t="shared" si="37"/>
        <v>SIM</v>
      </c>
      <c r="S214" s="15"/>
    </row>
    <row r="215" spans="2:19" x14ac:dyDescent="0.2">
      <c r="B215" s="5" t="s">
        <v>581</v>
      </c>
      <c r="C215" s="5" t="s">
        <v>208</v>
      </c>
      <c r="D215" s="22">
        <f t="shared" si="30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1"/>
        <v>18182.96</v>
      </c>
      <c r="J215" s="45">
        <v>10</v>
      </c>
      <c r="K215" s="46">
        <f t="shared" si="32"/>
        <v>120</v>
      </c>
      <c r="L215" s="42">
        <f t="shared" si="33"/>
        <v>24</v>
      </c>
      <c r="M215" s="24">
        <f t="shared" si="34"/>
        <v>290</v>
      </c>
      <c r="N215" s="26">
        <v>0</v>
      </c>
      <c r="O215" s="61">
        <v>0</v>
      </c>
      <c r="P215" s="60">
        <f t="shared" si="38"/>
        <v>-18182.96</v>
      </c>
      <c r="Q215" s="55">
        <f t="shared" si="39"/>
        <v>0</v>
      </c>
      <c r="R215" s="59" t="str">
        <f t="shared" si="37"/>
        <v>SIM</v>
      </c>
      <c r="S215" s="15"/>
    </row>
    <row r="216" spans="2:19" x14ac:dyDescent="0.2">
      <c r="B216" s="5" t="s">
        <v>581</v>
      </c>
      <c r="C216" s="5" t="s">
        <v>208</v>
      </c>
      <c r="D216" s="22">
        <f t="shared" si="30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1"/>
        <v>359</v>
      </c>
      <c r="J216" s="45">
        <v>10</v>
      </c>
      <c r="K216" s="46">
        <f t="shared" si="32"/>
        <v>120</v>
      </c>
      <c r="L216" s="42">
        <f t="shared" si="33"/>
        <v>24</v>
      </c>
      <c r="M216" s="24">
        <f t="shared" si="34"/>
        <v>290</v>
      </c>
      <c r="N216" s="26">
        <v>0</v>
      </c>
      <c r="O216" s="61">
        <v>0</v>
      </c>
      <c r="P216" s="60">
        <f t="shared" si="38"/>
        <v>-359</v>
      </c>
      <c r="Q216" s="55">
        <f t="shared" si="39"/>
        <v>0</v>
      </c>
      <c r="R216" s="59" t="str">
        <f t="shared" si="37"/>
        <v>SIM</v>
      </c>
      <c r="S216" s="15"/>
    </row>
    <row r="217" spans="2:19" x14ac:dyDescent="0.2">
      <c r="B217" s="5" t="s">
        <v>581</v>
      </c>
      <c r="C217" s="5" t="s">
        <v>208</v>
      </c>
      <c r="D217" s="22">
        <f t="shared" si="30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1"/>
        <v>11000</v>
      </c>
      <c r="J217" s="45">
        <v>10</v>
      </c>
      <c r="K217" s="46">
        <f t="shared" si="32"/>
        <v>120</v>
      </c>
      <c r="L217" s="42">
        <f t="shared" si="33"/>
        <v>24</v>
      </c>
      <c r="M217" s="24">
        <f t="shared" si="34"/>
        <v>290</v>
      </c>
      <c r="N217" s="26">
        <v>0</v>
      </c>
      <c r="O217" s="61">
        <v>0</v>
      </c>
      <c r="P217" s="60">
        <f t="shared" si="38"/>
        <v>-11000</v>
      </c>
      <c r="Q217" s="55">
        <f t="shared" si="39"/>
        <v>0</v>
      </c>
      <c r="R217" s="59" t="str">
        <f t="shared" si="37"/>
        <v>SIM</v>
      </c>
      <c r="S217" s="15"/>
    </row>
    <row r="218" spans="2:19" x14ac:dyDescent="0.2">
      <c r="B218" s="5" t="s">
        <v>581</v>
      </c>
      <c r="C218" s="5" t="s">
        <v>206</v>
      </c>
      <c r="D218" s="22">
        <f t="shared" si="30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1"/>
        <v>1887</v>
      </c>
      <c r="J218" s="45">
        <v>10</v>
      </c>
      <c r="K218" s="46">
        <f t="shared" si="32"/>
        <v>120</v>
      </c>
      <c r="L218" s="42">
        <f t="shared" si="33"/>
        <v>24</v>
      </c>
      <c r="M218" s="24">
        <f t="shared" si="34"/>
        <v>290</v>
      </c>
      <c r="N218" s="26">
        <v>0</v>
      </c>
      <c r="O218" s="61">
        <v>0</v>
      </c>
      <c r="P218" s="60">
        <f t="shared" si="38"/>
        <v>-1887</v>
      </c>
      <c r="Q218" s="55">
        <f t="shared" si="39"/>
        <v>0</v>
      </c>
      <c r="R218" s="59" t="str">
        <f t="shared" si="37"/>
        <v>SIM</v>
      </c>
      <c r="S218" s="15"/>
    </row>
    <row r="219" spans="2:19" x14ac:dyDescent="0.2">
      <c r="B219" s="5" t="s">
        <v>581</v>
      </c>
      <c r="C219" s="5" t="s">
        <v>208</v>
      </c>
      <c r="D219" s="22">
        <f t="shared" si="30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1"/>
        <v>359</v>
      </c>
      <c r="J219" s="45">
        <v>10</v>
      </c>
      <c r="K219" s="46">
        <f t="shared" si="32"/>
        <v>120</v>
      </c>
      <c r="L219" s="42">
        <f t="shared" si="33"/>
        <v>24</v>
      </c>
      <c r="M219" s="24">
        <f t="shared" si="34"/>
        <v>289</v>
      </c>
      <c r="N219" s="26">
        <v>0</v>
      </c>
      <c r="O219" s="61">
        <v>0</v>
      </c>
      <c r="P219" s="60">
        <f t="shared" si="38"/>
        <v>-359</v>
      </c>
      <c r="Q219" s="55">
        <f t="shared" si="39"/>
        <v>0</v>
      </c>
      <c r="R219" s="59" t="str">
        <f t="shared" si="37"/>
        <v>SIM</v>
      </c>
      <c r="S219" s="15"/>
    </row>
    <row r="220" spans="2:19" x14ac:dyDescent="0.2">
      <c r="B220" s="5" t="s">
        <v>581</v>
      </c>
      <c r="C220" s="5" t="s">
        <v>208</v>
      </c>
      <c r="D220" s="22">
        <f t="shared" si="30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1"/>
        <v>630</v>
      </c>
      <c r="J220" s="45">
        <v>10</v>
      </c>
      <c r="K220" s="46">
        <f t="shared" si="32"/>
        <v>120</v>
      </c>
      <c r="L220" s="42">
        <f t="shared" si="33"/>
        <v>24</v>
      </c>
      <c r="M220" s="24">
        <f t="shared" si="34"/>
        <v>289</v>
      </c>
      <c r="N220" s="26">
        <v>0</v>
      </c>
      <c r="O220" s="61">
        <v>0</v>
      </c>
      <c r="P220" s="60">
        <f t="shared" si="38"/>
        <v>-630</v>
      </c>
      <c r="Q220" s="55">
        <f t="shared" si="39"/>
        <v>0</v>
      </c>
      <c r="R220" s="59" t="str">
        <f t="shared" si="37"/>
        <v>SIM</v>
      </c>
      <c r="S220" s="15"/>
    </row>
    <row r="221" spans="2:19" x14ac:dyDescent="0.2">
      <c r="B221" s="5" t="s">
        <v>581</v>
      </c>
      <c r="C221" s="5" t="s">
        <v>208</v>
      </c>
      <c r="D221" s="22">
        <f t="shared" si="30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1"/>
        <v>239</v>
      </c>
      <c r="J221" s="45">
        <v>10</v>
      </c>
      <c r="K221" s="46">
        <f t="shared" si="32"/>
        <v>120</v>
      </c>
      <c r="L221" s="42">
        <f t="shared" si="33"/>
        <v>24</v>
      </c>
      <c r="M221" s="24">
        <f t="shared" si="34"/>
        <v>289</v>
      </c>
      <c r="N221" s="26">
        <v>0</v>
      </c>
      <c r="O221" s="61">
        <v>0</v>
      </c>
      <c r="P221" s="60">
        <f t="shared" si="38"/>
        <v>-239</v>
      </c>
      <c r="Q221" s="55">
        <f t="shared" si="39"/>
        <v>0</v>
      </c>
      <c r="R221" s="59" t="str">
        <f t="shared" si="37"/>
        <v>SIM</v>
      </c>
      <c r="S221" s="15"/>
    </row>
    <row r="222" spans="2:19" x14ac:dyDescent="0.2">
      <c r="B222" s="5" t="s">
        <v>582</v>
      </c>
      <c r="C222" s="5" t="s">
        <v>6</v>
      </c>
      <c r="D222" s="22">
        <f t="shared" si="30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1"/>
        <v>27200</v>
      </c>
      <c r="J222" s="45">
        <v>25</v>
      </c>
      <c r="K222" s="46">
        <f t="shared" si="32"/>
        <v>300</v>
      </c>
      <c r="L222" s="42">
        <f t="shared" si="33"/>
        <v>24</v>
      </c>
      <c r="M222" s="24">
        <f t="shared" si="34"/>
        <v>288</v>
      </c>
      <c r="N222" s="26">
        <v>0</v>
      </c>
      <c r="O222" s="61">
        <f>(SLN(I222,N222,K222))*-1</f>
        <v>-90.666666666666671</v>
      </c>
      <c r="P222" s="60">
        <f>O222*M222</f>
        <v>-26112</v>
      </c>
      <c r="Q222" s="55">
        <f t="shared" si="39"/>
        <v>997.33333333333212</v>
      </c>
      <c r="R222" s="59" t="str">
        <f t="shared" si="37"/>
        <v>NÃO</v>
      </c>
      <c r="S222" s="15"/>
    </row>
    <row r="223" spans="2:19" x14ac:dyDescent="0.2">
      <c r="B223" s="5" t="s">
        <v>581</v>
      </c>
      <c r="C223" s="5" t="s">
        <v>208</v>
      </c>
      <c r="D223" s="22">
        <f t="shared" si="30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1"/>
        <v>839.4</v>
      </c>
      <c r="J223" s="45">
        <v>10</v>
      </c>
      <c r="K223" s="46">
        <f t="shared" si="32"/>
        <v>120</v>
      </c>
      <c r="L223" s="42">
        <f t="shared" si="33"/>
        <v>24</v>
      </c>
      <c r="M223" s="24">
        <f t="shared" si="34"/>
        <v>288</v>
      </c>
      <c r="N223" s="26">
        <v>0</v>
      </c>
      <c r="O223" s="61">
        <v>0</v>
      </c>
      <c r="P223" s="60">
        <f>I223*-1</f>
        <v>-839.4</v>
      </c>
      <c r="Q223" s="55">
        <f t="shared" si="39"/>
        <v>0</v>
      </c>
      <c r="R223" s="59" t="str">
        <f t="shared" si="37"/>
        <v>SIM</v>
      </c>
      <c r="S223" s="15"/>
    </row>
    <row r="224" spans="2:19" x14ac:dyDescent="0.2">
      <c r="B224" s="5" t="s">
        <v>581</v>
      </c>
      <c r="C224" s="5" t="s">
        <v>206</v>
      </c>
      <c r="D224" s="22">
        <f t="shared" si="30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1"/>
        <v>555</v>
      </c>
      <c r="J224" s="45">
        <v>10</v>
      </c>
      <c r="K224" s="46">
        <f t="shared" si="32"/>
        <v>120</v>
      </c>
      <c r="L224" s="42">
        <f t="shared" si="33"/>
        <v>23</v>
      </c>
      <c r="M224" s="24">
        <f t="shared" si="34"/>
        <v>286</v>
      </c>
      <c r="N224" s="26">
        <v>0</v>
      </c>
      <c r="O224" s="61">
        <v>0</v>
      </c>
      <c r="P224" s="60">
        <f>I224*-1</f>
        <v>-555</v>
      </c>
      <c r="Q224" s="55">
        <f t="shared" si="39"/>
        <v>0</v>
      </c>
      <c r="R224" s="59" t="str">
        <f t="shared" si="37"/>
        <v>SIM</v>
      </c>
      <c r="S224" s="15"/>
    </row>
    <row r="225" spans="2:19" x14ac:dyDescent="0.2">
      <c r="B225" s="5" t="s">
        <v>581</v>
      </c>
      <c r="C225" s="5" t="s">
        <v>206</v>
      </c>
      <c r="D225" s="22">
        <f t="shared" si="30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1"/>
        <v>68</v>
      </c>
      <c r="J225" s="45">
        <v>10</v>
      </c>
      <c r="K225" s="46">
        <f t="shared" si="32"/>
        <v>120</v>
      </c>
      <c r="L225" s="42">
        <f t="shared" si="33"/>
        <v>23</v>
      </c>
      <c r="M225" s="24">
        <f t="shared" si="34"/>
        <v>284</v>
      </c>
      <c r="N225" s="26">
        <v>0</v>
      </c>
      <c r="O225" s="61">
        <v>0</v>
      </c>
      <c r="P225" s="60">
        <f>I225*-1</f>
        <v>-68</v>
      </c>
      <c r="Q225" s="55">
        <f t="shared" si="39"/>
        <v>0</v>
      </c>
      <c r="R225" s="59" t="str">
        <f t="shared" si="37"/>
        <v>SIM</v>
      </c>
      <c r="S225" s="15"/>
    </row>
    <row r="226" spans="2:19" x14ac:dyDescent="0.2">
      <c r="B226" s="5" t="s">
        <v>581</v>
      </c>
      <c r="C226" s="5" t="s">
        <v>206</v>
      </c>
      <c r="D226" s="22">
        <f t="shared" si="30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1"/>
        <v>160</v>
      </c>
      <c r="J226" s="45">
        <v>10</v>
      </c>
      <c r="K226" s="46">
        <f t="shared" si="32"/>
        <v>120</v>
      </c>
      <c r="L226" s="42">
        <f t="shared" si="33"/>
        <v>23</v>
      </c>
      <c r="M226" s="24">
        <f t="shared" si="34"/>
        <v>284</v>
      </c>
      <c r="N226" s="26">
        <v>0</v>
      </c>
      <c r="O226" s="61">
        <v>0</v>
      </c>
      <c r="P226" s="60">
        <f>I226*-1</f>
        <v>-160</v>
      </c>
      <c r="Q226" s="55">
        <f t="shared" si="39"/>
        <v>0</v>
      </c>
      <c r="R226" s="59" t="str">
        <f t="shared" si="37"/>
        <v>SIM</v>
      </c>
      <c r="S226" s="15"/>
    </row>
    <row r="227" spans="2:19" x14ac:dyDescent="0.2">
      <c r="B227" s="5" t="s">
        <v>581</v>
      </c>
      <c r="C227" s="5" t="s">
        <v>205</v>
      </c>
      <c r="D227" s="22">
        <f t="shared" si="30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1"/>
        <v>921.4</v>
      </c>
      <c r="J227" s="45">
        <v>5</v>
      </c>
      <c r="K227" s="46">
        <f t="shared" si="32"/>
        <v>60</v>
      </c>
      <c r="L227" s="42">
        <f t="shared" si="33"/>
        <v>23</v>
      </c>
      <c r="M227" s="24">
        <f t="shared" si="34"/>
        <v>282</v>
      </c>
      <c r="N227" s="26">
        <v>0</v>
      </c>
      <c r="O227" s="61">
        <v>0</v>
      </c>
      <c r="P227" s="60">
        <f>I227*-1</f>
        <v>-921.4</v>
      </c>
      <c r="Q227" s="55">
        <f t="shared" si="39"/>
        <v>0</v>
      </c>
      <c r="R227" s="59" t="str">
        <f t="shared" si="37"/>
        <v>SIM</v>
      </c>
      <c r="S227" s="15"/>
    </row>
    <row r="228" spans="2:19" x14ac:dyDescent="0.2">
      <c r="B228" s="5" t="s">
        <v>582</v>
      </c>
      <c r="C228" s="5" t="s">
        <v>6</v>
      </c>
      <c r="D228" s="22">
        <f t="shared" si="30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1"/>
        <v>44335</v>
      </c>
      <c r="J228" s="45">
        <v>25</v>
      </c>
      <c r="K228" s="46">
        <f t="shared" si="32"/>
        <v>300</v>
      </c>
      <c r="L228" s="42">
        <f t="shared" si="33"/>
        <v>23</v>
      </c>
      <c r="M228" s="24">
        <f t="shared" si="34"/>
        <v>280</v>
      </c>
      <c r="N228" s="26">
        <v>0</v>
      </c>
      <c r="O228" s="61">
        <f>(SLN(I228,N228,K228))*-1</f>
        <v>-147.78333333333333</v>
      </c>
      <c r="P228" s="60">
        <f>O228*M228</f>
        <v>-41379.333333333336</v>
      </c>
      <c r="Q228" s="55">
        <f t="shared" si="39"/>
        <v>2807.8833333333314</v>
      </c>
      <c r="R228" s="59" t="str">
        <f t="shared" si="37"/>
        <v>NÃO</v>
      </c>
      <c r="S228" s="15"/>
    </row>
    <row r="229" spans="2:19" x14ac:dyDescent="0.2">
      <c r="B229" s="5" t="s">
        <v>581</v>
      </c>
      <c r="C229" s="5" t="s">
        <v>208</v>
      </c>
      <c r="D229" s="22">
        <f t="shared" si="30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1"/>
        <v>429.4</v>
      </c>
      <c r="J229" s="45">
        <v>10</v>
      </c>
      <c r="K229" s="46">
        <f t="shared" si="32"/>
        <v>120</v>
      </c>
      <c r="L229" s="42">
        <f t="shared" si="33"/>
        <v>23</v>
      </c>
      <c r="M229" s="24">
        <f t="shared" si="34"/>
        <v>280</v>
      </c>
      <c r="N229" s="26">
        <v>0</v>
      </c>
      <c r="O229" s="61">
        <v>0</v>
      </c>
      <c r="P229" s="60">
        <f t="shared" ref="P229:P236" si="40">I229*-1</f>
        <v>-429.4</v>
      </c>
      <c r="Q229" s="55">
        <f t="shared" si="39"/>
        <v>0</v>
      </c>
      <c r="R229" s="59" t="str">
        <f t="shared" si="37"/>
        <v>SIM</v>
      </c>
      <c r="S229" s="15"/>
    </row>
    <row r="230" spans="2:19" x14ac:dyDescent="0.2">
      <c r="B230" s="5" t="s">
        <v>581</v>
      </c>
      <c r="C230" s="5" t="s">
        <v>208</v>
      </c>
      <c r="D230" s="22">
        <f t="shared" si="30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1"/>
        <v>321.10000000000002</v>
      </c>
      <c r="J230" s="45">
        <v>10</v>
      </c>
      <c r="K230" s="46">
        <f t="shared" si="32"/>
        <v>120</v>
      </c>
      <c r="L230" s="42">
        <f t="shared" si="33"/>
        <v>23</v>
      </c>
      <c r="M230" s="24">
        <f t="shared" si="34"/>
        <v>280</v>
      </c>
      <c r="N230" s="26">
        <v>0</v>
      </c>
      <c r="O230" s="61">
        <v>0</v>
      </c>
      <c r="P230" s="60">
        <f t="shared" si="40"/>
        <v>-321.10000000000002</v>
      </c>
      <c r="Q230" s="55">
        <f t="shared" si="39"/>
        <v>0</v>
      </c>
      <c r="R230" s="59" t="str">
        <f t="shared" si="37"/>
        <v>SIM</v>
      </c>
      <c r="S230" s="15"/>
    </row>
    <row r="231" spans="2:19" x14ac:dyDescent="0.2">
      <c r="B231" s="5" t="s">
        <v>581</v>
      </c>
      <c r="C231" s="5" t="s">
        <v>208</v>
      </c>
      <c r="D231" s="22">
        <f t="shared" si="30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1"/>
        <v>2020</v>
      </c>
      <c r="J231" s="45">
        <v>10</v>
      </c>
      <c r="K231" s="46">
        <f t="shared" si="32"/>
        <v>120</v>
      </c>
      <c r="L231" s="42">
        <f t="shared" si="33"/>
        <v>23</v>
      </c>
      <c r="M231" s="24">
        <f t="shared" si="34"/>
        <v>280</v>
      </c>
      <c r="N231" s="26">
        <v>0</v>
      </c>
      <c r="O231" s="61">
        <v>0</v>
      </c>
      <c r="P231" s="60">
        <f t="shared" si="40"/>
        <v>-2020</v>
      </c>
      <c r="Q231" s="55">
        <f t="shared" si="39"/>
        <v>0</v>
      </c>
      <c r="R231" s="59" t="str">
        <f t="shared" si="37"/>
        <v>SIM</v>
      </c>
      <c r="S231" s="15"/>
    </row>
    <row r="232" spans="2:19" x14ac:dyDescent="0.2">
      <c r="B232" s="5" t="s">
        <v>581</v>
      </c>
      <c r="C232" s="5" t="s">
        <v>208</v>
      </c>
      <c r="D232" s="22">
        <f t="shared" si="30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1"/>
        <v>1030</v>
      </c>
      <c r="J232" s="45">
        <v>10</v>
      </c>
      <c r="K232" s="46">
        <f t="shared" si="32"/>
        <v>120</v>
      </c>
      <c r="L232" s="42">
        <f t="shared" si="33"/>
        <v>23</v>
      </c>
      <c r="M232" s="24">
        <f t="shared" si="34"/>
        <v>280</v>
      </c>
      <c r="N232" s="26">
        <v>0</v>
      </c>
      <c r="O232" s="61">
        <v>0</v>
      </c>
      <c r="P232" s="60">
        <f t="shared" si="40"/>
        <v>-1030</v>
      </c>
      <c r="Q232" s="55">
        <f t="shared" si="39"/>
        <v>0</v>
      </c>
      <c r="R232" s="59" t="str">
        <f t="shared" si="37"/>
        <v>SIM</v>
      </c>
      <c r="S232" s="15"/>
    </row>
    <row r="233" spans="2:19" x14ac:dyDescent="0.2">
      <c r="B233" s="5" t="s">
        <v>581</v>
      </c>
      <c r="C233" s="5" t="s">
        <v>208</v>
      </c>
      <c r="D233" s="22">
        <f t="shared" si="30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1"/>
        <v>1400</v>
      </c>
      <c r="J233" s="45">
        <v>10</v>
      </c>
      <c r="K233" s="46">
        <f t="shared" si="32"/>
        <v>120</v>
      </c>
      <c r="L233" s="42">
        <f t="shared" si="33"/>
        <v>23</v>
      </c>
      <c r="M233" s="24">
        <f t="shared" si="34"/>
        <v>279</v>
      </c>
      <c r="N233" s="26">
        <v>0</v>
      </c>
      <c r="O233" s="61">
        <v>0</v>
      </c>
      <c r="P233" s="60">
        <f t="shared" si="40"/>
        <v>-1400</v>
      </c>
      <c r="Q233" s="55">
        <f t="shared" si="39"/>
        <v>0</v>
      </c>
      <c r="R233" s="59" t="str">
        <f t="shared" si="37"/>
        <v>SIM</v>
      </c>
      <c r="S233" s="15"/>
    </row>
    <row r="234" spans="2:19" x14ac:dyDescent="0.2">
      <c r="B234" s="5" t="s">
        <v>581</v>
      </c>
      <c r="C234" s="5" t="s">
        <v>205</v>
      </c>
      <c r="D234" s="22">
        <f t="shared" si="30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1"/>
        <v>840</v>
      </c>
      <c r="J234" s="45">
        <v>5</v>
      </c>
      <c r="K234" s="46">
        <f t="shared" si="32"/>
        <v>60</v>
      </c>
      <c r="L234" s="42">
        <f t="shared" si="33"/>
        <v>23</v>
      </c>
      <c r="M234" s="24">
        <f t="shared" si="34"/>
        <v>279</v>
      </c>
      <c r="N234" s="26">
        <v>0</v>
      </c>
      <c r="O234" s="61">
        <v>0</v>
      </c>
      <c r="P234" s="60">
        <f t="shared" si="40"/>
        <v>-840</v>
      </c>
      <c r="Q234" s="55">
        <f t="shared" si="39"/>
        <v>0</v>
      </c>
      <c r="R234" s="59" t="str">
        <f t="shared" si="37"/>
        <v>SIM</v>
      </c>
      <c r="S234" s="15"/>
    </row>
    <row r="235" spans="2:19" x14ac:dyDescent="0.2">
      <c r="B235" s="5" t="s">
        <v>581</v>
      </c>
      <c r="C235" s="5" t="s">
        <v>205</v>
      </c>
      <c r="D235" s="22">
        <f t="shared" si="30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1"/>
        <v>7379.5300000000007</v>
      </c>
      <c r="J235" s="45">
        <v>5</v>
      </c>
      <c r="K235" s="46">
        <f t="shared" si="32"/>
        <v>60</v>
      </c>
      <c r="L235" s="42">
        <f t="shared" si="33"/>
        <v>23</v>
      </c>
      <c r="M235" s="24">
        <f t="shared" si="34"/>
        <v>279</v>
      </c>
      <c r="N235" s="26">
        <v>0</v>
      </c>
      <c r="O235" s="61">
        <v>0</v>
      </c>
      <c r="P235" s="60">
        <f t="shared" si="40"/>
        <v>-7379.5300000000007</v>
      </c>
      <c r="Q235" s="55">
        <f t="shared" si="39"/>
        <v>0</v>
      </c>
      <c r="R235" s="59" t="str">
        <f t="shared" si="37"/>
        <v>SIM</v>
      </c>
      <c r="S235" s="15"/>
    </row>
    <row r="236" spans="2:19" x14ac:dyDescent="0.2">
      <c r="B236" s="5" t="s">
        <v>581</v>
      </c>
      <c r="C236" s="5" t="s">
        <v>205</v>
      </c>
      <c r="D236" s="22">
        <f t="shared" si="30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1"/>
        <v>3995.16</v>
      </c>
      <c r="J236" s="45">
        <v>5</v>
      </c>
      <c r="K236" s="46">
        <f t="shared" si="32"/>
        <v>60</v>
      </c>
      <c r="L236" s="42">
        <f t="shared" si="33"/>
        <v>23</v>
      </c>
      <c r="M236" s="24">
        <f t="shared" si="34"/>
        <v>279</v>
      </c>
      <c r="N236" s="26">
        <v>0</v>
      </c>
      <c r="O236" s="61">
        <v>0</v>
      </c>
      <c r="P236" s="60">
        <f t="shared" si="40"/>
        <v>-3995.16</v>
      </c>
      <c r="Q236" s="55">
        <f t="shared" si="39"/>
        <v>0</v>
      </c>
      <c r="R236" s="59" t="str">
        <f t="shared" si="37"/>
        <v>SIM</v>
      </c>
      <c r="S236" s="15"/>
    </row>
    <row r="237" spans="2:19" x14ac:dyDescent="0.2">
      <c r="B237" s="5" t="s">
        <v>582</v>
      </c>
      <c r="C237" s="5" t="s">
        <v>6</v>
      </c>
      <c r="D237" s="22">
        <f t="shared" si="30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1"/>
        <v>103512.59</v>
      </c>
      <c r="J237" s="45">
        <v>25</v>
      </c>
      <c r="K237" s="46">
        <f t="shared" si="32"/>
        <v>300</v>
      </c>
      <c r="L237" s="42">
        <f t="shared" si="33"/>
        <v>23</v>
      </c>
      <c r="M237" s="24">
        <f t="shared" si="34"/>
        <v>278</v>
      </c>
      <c r="N237" s="26">
        <v>0</v>
      </c>
      <c r="O237" s="61">
        <f>(SLN(I237,N237,K237))*-1</f>
        <v>-345.04196666666667</v>
      </c>
      <c r="P237" s="60">
        <f>O237*M237</f>
        <v>-95921.666733333332</v>
      </c>
      <c r="Q237" s="55">
        <f t="shared" si="39"/>
        <v>7245.8812999999936</v>
      </c>
      <c r="R237" s="59" t="str">
        <f t="shared" si="37"/>
        <v>NÃO</v>
      </c>
      <c r="S237" s="15"/>
    </row>
    <row r="238" spans="2:19" x14ac:dyDescent="0.2">
      <c r="B238" s="5" t="s">
        <v>581</v>
      </c>
      <c r="C238" s="5" t="s">
        <v>206</v>
      </c>
      <c r="D238" s="22">
        <f t="shared" si="30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1"/>
        <v>137</v>
      </c>
      <c r="J238" s="45">
        <v>10</v>
      </c>
      <c r="K238" s="46">
        <f t="shared" si="32"/>
        <v>120</v>
      </c>
      <c r="L238" s="42">
        <f t="shared" si="33"/>
        <v>23</v>
      </c>
      <c r="M238" s="24">
        <f t="shared" si="34"/>
        <v>277</v>
      </c>
      <c r="N238" s="26">
        <v>0</v>
      </c>
      <c r="O238" s="61">
        <v>0</v>
      </c>
      <c r="P238" s="60">
        <f t="shared" ref="P238:P269" si="41">I238*-1</f>
        <v>-137</v>
      </c>
      <c r="Q238" s="55">
        <f t="shared" si="39"/>
        <v>0</v>
      </c>
      <c r="R238" s="59" t="str">
        <f t="shared" si="37"/>
        <v>SIM</v>
      </c>
      <c r="S238" s="15"/>
    </row>
    <row r="239" spans="2:19" x14ac:dyDescent="0.2">
      <c r="B239" s="5" t="s">
        <v>581</v>
      </c>
      <c r="C239" s="5" t="s">
        <v>206</v>
      </c>
      <c r="D239" s="22">
        <f t="shared" si="30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1"/>
        <v>120</v>
      </c>
      <c r="J239" s="45">
        <v>10</v>
      </c>
      <c r="K239" s="46">
        <f t="shared" si="32"/>
        <v>120</v>
      </c>
      <c r="L239" s="42">
        <f t="shared" si="33"/>
        <v>23</v>
      </c>
      <c r="M239" s="24">
        <f t="shared" si="34"/>
        <v>277</v>
      </c>
      <c r="N239" s="26">
        <v>0</v>
      </c>
      <c r="O239" s="61">
        <v>0</v>
      </c>
      <c r="P239" s="60">
        <f t="shared" si="41"/>
        <v>-120</v>
      </c>
      <c r="Q239" s="55">
        <f t="shared" si="39"/>
        <v>0</v>
      </c>
      <c r="R239" s="59" t="str">
        <f t="shared" si="37"/>
        <v>SIM</v>
      </c>
      <c r="S239" s="15"/>
    </row>
    <row r="240" spans="2:19" x14ac:dyDescent="0.2">
      <c r="B240" s="5" t="s">
        <v>581</v>
      </c>
      <c r="C240" s="5" t="s">
        <v>206</v>
      </c>
      <c r="D240" s="22">
        <f t="shared" si="30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1"/>
        <v>80</v>
      </c>
      <c r="J240" s="45">
        <v>10</v>
      </c>
      <c r="K240" s="46">
        <f t="shared" si="32"/>
        <v>120</v>
      </c>
      <c r="L240" s="42">
        <f t="shared" si="33"/>
        <v>23</v>
      </c>
      <c r="M240" s="24">
        <f t="shared" si="34"/>
        <v>276</v>
      </c>
      <c r="N240" s="26">
        <v>0</v>
      </c>
      <c r="O240" s="61">
        <v>0</v>
      </c>
      <c r="P240" s="60">
        <f t="shared" si="41"/>
        <v>-80</v>
      </c>
      <c r="Q240" s="55">
        <f t="shared" si="39"/>
        <v>0</v>
      </c>
      <c r="R240" s="59" t="str">
        <f t="shared" si="37"/>
        <v>SIM</v>
      </c>
      <c r="S240" s="15"/>
    </row>
    <row r="241" spans="2:19" x14ac:dyDescent="0.2">
      <c r="B241" s="5" t="s">
        <v>581</v>
      </c>
      <c r="C241" s="5" t="s">
        <v>206</v>
      </c>
      <c r="D241" s="22">
        <f t="shared" si="30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1"/>
        <v>83</v>
      </c>
      <c r="J241" s="45">
        <v>10</v>
      </c>
      <c r="K241" s="46">
        <f t="shared" si="32"/>
        <v>120</v>
      </c>
      <c r="L241" s="42">
        <f t="shared" si="33"/>
        <v>23</v>
      </c>
      <c r="M241" s="24">
        <f t="shared" si="34"/>
        <v>276</v>
      </c>
      <c r="N241" s="26">
        <v>0</v>
      </c>
      <c r="O241" s="61">
        <v>0</v>
      </c>
      <c r="P241" s="60">
        <f t="shared" si="41"/>
        <v>-83</v>
      </c>
      <c r="Q241" s="55">
        <f t="shared" si="39"/>
        <v>0</v>
      </c>
      <c r="R241" s="59" t="str">
        <f t="shared" si="37"/>
        <v>SIM</v>
      </c>
      <c r="S241" s="15"/>
    </row>
    <row r="242" spans="2:19" x14ac:dyDescent="0.2">
      <c r="B242" s="5" t="s">
        <v>581</v>
      </c>
      <c r="C242" s="5" t="s">
        <v>206</v>
      </c>
      <c r="D242" s="22">
        <f t="shared" si="30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1"/>
        <v>85</v>
      </c>
      <c r="J242" s="45">
        <v>10</v>
      </c>
      <c r="K242" s="46">
        <f t="shared" si="32"/>
        <v>120</v>
      </c>
      <c r="L242" s="42">
        <f t="shared" si="33"/>
        <v>23</v>
      </c>
      <c r="M242" s="24">
        <f t="shared" si="34"/>
        <v>276</v>
      </c>
      <c r="N242" s="26">
        <v>0</v>
      </c>
      <c r="O242" s="61">
        <v>0</v>
      </c>
      <c r="P242" s="60">
        <f t="shared" si="41"/>
        <v>-85</v>
      </c>
      <c r="Q242" s="55">
        <f t="shared" si="39"/>
        <v>0</v>
      </c>
      <c r="R242" s="59" t="str">
        <f t="shared" si="37"/>
        <v>SIM</v>
      </c>
      <c r="S242" s="15"/>
    </row>
    <row r="243" spans="2:19" x14ac:dyDescent="0.2">
      <c r="B243" s="5" t="s">
        <v>581</v>
      </c>
      <c r="C243" s="5" t="s">
        <v>206</v>
      </c>
      <c r="D243" s="22">
        <f t="shared" si="30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1"/>
        <v>230</v>
      </c>
      <c r="J243" s="45">
        <v>10</v>
      </c>
      <c r="K243" s="46">
        <f t="shared" si="32"/>
        <v>120</v>
      </c>
      <c r="L243" s="42">
        <f t="shared" si="33"/>
        <v>23</v>
      </c>
      <c r="M243" s="24">
        <f t="shared" si="34"/>
        <v>276</v>
      </c>
      <c r="N243" s="26">
        <v>0</v>
      </c>
      <c r="O243" s="61">
        <v>0</v>
      </c>
      <c r="P243" s="60">
        <f t="shared" si="41"/>
        <v>-230</v>
      </c>
      <c r="Q243" s="55">
        <f t="shared" si="39"/>
        <v>0</v>
      </c>
      <c r="R243" s="59" t="str">
        <f t="shared" si="37"/>
        <v>SIM</v>
      </c>
      <c r="S243" s="15"/>
    </row>
    <row r="244" spans="2:19" x14ac:dyDescent="0.2">
      <c r="B244" s="5" t="s">
        <v>581</v>
      </c>
      <c r="C244" s="5" t="s">
        <v>208</v>
      </c>
      <c r="D244" s="22">
        <f t="shared" si="30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1"/>
        <v>495</v>
      </c>
      <c r="J244" s="45">
        <v>10</v>
      </c>
      <c r="K244" s="46">
        <f t="shared" si="32"/>
        <v>120</v>
      </c>
      <c r="L244" s="42">
        <f t="shared" si="33"/>
        <v>22</v>
      </c>
      <c r="M244" s="24">
        <f t="shared" si="34"/>
        <v>275</v>
      </c>
      <c r="N244" s="26">
        <v>0</v>
      </c>
      <c r="O244" s="61">
        <v>0</v>
      </c>
      <c r="P244" s="60">
        <f t="shared" si="41"/>
        <v>-495</v>
      </c>
      <c r="Q244" s="55">
        <f t="shared" si="39"/>
        <v>0</v>
      </c>
      <c r="R244" s="59" t="str">
        <f t="shared" si="37"/>
        <v>SIM</v>
      </c>
      <c r="S244" s="15"/>
    </row>
    <row r="245" spans="2:19" x14ac:dyDescent="0.2">
      <c r="B245" s="5" t="s">
        <v>581</v>
      </c>
      <c r="C245" s="5" t="s">
        <v>208</v>
      </c>
      <c r="D245" s="22">
        <f t="shared" si="30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1"/>
        <v>375</v>
      </c>
      <c r="J245" s="45">
        <v>10</v>
      </c>
      <c r="K245" s="46">
        <f t="shared" si="32"/>
        <v>120</v>
      </c>
      <c r="L245" s="42">
        <f t="shared" si="33"/>
        <v>22</v>
      </c>
      <c r="M245" s="24">
        <f t="shared" si="34"/>
        <v>274</v>
      </c>
      <c r="N245" s="26">
        <v>0</v>
      </c>
      <c r="O245" s="61">
        <v>0</v>
      </c>
      <c r="P245" s="60">
        <f t="shared" si="41"/>
        <v>-375</v>
      </c>
      <c r="Q245" s="55">
        <f t="shared" si="39"/>
        <v>0</v>
      </c>
      <c r="R245" s="59" t="str">
        <f t="shared" si="37"/>
        <v>SIM</v>
      </c>
      <c r="S245" s="15"/>
    </row>
    <row r="246" spans="2:19" x14ac:dyDescent="0.2">
      <c r="B246" s="5" t="s">
        <v>581</v>
      </c>
      <c r="C246" s="5" t="s">
        <v>206</v>
      </c>
      <c r="D246" s="22">
        <f t="shared" si="30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1"/>
        <v>131.66</v>
      </c>
      <c r="J246" s="45">
        <v>10</v>
      </c>
      <c r="K246" s="46">
        <f t="shared" si="32"/>
        <v>120</v>
      </c>
      <c r="L246" s="42">
        <f t="shared" si="33"/>
        <v>22</v>
      </c>
      <c r="M246" s="24">
        <f t="shared" si="34"/>
        <v>272</v>
      </c>
      <c r="N246" s="26">
        <v>0</v>
      </c>
      <c r="O246" s="61">
        <v>0</v>
      </c>
      <c r="P246" s="60">
        <f t="shared" si="41"/>
        <v>-131.66</v>
      </c>
      <c r="Q246" s="55">
        <f t="shared" si="39"/>
        <v>0</v>
      </c>
      <c r="R246" s="59" t="str">
        <f t="shared" si="37"/>
        <v>SIM</v>
      </c>
      <c r="S246" s="15"/>
    </row>
    <row r="247" spans="2:19" x14ac:dyDescent="0.2">
      <c r="B247" s="5" t="s">
        <v>581</v>
      </c>
      <c r="C247" s="5" t="s">
        <v>206</v>
      </c>
      <c r="D247" s="22">
        <f t="shared" si="30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1"/>
        <v>119</v>
      </c>
      <c r="J247" s="45">
        <v>10</v>
      </c>
      <c r="K247" s="46">
        <f t="shared" si="32"/>
        <v>120</v>
      </c>
      <c r="L247" s="42">
        <f t="shared" si="33"/>
        <v>22</v>
      </c>
      <c r="M247" s="24">
        <f t="shared" si="34"/>
        <v>271</v>
      </c>
      <c r="N247" s="26">
        <v>0</v>
      </c>
      <c r="O247" s="61">
        <v>0</v>
      </c>
      <c r="P247" s="60">
        <f t="shared" si="41"/>
        <v>-119</v>
      </c>
      <c r="Q247" s="55">
        <f t="shared" si="39"/>
        <v>0</v>
      </c>
      <c r="R247" s="59" t="str">
        <f t="shared" si="37"/>
        <v>SIM</v>
      </c>
      <c r="S247" s="15"/>
    </row>
    <row r="248" spans="2:19" x14ac:dyDescent="0.2">
      <c r="B248" s="5" t="s">
        <v>581</v>
      </c>
      <c r="C248" s="5" t="s">
        <v>206</v>
      </c>
      <c r="D248" s="22">
        <f t="shared" si="30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1"/>
        <v>165</v>
      </c>
      <c r="J248" s="45">
        <v>10</v>
      </c>
      <c r="K248" s="46">
        <f t="shared" si="32"/>
        <v>120</v>
      </c>
      <c r="L248" s="42">
        <f t="shared" si="33"/>
        <v>22</v>
      </c>
      <c r="M248" s="24">
        <f t="shared" si="34"/>
        <v>270</v>
      </c>
      <c r="N248" s="26">
        <v>0</v>
      </c>
      <c r="O248" s="61">
        <v>0</v>
      </c>
      <c r="P248" s="60">
        <f t="shared" si="41"/>
        <v>-165</v>
      </c>
      <c r="Q248" s="55">
        <f t="shared" si="39"/>
        <v>0</v>
      </c>
      <c r="R248" s="59" t="str">
        <f t="shared" si="37"/>
        <v>SIM</v>
      </c>
      <c r="S248" s="15"/>
    </row>
    <row r="249" spans="2:19" x14ac:dyDescent="0.2">
      <c r="B249" s="5" t="s">
        <v>581</v>
      </c>
      <c r="C249" s="5" t="s">
        <v>206</v>
      </c>
      <c r="D249" s="22">
        <f t="shared" si="30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1"/>
        <v>255</v>
      </c>
      <c r="J249" s="45">
        <v>10</v>
      </c>
      <c r="K249" s="46">
        <f t="shared" si="32"/>
        <v>120</v>
      </c>
      <c r="L249" s="42">
        <f t="shared" si="33"/>
        <v>22</v>
      </c>
      <c r="M249" s="24">
        <f t="shared" si="34"/>
        <v>270</v>
      </c>
      <c r="N249" s="26">
        <v>0</v>
      </c>
      <c r="O249" s="61">
        <v>0</v>
      </c>
      <c r="P249" s="60">
        <f t="shared" si="41"/>
        <v>-255</v>
      </c>
      <c r="Q249" s="55">
        <f t="shared" si="39"/>
        <v>0</v>
      </c>
      <c r="R249" s="59" t="str">
        <f t="shared" si="37"/>
        <v>SIM</v>
      </c>
      <c r="S249" s="15"/>
    </row>
    <row r="250" spans="2:19" x14ac:dyDescent="0.2">
      <c r="B250" s="5" t="s">
        <v>581</v>
      </c>
      <c r="C250" s="5" t="s">
        <v>206</v>
      </c>
      <c r="D250" s="22">
        <f t="shared" si="30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1"/>
        <v>150</v>
      </c>
      <c r="J250" s="45">
        <v>10</v>
      </c>
      <c r="K250" s="46">
        <f t="shared" si="32"/>
        <v>120</v>
      </c>
      <c r="L250" s="42">
        <f t="shared" si="33"/>
        <v>22</v>
      </c>
      <c r="M250" s="24">
        <f t="shared" si="34"/>
        <v>270</v>
      </c>
      <c r="N250" s="26">
        <v>0</v>
      </c>
      <c r="O250" s="61">
        <v>0</v>
      </c>
      <c r="P250" s="60">
        <f t="shared" si="41"/>
        <v>-150</v>
      </c>
      <c r="Q250" s="55">
        <f t="shared" si="39"/>
        <v>0</v>
      </c>
      <c r="R250" s="59" t="str">
        <f t="shared" si="37"/>
        <v>SIM</v>
      </c>
      <c r="S250" s="15"/>
    </row>
    <row r="251" spans="2:19" x14ac:dyDescent="0.2">
      <c r="B251" s="5" t="s">
        <v>581</v>
      </c>
      <c r="C251" s="5" t="s">
        <v>206</v>
      </c>
      <c r="D251" s="22">
        <f t="shared" si="30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1"/>
        <v>230</v>
      </c>
      <c r="J251" s="45">
        <v>10</v>
      </c>
      <c r="K251" s="46">
        <f t="shared" si="32"/>
        <v>120</v>
      </c>
      <c r="L251" s="42">
        <f t="shared" si="33"/>
        <v>22</v>
      </c>
      <c r="M251" s="24">
        <f t="shared" si="34"/>
        <v>270</v>
      </c>
      <c r="N251" s="26">
        <v>0</v>
      </c>
      <c r="O251" s="61">
        <v>0</v>
      </c>
      <c r="P251" s="60">
        <f t="shared" si="41"/>
        <v>-230</v>
      </c>
      <c r="Q251" s="55">
        <f t="shared" si="39"/>
        <v>0</v>
      </c>
      <c r="R251" s="59" t="str">
        <f t="shared" si="37"/>
        <v>SIM</v>
      </c>
      <c r="S251" s="15"/>
    </row>
    <row r="252" spans="2:19" x14ac:dyDescent="0.2">
      <c r="B252" s="5" t="s">
        <v>581</v>
      </c>
      <c r="C252" s="5" t="s">
        <v>206</v>
      </c>
      <c r="D252" s="22">
        <f t="shared" si="30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1"/>
        <v>296</v>
      </c>
      <c r="J252" s="45">
        <v>10</v>
      </c>
      <c r="K252" s="46">
        <f t="shared" si="32"/>
        <v>120</v>
      </c>
      <c r="L252" s="42">
        <f t="shared" si="33"/>
        <v>22</v>
      </c>
      <c r="M252" s="24">
        <f t="shared" si="34"/>
        <v>270</v>
      </c>
      <c r="N252" s="26">
        <v>0</v>
      </c>
      <c r="O252" s="61">
        <v>0</v>
      </c>
      <c r="P252" s="60">
        <f t="shared" si="41"/>
        <v>-296</v>
      </c>
      <c r="Q252" s="55">
        <f t="shared" si="39"/>
        <v>0</v>
      </c>
      <c r="R252" s="59" t="str">
        <f t="shared" si="37"/>
        <v>SIM</v>
      </c>
      <c r="S252" s="15"/>
    </row>
    <row r="253" spans="2:19" x14ac:dyDescent="0.2">
      <c r="B253" s="5" t="s">
        <v>581</v>
      </c>
      <c r="C253" s="5" t="s">
        <v>206</v>
      </c>
      <c r="D253" s="22">
        <f t="shared" si="30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1"/>
        <v>248</v>
      </c>
      <c r="J253" s="45">
        <v>10</v>
      </c>
      <c r="K253" s="46">
        <f t="shared" si="32"/>
        <v>120</v>
      </c>
      <c r="L253" s="42">
        <f t="shared" si="33"/>
        <v>22</v>
      </c>
      <c r="M253" s="24">
        <f t="shared" si="34"/>
        <v>270</v>
      </c>
      <c r="N253" s="26">
        <v>0</v>
      </c>
      <c r="O253" s="61">
        <v>0</v>
      </c>
      <c r="P253" s="60">
        <f t="shared" si="41"/>
        <v>-248</v>
      </c>
      <c r="Q253" s="55">
        <f t="shared" si="39"/>
        <v>0</v>
      </c>
      <c r="R253" s="59" t="str">
        <f t="shared" si="37"/>
        <v>SIM</v>
      </c>
      <c r="S253" s="15"/>
    </row>
    <row r="254" spans="2:19" x14ac:dyDescent="0.2">
      <c r="B254" s="5" t="s">
        <v>581</v>
      </c>
      <c r="C254" s="5" t="s">
        <v>206</v>
      </c>
      <c r="D254" s="22">
        <f t="shared" si="30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1"/>
        <v>258</v>
      </c>
      <c r="J254" s="45">
        <v>10</v>
      </c>
      <c r="K254" s="46">
        <f t="shared" si="32"/>
        <v>120</v>
      </c>
      <c r="L254" s="42">
        <f t="shared" si="33"/>
        <v>22</v>
      </c>
      <c r="M254" s="24">
        <f t="shared" si="34"/>
        <v>270</v>
      </c>
      <c r="N254" s="26">
        <v>0</v>
      </c>
      <c r="O254" s="61">
        <v>0</v>
      </c>
      <c r="P254" s="60">
        <f t="shared" si="41"/>
        <v>-258</v>
      </c>
      <c r="Q254" s="55">
        <f t="shared" si="39"/>
        <v>0</v>
      </c>
      <c r="R254" s="59" t="str">
        <f t="shared" si="37"/>
        <v>SIM</v>
      </c>
      <c r="S254" s="15"/>
    </row>
    <row r="255" spans="2:19" x14ac:dyDescent="0.2">
      <c r="B255" s="5" t="s">
        <v>581</v>
      </c>
      <c r="C255" s="5" t="s">
        <v>206</v>
      </c>
      <c r="D255" s="22">
        <f t="shared" si="30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1"/>
        <v>268</v>
      </c>
      <c r="J255" s="45">
        <v>10</v>
      </c>
      <c r="K255" s="46">
        <f t="shared" si="32"/>
        <v>120</v>
      </c>
      <c r="L255" s="42">
        <f t="shared" si="33"/>
        <v>22</v>
      </c>
      <c r="M255" s="24">
        <f t="shared" si="34"/>
        <v>270</v>
      </c>
      <c r="N255" s="26">
        <v>0</v>
      </c>
      <c r="O255" s="61">
        <v>0</v>
      </c>
      <c r="P255" s="60">
        <f t="shared" si="41"/>
        <v>-268</v>
      </c>
      <c r="Q255" s="55">
        <f t="shared" si="39"/>
        <v>0</v>
      </c>
      <c r="R255" s="59" t="str">
        <f t="shared" si="37"/>
        <v>SIM</v>
      </c>
      <c r="S255" s="15"/>
    </row>
    <row r="256" spans="2:19" x14ac:dyDescent="0.2">
      <c r="B256" s="5" t="s">
        <v>581</v>
      </c>
      <c r="C256" s="5" t="s">
        <v>206</v>
      </c>
      <c r="D256" s="22">
        <f t="shared" si="30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1"/>
        <v>292</v>
      </c>
      <c r="J256" s="45">
        <v>10</v>
      </c>
      <c r="K256" s="46">
        <f t="shared" si="32"/>
        <v>120</v>
      </c>
      <c r="L256" s="42">
        <f t="shared" si="33"/>
        <v>22</v>
      </c>
      <c r="M256" s="24">
        <f t="shared" si="34"/>
        <v>270</v>
      </c>
      <c r="N256" s="26">
        <v>0</v>
      </c>
      <c r="O256" s="61">
        <v>0</v>
      </c>
      <c r="P256" s="60">
        <f t="shared" si="41"/>
        <v>-292</v>
      </c>
      <c r="Q256" s="55">
        <f t="shared" si="39"/>
        <v>0</v>
      </c>
      <c r="R256" s="59" t="str">
        <f t="shared" si="37"/>
        <v>SIM</v>
      </c>
      <c r="S256" s="15"/>
    </row>
    <row r="257" spans="2:19" x14ac:dyDescent="0.2">
      <c r="B257" s="5" t="s">
        <v>581</v>
      </c>
      <c r="C257" s="5" t="s">
        <v>208</v>
      </c>
      <c r="D257" s="22">
        <f t="shared" si="30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1"/>
        <v>235</v>
      </c>
      <c r="J257" s="45">
        <v>10</v>
      </c>
      <c r="K257" s="46">
        <f t="shared" si="32"/>
        <v>120</v>
      </c>
      <c r="L257" s="42">
        <f t="shared" si="33"/>
        <v>22</v>
      </c>
      <c r="M257" s="24">
        <f t="shared" si="34"/>
        <v>270</v>
      </c>
      <c r="N257" s="26">
        <v>0</v>
      </c>
      <c r="O257" s="61">
        <v>0</v>
      </c>
      <c r="P257" s="60">
        <f t="shared" si="41"/>
        <v>-235</v>
      </c>
      <c r="Q257" s="55">
        <f t="shared" si="39"/>
        <v>0</v>
      </c>
      <c r="R257" s="59" t="str">
        <f t="shared" si="37"/>
        <v>SIM</v>
      </c>
      <c r="S257" s="15"/>
    </row>
    <row r="258" spans="2:19" x14ac:dyDescent="0.2">
      <c r="B258" s="5" t="s">
        <v>581</v>
      </c>
      <c r="C258" s="5" t="s">
        <v>208</v>
      </c>
      <c r="D258" s="22">
        <f t="shared" si="30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1"/>
        <v>810</v>
      </c>
      <c r="J258" s="45">
        <v>10</v>
      </c>
      <c r="K258" s="46">
        <f t="shared" si="32"/>
        <v>120</v>
      </c>
      <c r="L258" s="42">
        <f t="shared" si="33"/>
        <v>22</v>
      </c>
      <c r="M258" s="24">
        <f t="shared" si="34"/>
        <v>266</v>
      </c>
      <c r="N258" s="26">
        <v>0</v>
      </c>
      <c r="O258" s="61">
        <v>0</v>
      </c>
      <c r="P258" s="60">
        <f t="shared" si="41"/>
        <v>-810</v>
      </c>
      <c r="Q258" s="55">
        <f t="shared" si="39"/>
        <v>0</v>
      </c>
      <c r="R258" s="59" t="str">
        <f t="shared" si="37"/>
        <v>SIM</v>
      </c>
      <c r="S258" s="15"/>
    </row>
    <row r="259" spans="2:19" x14ac:dyDescent="0.2">
      <c r="B259" s="5" t="s">
        <v>581</v>
      </c>
      <c r="C259" s="5" t="s">
        <v>206</v>
      </c>
      <c r="D259" s="22">
        <f t="shared" si="30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1"/>
        <v>330</v>
      </c>
      <c r="J259" s="45">
        <v>10</v>
      </c>
      <c r="K259" s="46">
        <f t="shared" si="32"/>
        <v>120</v>
      </c>
      <c r="L259" s="42">
        <f t="shared" si="33"/>
        <v>22</v>
      </c>
      <c r="M259" s="24">
        <f t="shared" si="34"/>
        <v>265</v>
      </c>
      <c r="N259" s="26">
        <v>0</v>
      </c>
      <c r="O259" s="61">
        <v>0</v>
      </c>
      <c r="P259" s="60">
        <f t="shared" si="41"/>
        <v>-330</v>
      </c>
      <c r="Q259" s="55">
        <f t="shared" si="39"/>
        <v>0</v>
      </c>
      <c r="R259" s="59" t="str">
        <f t="shared" si="37"/>
        <v>SIM</v>
      </c>
      <c r="S259" s="15"/>
    </row>
    <row r="260" spans="2:19" x14ac:dyDescent="0.2">
      <c r="B260" s="5" t="s">
        <v>581</v>
      </c>
      <c r="C260" s="5" t="s">
        <v>206</v>
      </c>
      <c r="D260" s="22">
        <f t="shared" ref="D260:D323" si="42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3">G260*H260</f>
        <v>75</v>
      </c>
      <c r="J260" s="45">
        <v>10</v>
      </c>
      <c r="K260" s="46">
        <f t="shared" ref="K260:K323" si="44">J260*12</f>
        <v>120</v>
      </c>
      <c r="L260" s="42">
        <f t="shared" ref="L260:L323" si="45">DATEDIF(F260,$F$2,"Y")</f>
        <v>21</v>
      </c>
      <c r="M260" s="24">
        <f t="shared" ref="M260:M323" si="46">DATEDIF(F260,$F$2,"M")</f>
        <v>263</v>
      </c>
      <c r="N260" s="26">
        <v>0</v>
      </c>
      <c r="O260" s="61">
        <v>0</v>
      </c>
      <c r="P260" s="60">
        <f t="shared" si="41"/>
        <v>-75</v>
      </c>
      <c r="Q260" s="55">
        <f t="shared" si="39"/>
        <v>0</v>
      </c>
      <c r="R260" s="59" t="str">
        <f t="shared" ref="R260:R323" si="47">IF(M260&gt;K260,"SIM","NÃO")</f>
        <v>SIM</v>
      </c>
      <c r="S260" s="15"/>
    </row>
    <row r="261" spans="2:19" x14ac:dyDescent="0.2">
      <c r="B261" s="5" t="s">
        <v>581</v>
      </c>
      <c r="C261" s="5" t="s">
        <v>206</v>
      </c>
      <c r="D261" s="22">
        <f t="shared" si="42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3"/>
        <v>330</v>
      </c>
      <c r="J261" s="45">
        <v>10</v>
      </c>
      <c r="K261" s="46">
        <f t="shared" si="44"/>
        <v>120</v>
      </c>
      <c r="L261" s="42">
        <f t="shared" si="45"/>
        <v>21</v>
      </c>
      <c r="M261" s="24">
        <f t="shared" si="46"/>
        <v>261</v>
      </c>
      <c r="N261" s="26">
        <v>0</v>
      </c>
      <c r="O261" s="61">
        <v>0</v>
      </c>
      <c r="P261" s="60">
        <f t="shared" si="41"/>
        <v>-330</v>
      </c>
      <c r="Q261" s="55">
        <f t="shared" si="39"/>
        <v>0</v>
      </c>
      <c r="R261" s="59" t="str">
        <f t="shared" si="47"/>
        <v>SIM</v>
      </c>
      <c r="S261" s="15"/>
    </row>
    <row r="262" spans="2:19" x14ac:dyDescent="0.2">
      <c r="B262" s="5" t="s">
        <v>581</v>
      </c>
      <c r="C262" s="5" t="s">
        <v>206</v>
      </c>
      <c r="D262" s="22">
        <f t="shared" si="42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3"/>
        <v>90</v>
      </c>
      <c r="J262" s="45">
        <v>10</v>
      </c>
      <c r="K262" s="46">
        <f t="shared" si="44"/>
        <v>120</v>
      </c>
      <c r="L262" s="42">
        <f t="shared" si="45"/>
        <v>21</v>
      </c>
      <c r="M262" s="24">
        <f t="shared" si="46"/>
        <v>261</v>
      </c>
      <c r="N262" s="26">
        <v>0</v>
      </c>
      <c r="O262" s="61">
        <v>0</v>
      </c>
      <c r="P262" s="60">
        <f t="shared" si="41"/>
        <v>-90</v>
      </c>
      <c r="Q262" s="55">
        <f t="shared" si="39"/>
        <v>0</v>
      </c>
      <c r="R262" s="59" t="str">
        <f t="shared" si="47"/>
        <v>SIM</v>
      </c>
      <c r="S262" s="15"/>
    </row>
    <row r="263" spans="2:19" x14ac:dyDescent="0.2">
      <c r="B263" s="5" t="s">
        <v>581</v>
      </c>
      <c r="C263" s="5" t="s">
        <v>206</v>
      </c>
      <c r="D263" s="22">
        <f t="shared" si="42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3"/>
        <v>200</v>
      </c>
      <c r="J263" s="45">
        <v>10</v>
      </c>
      <c r="K263" s="46">
        <f t="shared" si="44"/>
        <v>120</v>
      </c>
      <c r="L263" s="42">
        <f t="shared" si="45"/>
        <v>21</v>
      </c>
      <c r="M263" s="24">
        <f t="shared" si="46"/>
        <v>261</v>
      </c>
      <c r="N263" s="26">
        <v>0</v>
      </c>
      <c r="O263" s="61">
        <v>0</v>
      </c>
      <c r="P263" s="60">
        <f t="shared" si="41"/>
        <v>-200</v>
      </c>
      <c r="Q263" s="55">
        <f t="shared" si="39"/>
        <v>0</v>
      </c>
      <c r="R263" s="59" t="str">
        <f t="shared" si="47"/>
        <v>SIM</v>
      </c>
      <c r="S263" s="15"/>
    </row>
    <row r="264" spans="2:19" x14ac:dyDescent="0.2">
      <c r="B264" s="5" t="s">
        <v>581</v>
      </c>
      <c r="C264" s="5" t="s">
        <v>205</v>
      </c>
      <c r="D264" s="22">
        <f t="shared" si="42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3"/>
        <v>350.01</v>
      </c>
      <c r="J264" s="45">
        <v>5</v>
      </c>
      <c r="K264" s="46">
        <f t="shared" si="44"/>
        <v>60</v>
      </c>
      <c r="L264" s="42">
        <f t="shared" si="45"/>
        <v>21</v>
      </c>
      <c r="M264" s="24">
        <f t="shared" si="46"/>
        <v>259</v>
      </c>
      <c r="N264" s="26">
        <v>0</v>
      </c>
      <c r="O264" s="61">
        <v>0</v>
      </c>
      <c r="P264" s="60">
        <f t="shared" si="41"/>
        <v>-350.01</v>
      </c>
      <c r="Q264" s="55">
        <f t="shared" si="39"/>
        <v>0</v>
      </c>
      <c r="R264" s="59" t="str">
        <f t="shared" si="47"/>
        <v>SIM</v>
      </c>
      <c r="S264" s="15"/>
    </row>
    <row r="265" spans="2:19" x14ac:dyDescent="0.2">
      <c r="B265" s="5" t="s">
        <v>581</v>
      </c>
      <c r="C265" s="5" t="s">
        <v>206</v>
      </c>
      <c r="D265" s="22">
        <f t="shared" si="42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3"/>
        <v>8584.7999999999993</v>
      </c>
      <c r="J265" s="45">
        <v>10</v>
      </c>
      <c r="K265" s="46">
        <f t="shared" si="44"/>
        <v>120</v>
      </c>
      <c r="L265" s="42">
        <f t="shared" si="45"/>
        <v>21</v>
      </c>
      <c r="M265" s="24">
        <f t="shared" si="46"/>
        <v>258</v>
      </c>
      <c r="N265" s="26">
        <v>0</v>
      </c>
      <c r="O265" s="61">
        <v>0</v>
      </c>
      <c r="P265" s="60">
        <f t="shared" si="41"/>
        <v>-8584.7999999999993</v>
      </c>
      <c r="Q265" s="55">
        <f t="shared" si="39"/>
        <v>0</v>
      </c>
      <c r="R265" s="59" t="str">
        <f t="shared" si="47"/>
        <v>SIM</v>
      </c>
      <c r="S265" s="15"/>
    </row>
    <row r="266" spans="2:19" x14ac:dyDescent="0.2">
      <c r="B266" s="5" t="s">
        <v>581</v>
      </c>
      <c r="C266" s="5" t="s">
        <v>206</v>
      </c>
      <c r="D266" s="22">
        <f t="shared" si="42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3"/>
        <v>330</v>
      </c>
      <c r="J266" s="45">
        <v>10</v>
      </c>
      <c r="K266" s="46">
        <f t="shared" si="44"/>
        <v>120</v>
      </c>
      <c r="L266" s="42">
        <f t="shared" si="45"/>
        <v>21</v>
      </c>
      <c r="M266" s="24">
        <f t="shared" si="46"/>
        <v>258</v>
      </c>
      <c r="N266" s="26">
        <v>0</v>
      </c>
      <c r="O266" s="61">
        <v>0</v>
      </c>
      <c r="P266" s="60">
        <f t="shared" si="41"/>
        <v>-330</v>
      </c>
      <c r="Q266" s="55">
        <f t="shared" si="39"/>
        <v>0</v>
      </c>
      <c r="R266" s="59" t="str">
        <f t="shared" si="47"/>
        <v>SIM</v>
      </c>
      <c r="S266" s="15"/>
    </row>
    <row r="267" spans="2:19" x14ac:dyDescent="0.2">
      <c r="B267" s="5" t="s">
        <v>581</v>
      </c>
      <c r="C267" s="5" t="s">
        <v>206</v>
      </c>
      <c r="D267" s="22">
        <f t="shared" si="42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3"/>
        <v>372</v>
      </c>
      <c r="J267" s="45">
        <v>10</v>
      </c>
      <c r="K267" s="46">
        <f t="shared" si="44"/>
        <v>120</v>
      </c>
      <c r="L267" s="42">
        <f t="shared" si="45"/>
        <v>21</v>
      </c>
      <c r="M267" s="24">
        <f t="shared" si="46"/>
        <v>258</v>
      </c>
      <c r="N267" s="26">
        <v>0</v>
      </c>
      <c r="O267" s="61">
        <v>0</v>
      </c>
      <c r="P267" s="60">
        <f t="shared" si="41"/>
        <v>-372</v>
      </c>
      <c r="Q267" s="55">
        <f t="shared" ref="Q267:Q330" si="48">I267+N267+O267+P267</f>
        <v>0</v>
      </c>
      <c r="R267" s="59" t="str">
        <f t="shared" si="47"/>
        <v>SIM</v>
      </c>
      <c r="S267" s="15"/>
    </row>
    <row r="268" spans="2:19" x14ac:dyDescent="0.2">
      <c r="B268" s="5" t="s">
        <v>581</v>
      </c>
      <c r="C268" s="5" t="s">
        <v>206</v>
      </c>
      <c r="D268" s="22">
        <f t="shared" si="42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3"/>
        <v>159.5</v>
      </c>
      <c r="J268" s="45">
        <v>10</v>
      </c>
      <c r="K268" s="46">
        <f t="shared" si="44"/>
        <v>120</v>
      </c>
      <c r="L268" s="42">
        <f t="shared" si="45"/>
        <v>21</v>
      </c>
      <c r="M268" s="24">
        <f t="shared" si="46"/>
        <v>258</v>
      </c>
      <c r="N268" s="26">
        <v>0</v>
      </c>
      <c r="O268" s="61">
        <v>0</v>
      </c>
      <c r="P268" s="60">
        <f t="shared" si="41"/>
        <v>-159.5</v>
      </c>
      <c r="Q268" s="55">
        <f t="shared" si="48"/>
        <v>0</v>
      </c>
      <c r="R268" s="59" t="str">
        <f t="shared" si="47"/>
        <v>SIM</v>
      </c>
      <c r="S268" s="15"/>
    </row>
    <row r="269" spans="2:19" x14ac:dyDescent="0.2">
      <c r="B269" s="5" t="s">
        <v>581</v>
      </c>
      <c r="C269" s="5" t="s">
        <v>208</v>
      </c>
      <c r="D269" s="22">
        <f t="shared" si="42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3"/>
        <v>1750</v>
      </c>
      <c r="J269" s="45">
        <v>10</v>
      </c>
      <c r="K269" s="46">
        <f t="shared" si="44"/>
        <v>120</v>
      </c>
      <c r="L269" s="42">
        <f t="shared" si="45"/>
        <v>21</v>
      </c>
      <c r="M269" s="24">
        <f t="shared" si="46"/>
        <v>255</v>
      </c>
      <c r="N269" s="26">
        <v>0</v>
      </c>
      <c r="O269" s="61">
        <v>0</v>
      </c>
      <c r="P269" s="60">
        <f t="shared" si="41"/>
        <v>-1750</v>
      </c>
      <c r="Q269" s="55">
        <f t="shared" si="48"/>
        <v>0</v>
      </c>
      <c r="R269" s="59" t="str">
        <f t="shared" si="47"/>
        <v>SIM</v>
      </c>
      <c r="S269" s="15"/>
    </row>
    <row r="270" spans="2:19" x14ac:dyDescent="0.2">
      <c r="B270" s="5" t="s">
        <v>581</v>
      </c>
      <c r="C270" s="5" t="s">
        <v>208</v>
      </c>
      <c r="D270" s="22">
        <f t="shared" si="42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3"/>
        <v>147</v>
      </c>
      <c r="J270" s="45">
        <v>10</v>
      </c>
      <c r="K270" s="46">
        <f t="shared" si="44"/>
        <v>120</v>
      </c>
      <c r="L270" s="42">
        <f t="shared" si="45"/>
        <v>21</v>
      </c>
      <c r="M270" s="24">
        <f t="shared" si="46"/>
        <v>254</v>
      </c>
      <c r="N270" s="26">
        <v>0</v>
      </c>
      <c r="O270" s="61">
        <v>0</v>
      </c>
      <c r="P270" s="60">
        <f t="shared" ref="P270:P301" si="49">I270*-1</f>
        <v>-147</v>
      </c>
      <c r="Q270" s="55">
        <f t="shared" si="48"/>
        <v>0</v>
      </c>
      <c r="R270" s="59" t="str">
        <f t="shared" si="47"/>
        <v>SIM</v>
      </c>
      <c r="S270" s="15"/>
    </row>
    <row r="271" spans="2:19" x14ac:dyDescent="0.2">
      <c r="B271" s="5" t="s">
        <v>581</v>
      </c>
      <c r="C271" s="5" t="s">
        <v>206</v>
      </c>
      <c r="D271" s="22">
        <f t="shared" si="42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3"/>
        <v>568</v>
      </c>
      <c r="J271" s="45">
        <v>10</v>
      </c>
      <c r="K271" s="46">
        <f t="shared" si="44"/>
        <v>120</v>
      </c>
      <c r="L271" s="42">
        <f t="shared" si="45"/>
        <v>21</v>
      </c>
      <c r="M271" s="24">
        <f t="shared" si="46"/>
        <v>254</v>
      </c>
      <c r="N271" s="26">
        <v>0</v>
      </c>
      <c r="O271" s="61">
        <v>0</v>
      </c>
      <c r="P271" s="60">
        <f t="shared" si="49"/>
        <v>-568</v>
      </c>
      <c r="Q271" s="55">
        <f t="shared" si="48"/>
        <v>0</v>
      </c>
      <c r="R271" s="59" t="str">
        <f t="shared" si="47"/>
        <v>SIM</v>
      </c>
      <c r="S271" s="15"/>
    </row>
    <row r="272" spans="2:19" x14ac:dyDescent="0.2">
      <c r="B272" s="5" t="s">
        <v>581</v>
      </c>
      <c r="C272" s="5" t="s">
        <v>206</v>
      </c>
      <c r="D272" s="22">
        <f t="shared" si="42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3"/>
        <v>585.20000000000005</v>
      </c>
      <c r="J272" s="45">
        <v>10</v>
      </c>
      <c r="K272" s="46">
        <f t="shared" si="44"/>
        <v>120</v>
      </c>
      <c r="L272" s="42">
        <f t="shared" si="45"/>
        <v>21</v>
      </c>
      <c r="M272" s="24">
        <f t="shared" si="46"/>
        <v>252</v>
      </c>
      <c r="N272" s="26">
        <v>0</v>
      </c>
      <c r="O272" s="61">
        <v>0</v>
      </c>
      <c r="P272" s="60">
        <f t="shared" si="49"/>
        <v>-585.20000000000005</v>
      </c>
      <c r="Q272" s="55">
        <f t="shared" si="48"/>
        <v>0</v>
      </c>
      <c r="R272" s="59" t="str">
        <f t="shared" si="47"/>
        <v>SIM</v>
      </c>
      <c r="S272" s="15"/>
    </row>
    <row r="273" spans="2:19" x14ac:dyDescent="0.2">
      <c r="B273" s="5" t="s">
        <v>581</v>
      </c>
      <c r="C273" s="5" t="s">
        <v>206</v>
      </c>
      <c r="D273" s="22">
        <f t="shared" si="42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3"/>
        <v>189</v>
      </c>
      <c r="J273" s="45">
        <v>10</v>
      </c>
      <c r="K273" s="46">
        <f t="shared" si="44"/>
        <v>120</v>
      </c>
      <c r="L273" s="42">
        <f t="shared" si="45"/>
        <v>21</v>
      </c>
      <c r="M273" s="24">
        <f t="shared" si="46"/>
        <v>252</v>
      </c>
      <c r="N273" s="26">
        <v>0</v>
      </c>
      <c r="O273" s="61">
        <v>0</v>
      </c>
      <c r="P273" s="60">
        <f t="shared" si="49"/>
        <v>-189</v>
      </c>
      <c r="Q273" s="55">
        <f t="shared" si="48"/>
        <v>0</v>
      </c>
      <c r="R273" s="59" t="str">
        <f t="shared" si="47"/>
        <v>SIM</v>
      </c>
      <c r="S273" s="15"/>
    </row>
    <row r="274" spans="2:19" x14ac:dyDescent="0.2">
      <c r="B274" s="5" t="s">
        <v>581</v>
      </c>
      <c r="C274" s="5" t="s">
        <v>205</v>
      </c>
      <c r="D274" s="22">
        <f t="shared" si="42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3"/>
        <v>350</v>
      </c>
      <c r="J274" s="45">
        <v>5</v>
      </c>
      <c r="K274" s="46">
        <f t="shared" si="44"/>
        <v>60</v>
      </c>
      <c r="L274" s="42">
        <f t="shared" si="45"/>
        <v>21</v>
      </c>
      <c r="M274" s="24">
        <f t="shared" si="46"/>
        <v>252</v>
      </c>
      <c r="N274" s="26">
        <v>0</v>
      </c>
      <c r="O274" s="61">
        <v>0</v>
      </c>
      <c r="P274" s="60">
        <f t="shared" si="49"/>
        <v>-350</v>
      </c>
      <c r="Q274" s="55">
        <f t="shared" si="48"/>
        <v>0</v>
      </c>
      <c r="R274" s="59" t="str">
        <f t="shared" si="47"/>
        <v>SIM</v>
      </c>
      <c r="S274" s="15"/>
    </row>
    <row r="275" spans="2:19" x14ac:dyDescent="0.2">
      <c r="B275" s="5" t="s">
        <v>581</v>
      </c>
      <c r="C275" s="5" t="s">
        <v>208</v>
      </c>
      <c r="D275" s="22">
        <f t="shared" si="42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3"/>
        <v>589.4</v>
      </c>
      <c r="J275" s="45">
        <v>10</v>
      </c>
      <c r="K275" s="46">
        <f t="shared" si="44"/>
        <v>120</v>
      </c>
      <c r="L275" s="42">
        <f t="shared" si="45"/>
        <v>20</v>
      </c>
      <c r="M275" s="24">
        <f t="shared" si="46"/>
        <v>248</v>
      </c>
      <c r="N275" s="26">
        <v>0</v>
      </c>
      <c r="O275" s="61">
        <v>0</v>
      </c>
      <c r="P275" s="60">
        <f t="shared" si="49"/>
        <v>-589.4</v>
      </c>
      <c r="Q275" s="55">
        <f t="shared" si="48"/>
        <v>0</v>
      </c>
      <c r="R275" s="59" t="str">
        <f t="shared" si="47"/>
        <v>SIM</v>
      </c>
      <c r="S275" s="15"/>
    </row>
    <row r="276" spans="2:19" x14ac:dyDescent="0.2">
      <c r="B276" s="5" t="s">
        <v>581</v>
      </c>
      <c r="C276" s="5" t="s">
        <v>206</v>
      </c>
      <c r="D276" s="22">
        <f t="shared" si="42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3"/>
        <v>171.78</v>
      </c>
      <c r="J276" s="45">
        <v>10</v>
      </c>
      <c r="K276" s="46">
        <f t="shared" si="44"/>
        <v>120</v>
      </c>
      <c r="L276" s="42">
        <f t="shared" si="45"/>
        <v>20</v>
      </c>
      <c r="M276" s="24">
        <f t="shared" si="46"/>
        <v>246</v>
      </c>
      <c r="N276" s="26">
        <v>0</v>
      </c>
      <c r="O276" s="61">
        <v>0</v>
      </c>
      <c r="P276" s="60">
        <f t="shared" si="49"/>
        <v>-171.78</v>
      </c>
      <c r="Q276" s="55">
        <f t="shared" si="48"/>
        <v>0</v>
      </c>
      <c r="R276" s="59" t="str">
        <f t="shared" si="47"/>
        <v>SIM</v>
      </c>
      <c r="S276" s="15"/>
    </row>
    <row r="277" spans="2:19" x14ac:dyDescent="0.2">
      <c r="B277" s="5" t="s">
        <v>581</v>
      </c>
      <c r="C277" s="5" t="s">
        <v>206</v>
      </c>
      <c r="D277" s="22">
        <f t="shared" si="42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3"/>
        <v>73.099999999999994</v>
      </c>
      <c r="J277" s="45">
        <v>10</v>
      </c>
      <c r="K277" s="46">
        <f t="shared" si="44"/>
        <v>120</v>
      </c>
      <c r="L277" s="42">
        <f t="shared" si="45"/>
        <v>20</v>
      </c>
      <c r="M277" s="24">
        <f t="shared" si="46"/>
        <v>246</v>
      </c>
      <c r="N277" s="26">
        <v>0</v>
      </c>
      <c r="O277" s="61">
        <v>0</v>
      </c>
      <c r="P277" s="60">
        <f t="shared" si="49"/>
        <v>-73.099999999999994</v>
      </c>
      <c r="Q277" s="55">
        <f t="shared" si="48"/>
        <v>0</v>
      </c>
      <c r="R277" s="59" t="str">
        <f t="shared" si="47"/>
        <v>SIM</v>
      </c>
      <c r="S277" s="15"/>
    </row>
    <row r="278" spans="2:19" x14ac:dyDescent="0.2">
      <c r="B278" s="5" t="s">
        <v>581</v>
      </c>
      <c r="C278" s="5" t="s">
        <v>206</v>
      </c>
      <c r="D278" s="22">
        <f t="shared" si="42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3"/>
        <v>41.11</v>
      </c>
      <c r="J278" s="45">
        <v>10</v>
      </c>
      <c r="K278" s="46">
        <f t="shared" si="44"/>
        <v>120</v>
      </c>
      <c r="L278" s="42">
        <f t="shared" si="45"/>
        <v>20</v>
      </c>
      <c r="M278" s="24">
        <f t="shared" si="46"/>
        <v>246</v>
      </c>
      <c r="N278" s="26">
        <v>0</v>
      </c>
      <c r="O278" s="61">
        <v>0</v>
      </c>
      <c r="P278" s="60">
        <f t="shared" si="49"/>
        <v>-41.11</v>
      </c>
      <c r="Q278" s="55">
        <f t="shared" si="48"/>
        <v>0</v>
      </c>
      <c r="R278" s="59" t="str">
        <f t="shared" si="47"/>
        <v>SIM</v>
      </c>
      <c r="S278" s="15"/>
    </row>
    <row r="279" spans="2:19" x14ac:dyDescent="0.2">
      <c r="B279" s="5" t="s">
        <v>581</v>
      </c>
      <c r="C279" s="5" t="s">
        <v>206</v>
      </c>
      <c r="D279" s="22">
        <f t="shared" si="42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3"/>
        <v>147.5</v>
      </c>
      <c r="J279" s="45">
        <v>10</v>
      </c>
      <c r="K279" s="46">
        <f t="shared" si="44"/>
        <v>120</v>
      </c>
      <c r="L279" s="42">
        <f t="shared" si="45"/>
        <v>20</v>
      </c>
      <c r="M279" s="24">
        <f t="shared" si="46"/>
        <v>246</v>
      </c>
      <c r="N279" s="26">
        <v>0</v>
      </c>
      <c r="O279" s="61">
        <v>0</v>
      </c>
      <c r="P279" s="60">
        <f t="shared" si="49"/>
        <v>-147.5</v>
      </c>
      <c r="Q279" s="55">
        <f t="shared" si="48"/>
        <v>0</v>
      </c>
      <c r="R279" s="59" t="str">
        <f t="shared" si="47"/>
        <v>SIM</v>
      </c>
      <c r="S279" s="15"/>
    </row>
    <row r="280" spans="2:19" x14ac:dyDescent="0.2">
      <c r="B280" s="5" t="s">
        <v>581</v>
      </c>
      <c r="C280" s="5" t="s">
        <v>208</v>
      </c>
      <c r="D280" s="22">
        <f t="shared" si="42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3"/>
        <v>3130</v>
      </c>
      <c r="J280" s="45">
        <v>10</v>
      </c>
      <c r="K280" s="46">
        <f t="shared" si="44"/>
        <v>120</v>
      </c>
      <c r="L280" s="42">
        <f t="shared" si="45"/>
        <v>20</v>
      </c>
      <c r="M280" s="24">
        <f t="shared" si="46"/>
        <v>246</v>
      </c>
      <c r="N280" s="26">
        <v>0</v>
      </c>
      <c r="O280" s="61">
        <v>0</v>
      </c>
      <c r="P280" s="60">
        <f t="shared" si="49"/>
        <v>-3130</v>
      </c>
      <c r="Q280" s="55">
        <f t="shared" si="48"/>
        <v>0</v>
      </c>
      <c r="R280" s="59" t="str">
        <f t="shared" si="47"/>
        <v>SIM</v>
      </c>
      <c r="S280" s="15"/>
    </row>
    <row r="281" spans="2:19" x14ac:dyDescent="0.2">
      <c r="B281" s="5" t="s">
        <v>581</v>
      </c>
      <c r="C281" s="5" t="s">
        <v>208</v>
      </c>
      <c r="D281" s="22">
        <f t="shared" si="42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3"/>
        <v>569</v>
      </c>
      <c r="J281" s="45">
        <v>10</v>
      </c>
      <c r="K281" s="46">
        <f t="shared" si="44"/>
        <v>120</v>
      </c>
      <c r="L281" s="42">
        <f t="shared" si="45"/>
        <v>20</v>
      </c>
      <c r="M281" s="24">
        <f t="shared" si="46"/>
        <v>244</v>
      </c>
      <c r="N281" s="26">
        <v>0</v>
      </c>
      <c r="O281" s="61">
        <v>0</v>
      </c>
      <c r="P281" s="60">
        <f t="shared" si="49"/>
        <v>-569</v>
      </c>
      <c r="Q281" s="55">
        <f t="shared" si="48"/>
        <v>0</v>
      </c>
      <c r="R281" s="59" t="str">
        <f t="shared" si="47"/>
        <v>SIM</v>
      </c>
      <c r="S281" s="15"/>
    </row>
    <row r="282" spans="2:19" x14ac:dyDescent="0.2">
      <c r="B282" s="5" t="s">
        <v>581</v>
      </c>
      <c r="C282" s="5" t="s">
        <v>208</v>
      </c>
      <c r="D282" s="22">
        <f t="shared" si="42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3"/>
        <v>910</v>
      </c>
      <c r="J282" s="45">
        <v>10</v>
      </c>
      <c r="K282" s="46">
        <f t="shared" si="44"/>
        <v>120</v>
      </c>
      <c r="L282" s="42">
        <f t="shared" si="45"/>
        <v>20</v>
      </c>
      <c r="M282" s="24">
        <f t="shared" si="46"/>
        <v>244</v>
      </c>
      <c r="N282" s="26">
        <v>0</v>
      </c>
      <c r="O282" s="61">
        <v>0</v>
      </c>
      <c r="P282" s="60">
        <f t="shared" si="49"/>
        <v>-910</v>
      </c>
      <c r="Q282" s="55">
        <f t="shared" si="48"/>
        <v>0</v>
      </c>
      <c r="R282" s="59" t="str">
        <f t="shared" si="47"/>
        <v>SIM</v>
      </c>
      <c r="S282" s="15"/>
    </row>
    <row r="283" spans="2:19" x14ac:dyDescent="0.2">
      <c r="B283" s="5" t="s">
        <v>581</v>
      </c>
      <c r="C283" s="5" t="s">
        <v>206</v>
      </c>
      <c r="D283" s="22">
        <f t="shared" si="42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3"/>
        <v>208</v>
      </c>
      <c r="J283" s="45">
        <v>10</v>
      </c>
      <c r="K283" s="46">
        <f t="shared" si="44"/>
        <v>120</v>
      </c>
      <c r="L283" s="42">
        <f t="shared" si="45"/>
        <v>20</v>
      </c>
      <c r="M283" s="24">
        <f t="shared" si="46"/>
        <v>244</v>
      </c>
      <c r="N283" s="26">
        <v>0</v>
      </c>
      <c r="O283" s="61">
        <v>0</v>
      </c>
      <c r="P283" s="60">
        <f t="shared" si="49"/>
        <v>-208</v>
      </c>
      <c r="Q283" s="55">
        <f t="shared" si="48"/>
        <v>0</v>
      </c>
      <c r="R283" s="59" t="str">
        <f t="shared" si="47"/>
        <v>SIM</v>
      </c>
      <c r="S283" s="15"/>
    </row>
    <row r="284" spans="2:19" x14ac:dyDescent="0.2">
      <c r="B284" s="5" t="s">
        <v>581</v>
      </c>
      <c r="C284" s="5" t="s">
        <v>205</v>
      </c>
      <c r="D284" s="22">
        <f t="shared" si="42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3"/>
        <v>5676.02</v>
      </c>
      <c r="J284" s="45">
        <v>5</v>
      </c>
      <c r="K284" s="46">
        <f t="shared" si="44"/>
        <v>60</v>
      </c>
      <c r="L284" s="42">
        <f t="shared" si="45"/>
        <v>20</v>
      </c>
      <c r="M284" s="24">
        <f t="shared" si="46"/>
        <v>244</v>
      </c>
      <c r="N284" s="26">
        <v>0</v>
      </c>
      <c r="O284" s="61">
        <v>0</v>
      </c>
      <c r="P284" s="60">
        <f t="shared" si="49"/>
        <v>-5676.02</v>
      </c>
      <c r="Q284" s="55">
        <f t="shared" si="48"/>
        <v>0</v>
      </c>
      <c r="R284" s="59" t="str">
        <f t="shared" si="47"/>
        <v>SIM</v>
      </c>
      <c r="S284" s="15"/>
    </row>
    <row r="285" spans="2:19" x14ac:dyDescent="0.2">
      <c r="B285" s="5" t="s">
        <v>581</v>
      </c>
      <c r="C285" s="5" t="s">
        <v>206</v>
      </c>
      <c r="D285" s="22">
        <f t="shared" si="42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3"/>
        <v>72</v>
      </c>
      <c r="J285" s="45">
        <v>10</v>
      </c>
      <c r="K285" s="46">
        <f t="shared" si="44"/>
        <v>120</v>
      </c>
      <c r="L285" s="42">
        <f t="shared" si="45"/>
        <v>20</v>
      </c>
      <c r="M285" s="24">
        <f t="shared" si="46"/>
        <v>243</v>
      </c>
      <c r="N285" s="26">
        <v>0</v>
      </c>
      <c r="O285" s="61">
        <v>0</v>
      </c>
      <c r="P285" s="60">
        <f t="shared" si="49"/>
        <v>-72</v>
      </c>
      <c r="Q285" s="55">
        <f t="shared" si="48"/>
        <v>0</v>
      </c>
      <c r="R285" s="59" t="str">
        <f t="shared" si="47"/>
        <v>SIM</v>
      </c>
      <c r="S285" s="15"/>
    </row>
    <row r="286" spans="2:19" x14ac:dyDescent="0.2">
      <c r="B286" s="5" t="s">
        <v>581</v>
      </c>
      <c r="C286" s="5" t="s">
        <v>208</v>
      </c>
      <c r="D286" s="22">
        <f t="shared" si="42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3"/>
        <v>880</v>
      </c>
      <c r="J286" s="45">
        <v>10</v>
      </c>
      <c r="K286" s="46">
        <f t="shared" si="44"/>
        <v>120</v>
      </c>
      <c r="L286" s="42">
        <f t="shared" si="45"/>
        <v>20</v>
      </c>
      <c r="M286" s="24">
        <f t="shared" si="46"/>
        <v>241</v>
      </c>
      <c r="N286" s="26">
        <v>0</v>
      </c>
      <c r="O286" s="61">
        <v>0</v>
      </c>
      <c r="P286" s="60">
        <f t="shared" si="49"/>
        <v>-880</v>
      </c>
      <c r="Q286" s="55">
        <f t="shared" si="48"/>
        <v>0</v>
      </c>
      <c r="R286" s="59" t="str">
        <f t="shared" si="47"/>
        <v>SIM</v>
      </c>
      <c r="S286" s="15"/>
    </row>
    <row r="287" spans="2:19" x14ac:dyDescent="0.2">
      <c r="B287" s="5" t="s">
        <v>581</v>
      </c>
      <c r="C287" s="5" t="s">
        <v>205</v>
      </c>
      <c r="D287" s="22">
        <f t="shared" si="42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3"/>
        <v>499</v>
      </c>
      <c r="J287" s="45">
        <v>5</v>
      </c>
      <c r="K287" s="46">
        <f t="shared" si="44"/>
        <v>60</v>
      </c>
      <c r="L287" s="42">
        <f t="shared" si="45"/>
        <v>20</v>
      </c>
      <c r="M287" s="24">
        <f t="shared" si="46"/>
        <v>240</v>
      </c>
      <c r="N287" s="26">
        <v>0</v>
      </c>
      <c r="O287" s="61">
        <v>0</v>
      </c>
      <c r="P287" s="60">
        <f t="shared" si="49"/>
        <v>-499</v>
      </c>
      <c r="Q287" s="55">
        <f t="shared" si="48"/>
        <v>0</v>
      </c>
      <c r="R287" s="59" t="str">
        <f t="shared" si="47"/>
        <v>SIM</v>
      </c>
      <c r="S287" s="15"/>
    </row>
    <row r="288" spans="2:19" x14ac:dyDescent="0.2">
      <c r="B288" s="5" t="s">
        <v>581</v>
      </c>
      <c r="C288" s="5" t="s">
        <v>206</v>
      </c>
      <c r="D288" s="22">
        <f t="shared" si="42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3"/>
        <v>851.2</v>
      </c>
      <c r="J288" s="45">
        <v>10</v>
      </c>
      <c r="K288" s="46">
        <f t="shared" si="44"/>
        <v>120</v>
      </c>
      <c r="L288" s="42">
        <f t="shared" si="45"/>
        <v>19</v>
      </c>
      <c r="M288" s="24">
        <f t="shared" si="46"/>
        <v>239</v>
      </c>
      <c r="N288" s="26">
        <v>0</v>
      </c>
      <c r="O288" s="61">
        <v>0</v>
      </c>
      <c r="P288" s="60">
        <f t="shared" si="49"/>
        <v>-851.2</v>
      </c>
      <c r="Q288" s="55">
        <f t="shared" si="48"/>
        <v>0</v>
      </c>
      <c r="R288" s="59" t="str">
        <f t="shared" si="47"/>
        <v>SIM</v>
      </c>
      <c r="S288" s="15"/>
    </row>
    <row r="289" spans="2:19" x14ac:dyDescent="0.2">
      <c r="B289" s="5" t="s">
        <v>581</v>
      </c>
      <c r="C289" s="5" t="s">
        <v>206</v>
      </c>
      <c r="D289" s="22">
        <f t="shared" si="42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3"/>
        <v>3144</v>
      </c>
      <c r="J289" s="45">
        <v>10</v>
      </c>
      <c r="K289" s="46">
        <f t="shared" si="44"/>
        <v>120</v>
      </c>
      <c r="L289" s="42">
        <f t="shared" si="45"/>
        <v>19</v>
      </c>
      <c r="M289" s="24">
        <f t="shared" si="46"/>
        <v>239</v>
      </c>
      <c r="N289" s="26">
        <v>0</v>
      </c>
      <c r="O289" s="61">
        <v>0</v>
      </c>
      <c r="P289" s="60">
        <f t="shared" si="49"/>
        <v>-3144</v>
      </c>
      <c r="Q289" s="55">
        <f t="shared" si="48"/>
        <v>0</v>
      </c>
      <c r="R289" s="59" t="str">
        <f t="shared" si="47"/>
        <v>SIM</v>
      </c>
      <c r="S289" s="15"/>
    </row>
    <row r="290" spans="2:19" x14ac:dyDescent="0.2">
      <c r="B290" s="5" t="s">
        <v>581</v>
      </c>
      <c r="C290" s="5" t="s">
        <v>206</v>
      </c>
      <c r="D290" s="22">
        <f t="shared" si="42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3"/>
        <v>3422.66</v>
      </c>
      <c r="J290" s="45">
        <v>10</v>
      </c>
      <c r="K290" s="46">
        <f t="shared" si="44"/>
        <v>120</v>
      </c>
      <c r="L290" s="42">
        <f t="shared" si="45"/>
        <v>19</v>
      </c>
      <c r="M290" s="24">
        <f t="shared" si="46"/>
        <v>239</v>
      </c>
      <c r="N290" s="26">
        <v>0</v>
      </c>
      <c r="O290" s="61">
        <v>0</v>
      </c>
      <c r="P290" s="60">
        <f t="shared" si="49"/>
        <v>-3422.66</v>
      </c>
      <c r="Q290" s="55">
        <f t="shared" si="48"/>
        <v>0</v>
      </c>
      <c r="R290" s="59" t="str">
        <f t="shared" si="47"/>
        <v>SIM</v>
      </c>
      <c r="S290" s="15"/>
    </row>
    <row r="291" spans="2:19" x14ac:dyDescent="0.2">
      <c r="B291" s="5" t="s">
        <v>581</v>
      </c>
      <c r="C291" s="5" t="s">
        <v>206</v>
      </c>
      <c r="D291" s="22">
        <f t="shared" si="42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3"/>
        <v>2891.34</v>
      </c>
      <c r="J291" s="45">
        <v>10</v>
      </c>
      <c r="K291" s="46">
        <f t="shared" si="44"/>
        <v>120</v>
      </c>
      <c r="L291" s="42">
        <f t="shared" si="45"/>
        <v>19</v>
      </c>
      <c r="M291" s="24">
        <f t="shared" si="46"/>
        <v>239</v>
      </c>
      <c r="N291" s="26">
        <v>0</v>
      </c>
      <c r="O291" s="61">
        <v>0</v>
      </c>
      <c r="P291" s="60">
        <f t="shared" si="49"/>
        <v>-2891.34</v>
      </c>
      <c r="Q291" s="55">
        <f t="shared" si="48"/>
        <v>0</v>
      </c>
      <c r="R291" s="59" t="str">
        <f t="shared" si="47"/>
        <v>SIM</v>
      </c>
      <c r="S291" s="15"/>
    </row>
    <row r="292" spans="2:19" x14ac:dyDescent="0.2">
      <c r="B292" s="5" t="s">
        <v>581</v>
      </c>
      <c r="C292" s="5" t="s">
        <v>206</v>
      </c>
      <c r="D292" s="22">
        <f t="shared" si="42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3"/>
        <v>1958</v>
      </c>
      <c r="J292" s="45">
        <v>10</v>
      </c>
      <c r="K292" s="46">
        <f t="shared" si="44"/>
        <v>120</v>
      </c>
      <c r="L292" s="42">
        <f t="shared" si="45"/>
        <v>19</v>
      </c>
      <c r="M292" s="24">
        <f t="shared" si="46"/>
        <v>239</v>
      </c>
      <c r="N292" s="26">
        <v>0</v>
      </c>
      <c r="O292" s="61">
        <v>0</v>
      </c>
      <c r="P292" s="60">
        <f t="shared" si="49"/>
        <v>-1958</v>
      </c>
      <c r="Q292" s="55">
        <f t="shared" si="48"/>
        <v>0</v>
      </c>
      <c r="R292" s="59" t="str">
        <f t="shared" si="47"/>
        <v>SIM</v>
      </c>
      <c r="S292" s="15"/>
    </row>
    <row r="293" spans="2:19" x14ac:dyDescent="0.2">
      <c r="B293" s="5" t="s">
        <v>581</v>
      </c>
      <c r="C293" s="5" t="s">
        <v>208</v>
      </c>
      <c r="D293" s="22">
        <f t="shared" si="42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3"/>
        <v>1558</v>
      </c>
      <c r="J293" s="45">
        <v>10</v>
      </c>
      <c r="K293" s="46">
        <f t="shared" si="44"/>
        <v>120</v>
      </c>
      <c r="L293" s="42">
        <f t="shared" si="45"/>
        <v>19</v>
      </c>
      <c r="M293" s="24">
        <f t="shared" si="46"/>
        <v>237</v>
      </c>
      <c r="N293" s="26">
        <v>0</v>
      </c>
      <c r="O293" s="61">
        <v>0</v>
      </c>
      <c r="P293" s="60">
        <f t="shared" si="49"/>
        <v>-1558</v>
      </c>
      <c r="Q293" s="55">
        <f t="shared" si="48"/>
        <v>0</v>
      </c>
      <c r="R293" s="59" t="str">
        <f t="shared" si="47"/>
        <v>SIM</v>
      </c>
      <c r="S293" s="15"/>
    </row>
    <row r="294" spans="2:19" x14ac:dyDescent="0.2">
      <c r="B294" s="5" t="s">
        <v>581</v>
      </c>
      <c r="C294" s="5" t="s">
        <v>208</v>
      </c>
      <c r="D294" s="22">
        <f t="shared" si="42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3"/>
        <v>469</v>
      </c>
      <c r="J294" s="45">
        <v>10</v>
      </c>
      <c r="K294" s="46">
        <f t="shared" si="44"/>
        <v>120</v>
      </c>
      <c r="L294" s="42">
        <f t="shared" si="45"/>
        <v>19</v>
      </c>
      <c r="M294" s="24">
        <f t="shared" si="46"/>
        <v>237</v>
      </c>
      <c r="N294" s="26">
        <v>0</v>
      </c>
      <c r="O294" s="61">
        <v>0</v>
      </c>
      <c r="P294" s="60">
        <f t="shared" si="49"/>
        <v>-469</v>
      </c>
      <c r="Q294" s="55">
        <f t="shared" si="48"/>
        <v>0</v>
      </c>
      <c r="R294" s="59" t="str">
        <f t="shared" si="47"/>
        <v>SIM</v>
      </c>
      <c r="S294" s="15"/>
    </row>
    <row r="295" spans="2:19" x14ac:dyDescent="0.2">
      <c r="B295" s="5" t="s">
        <v>581</v>
      </c>
      <c r="C295" s="5" t="s">
        <v>206</v>
      </c>
      <c r="D295" s="22">
        <f t="shared" si="42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3"/>
        <v>182.28</v>
      </c>
      <c r="J295" s="45">
        <v>10</v>
      </c>
      <c r="K295" s="46">
        <f t="shared" si="44"/>
        <v>120</v>
      </c>
      <c r="L295" s="42">
        <f t="shared" si="45"/>
        <v>19</v>
      </c>
      <c r="M295" s="24">
        <f t="shared" si="46"/>
        <v>237</v>
      </c>
      <c r="N295" s="26">
        <v>0</v>
      </c>
      <c r="O295" s="61">
        <v>0</v>
      </c>
      <c r="P295" s="60">
        <f t="shared" si="49"/>
        <v>-182.28</v>
      </c>
      <c r="Q295" s="55">
        <f t="shared" si="48"/>
        <v>0</v>
      </c>
      <c r="R295" s="59" t="str">
        <f t="shared" si="47"/>
        <v>SIM</v>
      </c>
      <c r="S295" s="15"/>
    </row>
    <row r="296" spans="2:19" x14ac:dyDescent="0.2">
      <c r="B296" s="5" t="s">
        <v>581</v>
      </c>
      <c r="C296" s="5" t="s">
        <v>206</v>
      </c>
      <c r="D296" s="22">
        <f t="shared" si="42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3"/>
        <v>69.75</v>
      </c>
      <c r="J296" s="45">
        <v>10</v>
      </c>
      <c r="K296" s="46">
        <f t="shared" si="44"/>
        <v>120</v>
      </c>
      <c r="L296" s="42">
        <f t="shared" si="45"/>
        <v>19</v>
      </c>
      <c r="M296" s="24">
        <f t="shared" si="46"/>
        <v>237</v>
      </c>
      <c r="N296" s="26">
        <v>0</v>
      </c>
      <c r="O296" s="61">
        <v>0</v>
      </c>
      <c r="P296" s="60">
        <f t="shared" si="49"/>
        <v>-69.75</v>
      </c>
      <c r="Q296" s="55">
        <f t="shared" si="48"/>
        <v>0</v>
      </c>
      <c r="R296" s="59" t="str">
        <f t="shared" si="47"/>
        <v>SIM</v>
      </c>
      <c r="S296" s="15"/>
    </row>
    <row r="297" spans="2:19" x14ac:dyDescent="0.2">
      <c r="B297" s="5" t="s">
        <v>581</v>
      </c>
      <c r="C297" s="5" t="s">
        <v>206</v>
      </c>
      <c r="D297" s="22">
        <f t="shared" si="42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3"/>
        <v>79</v>
      </c>
      <c r="J297" s="45">
        <v>10</v>
      </c>
      <c r="K297" s="46">
        <f t="shared" si="44"/>
        <v>120</v>
      </c>
      <c r="L297" s="42">
        <f t="shared" si="45"/>
        <v>19</v>
      </c>
      <c r="M297" s="24">
        <f t="shared" si="46"/>
        <v>236</v>
      </c>
      <c r="N297" s="26">
        <v>0</v>
      </c>
      <c r="O297" s="61">
        <v>0</v>
      </c>
      <c r="P297" s="60">
        <f t="shared" si="49"/>
        <v>-79</v>
      </c>
      <c r="Q297" s="55">
        <f t="shared" si="48"/>
        <v>0</v>
      </c>
      <c r="R297" s="59" t="str">
        <f t="shared" si="47"/>
        <v>SIM</v>
      </c>
      <c r="S297" s="15"/>
    </row>
    <row r="298" spans="2:19" x14ac:dyDescent="0.2">
      <c r="B298" s="5" t="s">
        <v>581</v>
      </c>
      <c r="C298" s="5" t="s">
        <v>205</v>
      </c>
      <c r="D298" s="22">
        <f t="shared" si="42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3"/>
        <v>3050</v>
      </c>
      <c r="J298" s="45">
        <v>5</v>
      </c>
      <c r="K298" s="46">
        <f t="shared" si="44"/>
        <v>60</v>
      </c>
      <c r="L298" s="42">
        <f t="shared" si="45"/>
        <v>19</v>
      </c>
      <c r="M298" s="24">
        <f t="shared" si="46"/>
        <v>236</v>
      </c>
      <c r="N298" s="26">
        <v>0</v>
      </c>
      <c r="O298" s="61">
        <v>0</v>
      </c>
      <c r="P298" s="60">
        <f t="shared" si="49"/>
        <v>-3050</v>
      </c>
      <c r="Q298" s="55">
        <f t="shared" si="48"/>
        <v>0</v>
      </c>
      <c r="R298" s="59" t="str">
        <f t="shared" si="47"/>
        <v>SIM</v>
      </c>
      <c r="S298" s="15"/>
    </row>
    <row r="299" spans="2:19" x14ac:dyDescent="0.2">
      <c r="B299" s="5" t="s">
        <v>581</v>
      </c>
      <c r="C299" s="5" t="s">
        <v>206</v>
      </c>
      <c r="D299" s="22">
        <f t="shared" si="42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3"/>
        <v>114</v>
      </c>
      <c r="J299" s="45">
        <v>10</v>
      </c>
      <c r="K299" s="46">
        <f t="shared" si="44"/>
        <v>120</v>
      </c>
      <c r="L299" s="42">
        <f t="shared" si="45"/>
        <v>19</v>
      </c>
      <c r="M299" s="24">
        <f t="shared" si="46"/>
        <v>236</v>
      </c>
      <c r="N299" s="26">
        <v>0</v>
      </c>
      <c r="O299" s="61">
        <v>0</v>
      </c>
      <c r="P299" s="60">
        <f t="shared" si="49"/>
        <v>-114</v>
      </c>
      <c r="Q299" s="55">
        <f t="shared" si="48"/>
        <v>0</v>
      </c>
      <c r="R299" s="59" t="str">
        <f t="shared" si="47"/>
        <v>SIM</v>
      </c>
      <c r="S299" s="15"/>
    </row>
    <row r="300" spans="2:19" x14ac:dyDescent="0.2">
      <c r="B300" s="5" t="s">
        <v>581</v>
      </c>
      <c r="C300" s="5" t="s">
        <v>208</v>
      </c>
      <c r="D300" s="22">
        <f t="shared" si="42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3"/>
        <v>539</v>
      </c>
      <c r="J300" s="45">
        <v>10</v>
      </c>
      <c r="K300" s="46">
        <f t="shared" si="44"/>
        <v>120</v>
      </c>
      <c r="L300" s="42">
        <f t="shared" si="45"/>
        <v>19</v>
      </c>
      <c r="M300" s="24">
        <f t="shared" si="46"/>
        <v>236</v>
      </c>
      <c r="N300" s="26">
        <v>0</v>
      </c>
      <c r="O300" s="61">
        <v>0</v>
      </c>
      <c r="P300" s="60">
        <f t="shared" si="49"/>
        <v>-539</v>
      </c>
      <c r="Q300" s="55">
        <f t="shared" si="48"/>
        <v>0</v>
      </c>
      <c r="R300" s="59" t="str">
        <f t="shared" si="47"/>
        <v>SIM</v>
      </c>
      <c r="S300" s="15"/>
    </row>
    <row r="301" spans="2:19" x14ac:dyDescent="0.2">
      <c r="B301" s="5" t="s">
        <v>581</v>
      </c>
      <c r="C301" s="5" t="s">
        <v>208</v>
      </c>
      <c r="D301" s="22">
        <f t="shared" si="42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3"/>
        <v>994</v>
      </c>
      <c r="J301" s="45">
        <v>10</v>
      </c>
      <c r="K301" s="46">
        <f t="shared" si="44"/>
        <v>120</v>
      </c>
      <c r="L301" s="42">
        <f t="shared" si="45"/>
        <v>19</v>
      </c>
      <c r="M301" s="24">
        <f t="shared" si="46"/>
        <v>232</v>
      </c>
      <c r="N301" s="26">
        <v>0</v>
      </c>
      <c r="O301" s="61">
        <v>0</v>
      </c>
      <c r="P301" s="60">
        <f t="shared" si="49"/>
        <v>-994</v>
      </c>
      <c r="Q301" s="55">
        <f t="shared" si="48"/>
        <v>0</v>
      </c>
      <c r="R301" s="59" t="str">
        <f t="shared" si="47"/>
        <v>SIM</v>
      </c>
      <c r="S301" s="15"/>
    </row>
    <row r="302" spans="2:19" x14ac:dyDescent="0.2">
      <c r="B302" s="5" t="s">
        <v>581</v>
      </c>
      <c r="C302" s="5" t="s">
        <v>205</v>
      </c>
      <c r="D302" s="22">
        <f t="shared" si="42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3"/>
        <v>7399.98</v>
      </c>
      <c r="J302" s="45">
        <v>5</v>
      </c>
      <c r="K302" s="46">
        <f t="shared" si="44"/>
        <v>60</v>
      </c>
      <c r="L302" s="42">
        <f t="shared" si="45"/>
        <v>19</v>
      </c>
      <c r="M302" s="24">
        <f t="shared" si="46"/>
        <v>230</v>
      </c>
      <c r="N302" s="26">
        <v>0</v>
      </c>
      <c r="O302" s="61">
        <v>0</v>
      </c>
      <c r="P302" s="60">
        <f t="shared" ref="P302:P333" si="50">I302*-1</f>
        <v>-7399.98</v>
      </c>
      <c r="Q302" s="55">
        <f t="shared" si="48"/>
        <v>0</v>
      </c>
      <c r="R302" s="59" t="str">
        <f t="shared" si="47"/>
        <v>SIM</v>
      </c>
      <c r="S302" s="15"/>
    </row>
    <row r="303" spans="2:19" x14ac:dyDescent="0.2">
      <c r="B303" s="5" t="s">
        <v>581</v>
      </c>
      <c r="C303" s="5" t="s">
        <v>208</v>
      </c>
      <c r="D303" s="22">
        <f t="shared" si="42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3"/>
        <v>760</v>
      </c>
      <c r="J303" s="45">
        <v>10</v>
      </c>
      <c r="K303" s="46">
        <f t="shared" si="44"/>
        <v>120</v>
      </c>
      <c r="L303" s="42">
        <f t="shared" si="45"/>
        <v>19</v>
      </c>
      <c r="M303" s="24">
        <f t="shared" si="46"/>
        <v>228</v>
      </c>
      <c r="N303" s="26">
        <v>0</v>
      </c>
      <c r="O303" s="61">
        <v>0</v>
      </c>
      <c r="P303" s="60">
        <f t="shared" si="50"/>
        <v>-760</v>
      </c>
      <c r="Q303" s="55">
        <f t="shared" si="48"/>
        <v>0</v>
      </c>
      <c r="R303" s="59" t="str">
        <f t="shared" si="47"/>
        <v>SIM</v>
      </c>
      <c r="S303" s="15"/>
    </row>
    <row r="304" spans="2:19" x14ac:dyDescent="0.2">
      <c r="B304" s="5" t="s">
        <v>581</v>
      </c>
      <c r="C304" s="5" t="s">
        <v>205</v>
      </c>
      <c r="D304" s="22">
        <f t="shared" si="42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3"/>
        <v>3569.27</v>
      </c>
      <c r="J304" s="45">
        <v>5</v>
      </c>
      <c r="K304" s="46">
        <f t="shared" si="44"/>
        <v>60</v>
      </c>
      <c r="L304" s="42">
        <f t="shared" si="45"/>
        <v>18</v>
      </c>
      <c r="M304" s="24">
        <f t="shared" si="46"/>
        <v>226</v>
      </c>
      <c r="N304" s="26">
        <v>0</v>
      </c>
      <c r="O304" s="61">
        <v>0</v>
      </c>
      <c r="P304" s="60">
        <f t="shared" si="50"/>
        <v>-3569.27</v>
      </c>
      <c r="Q304" s="55">
        <f t="shared" si="48"/>
        <v>0</v>
      </c>
      <c r="R304" s="59" t="str">
        <f t="shared" si="47"/>
        <v>SIM</v>
      </c>
      <c r="S304" s="15"/>
    </row>
    <row r="305" spans="2:19" x14ac:dyDescent="0.2">
      <c r="B305" s="5" t="s">
        <v>581</v>
      </c>
      <c r="C305" s="5" t="s">
        <v>208</v>
      </c>
      <c r="D305" s="22">
        <f t="shared" si="42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3"/>
        <v>609</v>
      </c>
      <c r="J305" s="45">
        <v>10</v>
      </c>
      <c r="K305" s="46">
        <f t="shared" si="44"/>
        <v>120</v>
      </c>
      <c r="L305" s="42">
        <f t="shared" si="45"/>
        <v>18</v>
      </c>
      <c r="M305" s="24">
        <f t="shared" si="46"/>
        <v>224</v>
      </c>
      <c r="N305" s="26">
        <v>0</v>
      </c>
      <c r="O305" s="61">
        <v>0</v>
      </c>
      <c r="P305" s="60">
        <f t="shared" si="50"/>
        <v>-609</v>
      </c>
      <c r="Q305" s="55">
        <f t="shared" si="48"/>
        <v>0</v>
      </c>
      <c r="R305" s="59" t="str">
        <f t="shared" si="47"/>
        <v>SIM</v>
      </c>
      <c r="S305" s="15"/>
    </row>
    <row r="306" spans="2:19" x14ac:dyDescent="0.2">
      <c r="B306" s="5" t="s">
        <v>581</v>
      </c>
      <c r="C306" s="5" t="s">
        <v>206</v>
      </c>
      <c r="D306" s="22">
        <f t="shared" si="42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3"/>
        <v>110</v>
      </c>
      <c r="J306" s="45">
        <v>10</v>
      </c>
      <c r="K306" s="46">
        <f t="shared" si="44"/>
        <v>120</v>
      </c>
      <c r="L306" s="42">
        <f t="shared" si="45"/>
        <v>18</v>
      </c>
      <c r="M306" s="24">
        <f t="shared" si="46"/>
        <v>224</v>
      </c>
      <c r="N306" s="26">
        <v>0</v>
      </c>
      <c r="O306" s="61">
        <v>0</v>
      </c>
      <c r="P306" s="60">
        <f t="shared" si="50"/>
        <v>-110</v>
      </c>
      <c r="Q306" s="55">
        <f t="shared" si="48"/>
        <v>0</v>
      </c>
      <c r="R306" s="59" t="str">
        <f t="shared" si="47"/>
        <v>SIM</v>
      </c>
      <c r="S306" s="15"/>
    </row>
    <row r="307" spans="2:19" x14ac:dyDescent="0.2">
      <c r="B307" s="5" t="s">
        <v>581</v>
      </c>
      <c r="C307" s="5" t="s">
        <v>208</v>
      </c>
      <c r="D307" s="22">
        <f t="shared" si="42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3"/>
        <v>1090</v>
      </c>
      <c r="J307" s="45">
        <v>10</v>
      </c>
      <c r="K307" s="46">
        <f t="shared" si="44"/>
        <v>120</v>
      </c>
      <c r="L307" s="42">
        <f t="shared" si="45"/>
        <v>18</v>
      </c>
      <c r="M307" s="24">
        <f t="shared" si="46"/>
        <v>222</v>
      </c>
      <c r="N307" s="26">
        <v>0</v>
      </c>
      <c r="O307" s="61">
        <v>0</v>
      </c>
      <c r="P307" s="60">
        <f t="shared" si="50"/>
        <v>-1090</v>
      </c>
      <c r="Q307" s="55">
        <f t="shared" si="48"/>
        <v>0</v>
      </c>
      <c r="R307" s="59" t="str">
        <f t="shared" si="47"/>
        <v>SIM</v>
      </c>
      <c r="S307" s="15"/>
    </row>
    <row r="308" spans="2:19" x14ac:dyDescent="0.2">
      <c r="B308" s="5" t="s">
        <v>581</v>
      </c>
      <c r="C308" s="5" t="s">
        <v>208</v>
      </c>
      <c r="D308" s="22">
        <f t="shared" si="42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3"/>
        <v>769</v>
      </c>
      <c r="J308" s="45">
        <v>10</v>
      </c>
      <c r="K308" s="46">
        <f t="shared" si="44"/>
        <v>120</v>
      </c>
      <c r="L308" s="42">
        <f t="shared" si="45"/>
        <v>18</v>
      </c>
      <c r="M308" s="24">
        <f t="shared" si="46"/>
        <v>222</v>
      </c>
      <c r="N308" s="26">
        <v>0</v>
      </c>
      <c r="O308" s="61">
        <v>0</v>
      </c>
      <c r="P308" s="60">
        <f t="shared" si="50"/>
        <v>-769</v>
      </c>
      <c r="Q308" s="55">
        <f t="shared" si="48"/>
        <v>0</v>
      </c>
      <c r="R308" s="59" t="str">
        <f t="shared" si="47"/>
        <v>SIM</v>
      </c>
      <c r="S308" s="15"/>
    </row>
    <row r="309" spans="2:19" x14ac:dyDescent="0.2">
      <c r="B309" s="5" t="s">
        <v>581</v>
      </c>
      <c r="C309" s="5" t="s">
        <v>208</v>
      </c>
      <c r="D309" s="22">
        <f t="shared" si="42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3"/>
        <v>1050</v>
      </c>
      <c r="J309" s="45">
        <v>10</v>
      </c>
      <c r="K309" s="46">
        <f t="shared" si="44"/>
        <v>120</v>
      </c>
      <c r="L309" s="42">
        <f t="shared" si="45"/>
        <v>17</v>
      </c>
      <c r="M309" s="24">
        <f t="shared" si="46"/>
        <v>212</v>
      </c>
      <c r="N309" s="26">
        <v>0</v>
      </c>
      <c r="O309" s="61">
        <v>0</v>
      </c>
      <c r="P309" s="60">
        <f t="shared" si="50"/>
        <v>-1050</v>
      </c>
      <c r="Q309" s="55">
        <f t="shared" si="48"/>
        <v>0</v>
      </c>
      <c r="R309" s="59" t="str">
        <f t="shared" si="47"/>
        <v>SIM</v>
      </c>
      <c r="S309" s="15"/>
    </row>
    <row r="310" spans="2:19" x14ac:dyDescent="0.2">
      <c r="B310" s="5" t="s">
        <v>581</v>
      </c>
      <c r="C310" s="5" t="s">
        <v>206</v>
      </c>
      <c r="D310" s="22">
        <f t="shared" si="42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3"/>
        <v>330</v>
      </c>
      <c r="J310" s="45">
        <v>10</v>
      </c>
      <c r="K310" s="46">
        <f t="shared" si="44"/>
        <v>120</v>
      </c>
      <c r="L310" s="42">
        <f t="shared" si="45"/>
        <v>17</v>
      </c>
      <c r="M310" s="24">
        <f t="shared" si="46"/>
        <v>210</v>
      </c>
      <c r="N310" s="26">
        <v>0</v>
      </c>
      <c r="O310" s="61">
        <v>0</v>
      </c>
      <c r="P310" s="60">
        <f t="shared" si="50"/>
        <v>-330</v>
      </c>
      <c r="Q310" s="55">
        <f t="shared" si="48"/>
        <v>0</v>
      </c>
      <c r="R310" s="59" t="str">
        <f t="shared" si="47"/>
        <v>SIM</v>
      </c>
      <c r="S310" s="15"/>
    </row>
    <row r="311" spans="2:19" x14ac:dyDescent="0.2">
      <c r="B311" s="5" t="s">
        <v>581</v>
      </c>
      <c r="C311" s="5" t="s">
        <v>208</v>
      </c>
      <c r="D311" s="22">
        <f t="shared" si="42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3"/>
        <v>260</v>
      </c>
      <c r="J311" s="45">
        <v>10</v>
      </c>
      <c r="K311" s="46">
        <f t="shared" si="44"/>
        <v>120</v>
      </c>
      <c r="L311" s="42">
        <f t="shared" si="45"/>
        <v>17</v>
      </c>
      <c r="M311" s="24">
        <f t="shared" si="46"/>
        <v>209</v>
      </c>
      <c r="N311" s="26">
        <v>0</v>
      </c>
      <c r="O311" s="61">
        <v>0</v>
      </c>
      <c r="P311" s="60">
        <f t="shared" si="50"/>
        <v>-260</v>
      </c>
      <c r="Q311" s="55">
        <f t="shared" si="48"/>
        <v>0</v>
      </c>
      <c r="R311" s="59" t="str">
        <f t="shared" si="47"/>
        <v>SIM</v>
      </c>
      <c r="S311" s="15"/>
    </row>
    <row r="312" spans="2:19" x14ac:dyDescent="0.2">
      <c r="B312" s="5" t="s">
        <v>581</v>
      </c>
      <c r="C312" s="5" t="s">
        <v>205</v>
      </c>
      <c r="D312" s="22">
        <f t="shared" si="42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3"/>
        <v>5228.16</v>
      </c>
      <c r="J312" s="45">
        <v>5</v>
      </c>
      <c r="K312" s="46">
        <f t="shared" si="44"/>
        <v>60</v>
      </c>
      <c r="L312" s="42">
        <f t="shared" si="45"/>
        <v>17</v>
      </c>
      <c r="M312" s="24">
        <f t="shared" si="46"/>
        <v>209</v>
      </c>
      <c r="N312" s="26">
        <v>0</v>
      </c>
      <c r="O312" s="61">
        <v>0</v>
      </c>
      <c r="P312" s="60">
        <f t="shared" si="50"/>
        <v>-5228.16</v>
      </c>
      <c r="Q312" s="55">
        <f t="shared" si="48"/>
        <v>0</v>
      </c>
      <c r="R312" s="59" t="str">
        <f t="shared" si="47"/>
        <v>SIM</v>
      </c>
      <c r="S312" s="15"/>
    </row>
    <row r="313" spans="2:19" x14ac:dyDescent="0.2">
      <c r="B313" s="5" t="s">
        <v>581</v>
      </c>
      <c r="C313" s="5" t="s">
        <v>206</v>
      </c>
      <c r="D313" s="22">
        <f t="shared" si="42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3"/>
        <v>611.63</v>
      </c>
      <c r="J313" s="45">
        <v>10</v>
      </c>
      <c r="K313" s="46">
        <f t="shared" si="44"/>
        <v>120</v>
      </c>
      <c r="L313" s="42">
        <f t="shared" si="45"/>
        <v>17</v>
      </c>
      <c r="M313" s="24">
        <f t="shared" si="46"/>
        <v>206</v>
      </c>
      <c r="N313" s="26">
        <v>0</v>
      </c>
      <c r="O313" s="61">
        <v>0</v>
      </c>
      <c r="P313" s="60">
        <f t="shared" si="50"/>
        <v>-611.63</v>
      </c>
      <c r="Q313" s="55">
        <f t="shared" si="48"/>
        <v>0</v>
      </c>
      <c r="R313" s="59" t="str">
        <f t="shared" si="47"/>
        <v>SIM</v>
      </c>
      <c r="S313" s="15"/>
    </row>
    <row r="314" spans="2:19" x14ac:dyDescent="0.2">
      <c r="B314" s="5" t="s">
        <v>581</v>
      </c>
      <c r="C314" s="5" t="s">
        <v>208</v>
      </c>
      <c r="D314" s="22">
        <f t="shared" si="42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3"/>
        <v>260</v>
      </c>
      <c r="J314" s="45">
        <v>10</v>
      </c>
      <c r="K314" s="46">
        <f t="shared" si="44"/>
        <v>120</v>
      </c>
      <c r="L314" s="42">
        <f t="shared" si="45"/>
        <v>17</v>
      </c>
      <c r="M314" s="24">
        <f t="shared" si="46"/>
        <v>206</v>
      </c>
      <c r="N314" s="26">
        <v>0</v>
      </c>
      <c r="O314" s="61">
        <v>0</v>
      </c>
      <c r="P314" s="60">
        <f t="shared" si="50"/>
        <v>-260</v>
      </c>
      <c r="Q314" s="55">
        <f t="shared" si="48"/>
        <v>0</v>
      </c>
      <c r="R314" s="59" t="str">
        <f t="shared" si="47"/>
        <v>SIM</v>
      </c>
      <c r="S314" s="15"/>
    </row>
    <row r="315" spans="2:19" x14ac:dyDescent="0.2">
      <c r="B315" s="5" t="s">
        <v>581</v>
      </c>
      <c r="C315" s="5" t="s">
        <v>208</v>
      </c>
      <c r="D315" s="22">
        <f t="shared" si="42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3"/>
        <v>199</v>
      </c>
      <c r="J315" s="45">
        <v>10</v>
      </c>
      <c r="K315" s="46">
        <f t="shared" si="44"/>
        <v>120</v>
      </c>
      <c r="L315" s="42">
        <f t="shared" si="45"/>
        <v>16</v>
      </c>
      <c r="M315" s="24">
        <f t="shared" si="46"/>
        <v>203</v>
      </c>
      <c r="N315" s="26">
        <v>0</v>
      </c>
      <c r="O315" s="61">
        <v>0</v>
      </c>
      <c r="P315" s="60">
        <f t="shared" si="50"/>
        <v>-199</v>
      </c>
      <c r="Q315" s="55">
        <f t="shared" si="48"/>
        <v>0</v>
      </c>
      <c r="R315" s="59" t="str">
        <f t="shared" si="47"/>
        <v>SIM</v>
      </c>
      <c r="S315" s="15"/>
    </row>
    <row r="316" spans="2:19" x14ac:dyDescent="0.2">
      <c r="B316" s="5" t="s">
        <v>581</v>
      </c>
      <c r="C316" s="5" t="s">
        <v>206</v>
      </c>
      <c r="D316" s="22">
        <f t="shared" si="42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3"/>
        <v>140</v>
      </c>
      <c r="J316" s="45">
        <v>10</v>
      </c>
      <c r="K316" s="46">
        <f t="shared" si="44"/>
        <v>120</v>
      </c>
      <c r="L316" s="42">
        <f t="shared" si="45"/>
        <v>15</v>
      </c>
      <c r="M316" s="24">
        <f t="shared" si="46"/>
        <v>191</v>
      </c>
      <c r="N316" s="26">
        <v>0</v>
      </c>
      <c r="O316" s="61">
        <v>0</v>
      </c>
      <c r="P316" s="60">
        <f t="shared" si="50"/>
        <v>-140</v>
      </c>
      <c r="Q316" s="55">
        <f t="shared" si="48"/>
        <v>0</v>
      </c>
      <c r="R316" s="59" t="str">
        <f t="shared" si="47"/>
        <v>SIM</v>
      </c>
      <c r="S316" s="15"/>
    </row>
    <row r="317" spans="2:19" x14ac:dyDescent="0.2">
      <c r="B317" s="5" t="s">
        <v>581</v>
      </c>
      <c r="C317" s="5" t="s">
        <v>205</v>
      </c>
      <c r="D317" s="22">
        <f t="shared" si="42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3"/>
        <v>336.48</v>
      </c>
      <c r="J317" s="45">
        <v>5</v>
      </c>
      <c r="K317" s="46">
        <f t="shared" si="44"/>
        <v>60</v>
      </c>
      <c r="L317" s="42">
        <f t="shared" si="45"/>
        <v>15</v>
      </c>
      <c r="M317" s="24">
        <f t="shared" si="46"/>
        <v>190</v>
      </c>
      <c r="N317" s="26">
        <v>0</v>
      </c>
      <c r="O317" s="61">
        <v>0</v>
      </c>
      <c r="P317" s="60">
        <f t="shared" si="50"/>
        <v>-336.48</v>
      </c>
      <c r="Q317" s="55">
        <f t="shared" si="48"/>
        <v>0</v>
      </c>
      <c r="R317" s="59" t="str">
        <f t="shared" si="47"/>
        <v>SIM</v>
      </c>
      <c r="S317" s="15"/>
    </row>
    <row r="318" spans="2:19" x14ac:dyDescent="0.2">
      <c r="B318" s="5" t="s">
        <v>581</v>
      </c>
      <c r="C318" s="5" t="s">
        <v>206</v>
      </c>
      <c r="D318" s="22">
        <f t="shared" si="42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3"/>
        <v>2779.99</v>
      </c>
      <c r="J318" s="45">
        <v>10</v>
      </c>
      <c r="K318" s="46">
        <f t="shared" si="44"/>
        <v>120</v>
      </c>
      <c r="L318" s="42">
        <f t="shared" si="45"/>
        <v>15</v>
      </c>
      <c r="M318" s="24">
        <f t="shared" si="46"/>
        <v>188</v>
      </c>
      <c r="N318" s="26">
        <v>0</v>
      </c>
      <c r="O318" s="61">
        <v>0</v>
      </c>
      <c r="P318" s="60">
        <f t="shared" si="50"/>
        <v>-2779.99</v>
      </c>
      <c r="Q318" s="55">
        <f t="shared" si="48"/>
        <v>0</v>
      </c>
      <c r="R318" s="59" t="str">
        <f t="shared" si="47"/>
        <v>SIM</v>
      </c>
      <c r="S318" s="15"/>
    </row>
    <row r="319" spans="2:19" x14ac:dyDescent="0.2">
      <c r="B319" s="5" t="s">
        <v>581</v>
      </c>
      <c r="C319" s="5" t="s">
        <v>208</v>
      </c>
      <c r="D319" s="22">
        <f t="shared" si="42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3"/>
        <v>16547.580000000002</v>
      </c>
      <c r="J319" s="45">
        <v>10</v>
      </c>
      <c r="K319" s="46">
        <f t="shared" si="44"/>
        <v>120</v>
      </c>
      <c r="L319" s="42">
        <f t="shared" si="45"/>
        <v>15</v>
      </c>
      <c r="M319" s="24">
        <f t="shared" si="46"/>
        <v>186</v>
      </c>
      <c r="N319" s="26">
        <v>0</v>
      </c>
      <c r="O319" s="61">
        <v>0</v>
      </c>
      <c r="P319" s="60">
        <f t="shared" si="50"/>
        <v>-16547.580000000002</v>
      </c>
      <c r="Q319" s="55">
        <f t="shared" si="48"/>
        <v>0</v>
      </c>
      <c r="R319" s="59" t="str">
        <f t="shared" si="47"/>
        <v>SIM</v>
      </c>
      <c r="S319" s="15"/>
    </row>
    <row r="320" spans="2:19" x14ac:dyDescent="0.2">
      <c r="B320" s="5" t="s">
        <v>581</v>
      </c>
      <c r="C320" s="5" t="s">
        <v>206</v>
      </c>
      <c r="D320" s="22">
        <f t="shared" si="42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3"/>
        <v>315</v>
      </c>
      <c r="J320" s="45">
        <v>10</v>
      </c>
      <c r="K320" s="46">
        <f t="shared" si="44"/>
        <v>120</v>
      </c>
      <c r="L320" s="42">
        <f t="shared" si="45"/>
        <v>15</v>
      </c>
      <c r="M320" s="24">
        <f t="shared" si="46"/>
        <v>184</v>
      </c>
      <c r="N320" s="26">
        <v>0</v>
      </c>
      <c r="O320" s="61">
        <v>0</v>
      </c>
      <c r="P320" s="60">
        <f t="shared" si="50"/>
        <v>-315</v>
      </c>
      <c r="Q320" s="55">
        <f t="shared" si="48"/>
        <v>0</v>
      </c>
      <c r="R320" s="59" t="str">
        <f t="shared" si="47"/>
        <v>SIM</v>
      </c>
      <c r="S320" s="15"/>
    </row>
    <row r="321" spans="2:19" x14ac:dyDescent="0.2">
      <c r="B321" s="5" t="s">
        <v>581</v>
      </c>
      <c r="C321" s="5" t="s">
        <v>205</v>
      </c>
      <c r="D321" s="22">
        <f t="shared" si="42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3"/>
        <v>3395.6</v>
      </c>
      <c r="J321" s="45">
        <v>5</v>
      </c>
      <c r="K321" s="46">
        <f t="shared" si="44"/>
        <v>60</v>
      </c>
      <c r="L321" s="42">
        <f t="shared" si="45"/>
        <v>15</v>
      </c>
      <c r="M321" s="24">
        <f t="shared" si="46"/>
        <v>183</v>
      </c>
      <c r="N321" s="26">
        <v>0</v>
      </c>
      <c r="O321" s="61">
        <v>0</v>
      </c>
      <c r="P321" s="60">
        <f t="shared" si="50"/>
        <v>-3395.6</v>
      </c>
      <c r="Q321" s="55">
        <f t="shared" si="48"/>
        <v>0</v>
      </c>
      <c r="R321" s="59" t="str">
        <f t="shared" si="47"/>
        <v>SIM</v>
      </c>
      <c r="S321" s="15"/>
    </row>
    <row r="322" spans="2:19" x14ac:dyDescent="0.2">
      <c r="B322" s="5" t="s">
        <v>581</v>
      </c>
      <c r="C322" s="5" t="s">
        <v>205</v>
      </c>
      <c r="D322" s="22">
        <f t="shared" si="42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3"/>
        <v>34379.840000000004</v>
      </c>
      <c r="J322" s="45">
        <v>5</v>
      </c>
      <c r="K322" s="46">
        <f t="shared" si="44"/>
        <v>60</v>
      </c>
      <c r="L322" s="42">
        <f t="shared" si="45"/>
        <v>15</v>
      </c>
      <c r="M322" s="24">
        <f t="shared" si="46"/>
        <v>183</v>
      </c>
      <c r="N322" s="26">
        <v>0</v>
      </c>
      <c r="O322" s="61">
        <v>0</v>
      </c>
      <c r="P322" s="60">
        <f t="shared" si="50"/>
        <v>-34379.840000000004</v>
      </c>
      <c r="Q322" s="55">
        <f t="shared" si="48"/>
        <v>0</v>
      </c>
      <c r="R322" s="59" t="str">
        <f t="shared" si="47"/>
        <v>SIM</v>
      </c>
      <c r="S322" s="15"/>
    </row>
    <row r="323" spans="2:19" x14ac:dyDescent="0.2">
      <c r="B323" s="5" t="s">
        <v>581</v>
      </c>
      <c r="C323" s="5" t="s">
        <v>205</v>
      </c>
      <c r="D323" s="22">
        <f t="shared" si="42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3"/>
        <v>15302.2</v>
      </c>
      <c r="J323" s="45">
        <v>5</v>
      </c>
      <c r="K323" s="46">
        <f t="shared" si="44"/>
        <v>60</v>
      </c>
      <c r="L323" s="42">
        <f t="shared" si="45"/>
        <v>15</v>
      </c>
      <c r="M323" s="24">
        <f t="shared" si="46"/>
        <v>183</v>
      </c>
      <c r="N323" s="26">
        <v>0</v>
      </c>
      <c r="O323" s="61">
        <v>0</v>
      </c>
      <c r="P323" s="60">
        <f t="shared" si="50"/>
        <v>-15302.2</v>
      </c>
      <c r="Q323" s="55">
        <f t="shared" si="48"/>
        <v>0</v>
      </c>
      <c r="R323" s="59" t="str">
        <f t="shared" si="47"/>
        <v>SIM</v>
      </c>
      <c r="S323" s="15"/>
    </row>
    <row r="324" spans="2:19" x14ac:dyDescent="0.2">
      <c r="B324" s="5" t="s">
        <v>581</v>
      </c>
      <c r="C324" s="5" t="s">
        <v>208</v>
      </c>
      <c r="D324" s="22">
        <f t="shared" ref="D324:D387" si="51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2">G324*H324</f>
        <v>5489.76</v>
      </c>
      <c r="J324" s="45">
        <v>10</v>
      </c>
      <c r="K324" s="46">
        <f t="shared" ref="K324:K387" si="53">J324*12</f>
        <v>120</v>
      </c>
      <c r="L324" s="42">
        <f t="shared" ref="L324:L387" si="54">DATEDIF(F324,$F$2,"Y")</f>
        <v>15</v>
      </c>
      <c r="M324" s="24">
        <f t="shared" ref="M324:M387" si="55">DATEDIF(F324,$F$2,"M")</f>
        <v>181</v>
      </c>
      <c r="N324" s="26">
        <v>0</v>
      </c>
      <c r="O324" s="61">
        <v>0</v>
      </c>
      <c r="P324" s="60">
        <f t="shared" si="50"/>
        <v>-5489.76</v>
      </c>
      <c r="Q324" s="55">
        <f t="shared" si="48"/>
        <v>0</v>
      </c>
      <c r="R324" s="59" t="str">
        <f t="shared" ref="R324:R387" si="56">IF(M324&gt;K324,"SIM","NÃO")</f>
        <v>SIM</v>
      </c>
      <c r="S324" s="15"/>
    </row>
    <row r="325" spans="2:19" x14ac:dyDescent="0.2">
      <c r="B325" s="5" t="s">
        <v>581</v>
      </c>
      <c r="C325" s="5" t="s">
        <v>208</v>
      </c>
      <c r="D325" s="22">
        <f t="shared" si="51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2"/>
        <v>4422.6000000000004</v>
      </c>
      <c r="J325" s="45">
        <v>10</v>
      </c>
      <c r="K325" s="46">
        <f t="shared" si="53"/>
        <v>120</v>
      </c>
      <c r="L325" s="42">
        <f t="shared" si="54"/>
        <v>15</v>
      </c>
      <c r="M325" s="24">
        <f t="shared" si="55"/>
        <v>180</v>
      </c>
      <c r="N325" s="26">
        <v>0</v>
      </c>
      <c r="O325" s="61">
        <v>0</v>
      </c>
      <c r="P325" s="60">
        <f t="shared" si="50"/>
        <v>-4422.6000000000004</v>
      </c>
      <c r="Q325" s="55">
        <f t="shared" si="48"/>
        <v>0</v>
      </c>
      <c r="R325" s="59" t="str">
        <f t="shared" si="56"/>
        <v>SIM</v>
      </c>
      <c r="S325" s="15"/>
    </row>
    <row r="326" spans="2:19" x14ac:dyDescent="0.2">
      <c r="B326" s="5" t="s">
        <v>581</v>
      </c>
      <c r="C326" s="5" t="s">
        <v>206</v>
      </c>
      <c r="D326" s="22">
        <f t="shared" si="51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2"/>
        <v>107800</v>
      </c>
      <c r="J326" s="45">
        <v>10</v>
      </c>
      <c r="K326" s="46">
        <f t="shared" si="53"/>
        <v>120</v>
      </c>
      <c r="L326" s="42">
        <f t="shared" si="54"/>
        <v>15</v>
      </c>
      <c r="M326" s="24">
        <f t="shared" si="55"/>
        <v>180</v>
      </c>
      <c r="N326" s="26">
        <v>0</v>
      </c>
      <c r="O326" s="61">
        <v>0</v>
      </c>
      <c r="P326" s="60">
        <f t="shared" si="50"/>
        <v>-107800</v>
      </c>
      <c r="Q326" s="55">
        <f t="shared" si="48"/>
        <v>0</v>
      </c>
      <c r="R326" s="59" t="str">
        <f t="shared" si="56"/>
        <v>SIM</v>
      </c>
      <c r="S326" s="15"/>
    </row>
    <row r="327" spans="2:19" x14ac:dyDescent="0.2">
      <c r="B327" s="5" t="s">
        <v>581</v>
      </c>
      <c r="C327" s="5" t="s">
        <v>206</v>
      </c>
      <c r="D327" s="22">
        <f t="shared" si="51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2"/>
        <v>4920</v>
      </c>
      <c r="J327" s="45">
        <v>10</v>
      </c>
      <c r="K327" s="46">
        <f t="shared" si="53"/>
        <v>120</v>
      </c>
      <c r="L327" s="42">
        <f t="shared" si="54"/>
        <v>15</v>
      </c>
      <c r="M327" s="24">
        <f t="shared" si="55"/>
        <v>180</v>
      </c>
      <c r="N327" s="26">
        <v>0</v>
      </c>
      <c r="O327" s="61">
        <v>0</v>
      </c>
      <c r="P327" s="60">
        <f t="shared" si="50"/>
        <v>-4920</v>
      </c>
      <c r="Q327" s="55">
        <f t="shared" si="48"/>
        <v>0</v>
      </c>
      <c r="R327" s="59" t="str">
        <f t="shared" si="56"/>
        <v>SIM</v>
      </c>
      <c r="S327" s="15"/>
    </row>
    <row r="328" spans="2:19" x14ac:dyDescent="0.2">
      <c r="B328" s="5" t="s">
        <v>581</v>
      </c>
      <c r="C328" s="5" t="s">
        <v>208</v>
      </c>
      <c r="D328" s="22">
        <f t="shared" si="51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2"/>
        <v>370</v>
      </c>
      <c r="J328" s="45">
        <v>10</v>
      </c>
      <c r="K328" s="46">
        <f t="shared" si="53"/>
        <v>120</v>
      </c>
      <c r="L328" s="42">
        <f t="shared" si="54"/>
        <v>14</v>
      </c>
      <c r="M328" s="24">
        <f t="shared" si="55"/>
        <v>179</v>
      </c>
      <c r="N328" s="26">
        <v>0</v>
      </c>
      <c r="O328" s="61">
        <v>0</v>
      </c>
      <c r="P328" s="60">
        <f t="shared" si="50"/>
        <v>-370</v>
      </c>
      <c r="Q328" s="55">
        <f t="shared" si="48"/>
        <v>0</v>
      </c>
      <c r="R328" s="59" t="str">
        <f t="shared" si="56"/>
        <v>SIM</v>
      </c>
      <c r="S328" s="15"/>
    </row>
    <row r="329" spans="2:19" x14ac:dyDescent="0.2">
      <c r="B329" s="5" t="s">
        <v>581</v>
      </c>
      <c r="C329" s="5" t="s">
        <v>208</v>
      </c>
      <c r="D329" s="22">
        <f t="shared" si="51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2"/>
        <v>1519</v>
      </c>
      <c r="J329" s="45">
        <v>10</v>
      </c>
      <c r="K329" s="46">
        <f t="shared" si="53"/>
        <v>120</v>
      </c>
      <c r="L329" s="42">
        <f t="shared" si="54"/>
        <v>14</v>
      </c>
      <c r="M329" s="24">
        <f t="shared" si="55"/>
        <v>179</v>
      </c>
      <c r="N329" s="26">
        <v>0</v>
      </c>
      <c r="O329" s="61">
        <v>0</v>
      </c>
      <c r="P329" s="60">
        <f t="shared" si="50"/>
        <v>-1519</v>
      </c>
      <c r="Q329" s="55">
        <f t="shared" si="48"/>
        <v>0</v>
      </c>
      <c r="R329" s="59" t="str">
        <f t="shared" si="56"/>
        <v>SIM</v>
      </c>
      <c r="S329" s="15"/>
    </row>
    <row r="330" spans="2:19" x14ac:dyDescent="0.2">
      <c r="B330" s="5" t="s">
        <v>581</v>
      </c>
      <c r="C330" s="5" t="s">
        <v>208</v>
      </c>
      <c r="D330" s="22">
        <f t="shared" si="51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2"/>
        <v>628</v>
      </c>
      <c r="J330" s="45">
        <v>10</v>
      </c>
      <c r="K330" s="46">
        <f t="shared" si="53"/>
        <v>120</v>
      </c>
      <c r="L330" s="42">
        <f t="shared" si="54"/>
        <v>14</v>
      </c>
      <c r="M330" s="24">
        <f t="shared" si="55"/>
        <v>179</v>
      </c>
      <c r="N330" s="26">
        <v>0</v>
      </c>
      <c r="O330" s="61">
        <v>0</v>
      </c>
      <c r="P330" s="60">
        <f t="shared" si="50"/>
        <v>-628</v>
      </c>
      <c r="Q330" s="55">
        <f t="shared" si="48"/>
        <v>0</v>
      </c>
      <c r="R330" s="59" t="str">
        <f t="shared" si="56"/>
        <v>SIM</v>
      </c>
      <c r="S330" s="15"/>
    </row>
    <row r="331" spans="2:19" x14ac:dyDescent="0.2">
      <c r="B331" s="5" t="s">
        <v>581</v>
      </c>
      <c r="C331" s="5" t="s">
        <v>208</v>
      </c>
      <c r="D331" s="22">
        <f t="shared" si="51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2"/>
        <v>6160</v>
      </c>
      <c r="J331" s="45">
        <v>10</v>
      </c>
      <c r="K331" s="46">
        <f t="shared" si="53"/>
        <v>120</v>
      </c>
      <c r="L331" s="42">
        <f t="shared" si="54"/>
        <v>14</v>
      </c>
      <c r="M331" s="24">
        <f t="shared" si="55"/>
        <v>179</v>
      </c>
      <c r="N331" s="26">
        <v>0</v>
      </c>
      <c r="O331" s="61">
        <v>0</v>
      </c>
      <c r="P331" s="60">
        <f t="shared" si="50"/>
        <v>-6160</v>
      </c>
      <c r="Q331" s="55">
        <f t="shared" ref="Q331:Q394" si="57">I331+N331+O331+P331</f>
        <v>0</v>
      </c>
      <c r="R331" s="59" t="str">
        <f t="shared" si="56"/>
        <v>SIM</v>
      </c>
      <c r="S331" s="15"/>
    </row>
    <row r="332" spans="2:19" x14ac:dyDescent="0.2">
      <c r="B332" s="5" t="s">
        <v>581</v>
      </c>
      <c r="C332" s="5" t="s">
        <v>206</v>
      </c>
      <c r="D332" s="22">
        <f t="shared" si="51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2"/>
        <v>139</v>
      </c>
      <c r="J332" s="45">
        <v>10</v>
      </c>
      <c r="K332" s="46">
        <f t="shared" si="53"/>
        <v>120</v>
      </c>
      <c r="L332" s="42">
        <f t="shared" si="54"/>
        <v>14</v>
      </c>
      <c r="M332" s="24">
        <f t="shared" si="55"/>
        <v>179</v>
      </c>
      <c r="N332" s="26">
        <v>0</v>
      </c>
      <c r="O332" s="61">
        <v>0</v>
      </c>
      <c r="P332" s="60">
        <f t="shared" si="50"/>
        <v>-139</v>
      </c>
      <c r="Q332" s="55">
        <f t="shared" si="57"/>
        <v>0</v>
      </c>
      <c r="R332" s="59" t="str">
        <f t="shared" si="56"/>
        <v>SIM</v>
      </c>
      <c r="S332" s="15"/>
    </row>
    <row r="333" spans="2:19" x14ac:dyDescent="0.2">
      <c r="B333" s="5" t="s">
        <v>581</v>
      </c>
      <c r="C333" s="5" t="s">
        <v>206</v>
      </c>
      <c r="D333" s="22">
        <f t="shared" si="51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2"/>
        <v>1153.2</v>
      </c>
      <c r="J333" s="45">
        <v>10</v>
      </c>
      <c r="K333" s="46">
        <f t="shared" si="53"/>
        <v>120</v>
      </c>
      <c r="L333" s="42">
        <f t="shared" si="54"/>
        <v>14</v>
      </c>
      <c r="M333" s="24">
        <f t="shared" si="55"/>
        <v>179</v>
      </c>
      <c r="N333" s="26">
        <v>0</v>
      </c>
      <c r="O333" s="61">
        <v>0</v>
      </c>
      <c r="P333" s="60">
        <f t="shared" si="50"/>
        <v>-1153.2</v>
      </c>
      <c r="Q333" s="55">
        <f t="shared" si="57"/>
        <v>0</v>
      </c>
      <c r="R333" s="59" t="str">
        <f t="shared" si="56"/>
        <v>SIM</v>
      </c>
      <c r="S333" s="15"/>
    </row>
    <row r="334" spans="2:19" x14ac:dyDescent="0.2">
      <c r="B334" s="5" t="s">
        <v>582</v>
      </c>
      <c r="C334" s="5" t="s">
        <v>6</v>
      </c>
      <c r="D334" s="22">
        <f t="shared" si="51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2"/>
        <v>1304982.92</v>
      </c>
      <c r="J334" s="45">
        <v>25</v>
      </c>
      <c r="K334" s="46">
        <f t="shared" si="53"/>
        <v>300</v>
      </c>
      <c r="L334" s="42">
        <f t="shared" si="54"/>
        <v>14</v>
      </c>
      <c r="M334" s="24">
        <f t="shared" si="55"/>
        <v>178</v>
      </c>
      <c r="N334" s="26">
        <v>0</v>
      </c>
      <c r="O334" s="61">
        <f>(SLN(I334,N334,K334))*-1</f>
        <v>-4349.9430666666667</v>
      </c>
      <c r="P334" s="60">
        <f>O334*M334</f>
        <v>-774289.86586666666</v>
      </c>
      <c r="Q334" s="55">
        <f t="shared" si="57"/>
        <v>526343.11106666666</v>
      </c>
      <c r="R334" s="59" t="str">
        <f t="shared" si="56"/>
        <v>NÃO</v>
      </c>
      <c r="S334" s="15"/>
    </row>
    <row r="335" spans="2:19" x14ac:dyDescent="0.2">
      <c r="B335" s="5" t="s">
        <v>581</v>
      </c>
      <c r="C335" s="5" t="s">
        <v>208</v>
      </c>
      <c r="D335" s="22">
        <f t="shared" si="51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2"/>
        <v>5700</v>
      </c>
      <c r="J335" s="45">
        <v>10</v>
      </c>
      <c r="K335" s="46">
        <f t="shared" si="53"/>
        <v>120</v>
      </c>
      <c r="L335" s="42">
        <f t="shared" si="54"/>
        <v>14</v>
      </c>
      <c r="M335" s="24">
        <f t="shared" si="55"/>
        <v>178</v>
      </c>
      <c r="N335" s="26">
        <v>0</v>
      </c>
      <c r="O335" s="61">
        <v>0</v>
      </c>
      <c r="P335" s="60">
        <f t="shared" ref="P335:P346" si="58">I335*-1</f>
        <v>-5700</v>
      </c>
      <c r="Q335" s="55">
        <f t="shared" si="57"/>
        <v>0</v>
      </c>
      <c r="R335" s="59" t="str">
        <f t="shared" si="56"/>
        <v>SIM</v>
      </c>
      <c r="S335" s="15"/>
    </row>
    <row r="336" spans="2:19" x14ac:dyDescent="0.2">
      <c r="B336" s="5" t="s">
        <v>581</v>
      </c>
      <c r="C336" s="5" t="s">
        <v>206</v>
      </c>
      <c r="D336" s="22">
        <f t="shared" si="51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2"/>
        <v>480</v>
      </c>
      <c r="J336" s="45">
        <v>10</v>
      </c>
      <c r="K336" s="46">
        <f t="shared" si="53"/>
        <v>120</v>
      </c>
      <c r="L336" s="42">
        <f t="shared" si="54"/>
        <v>14</v>
      </c>
      <c r="M336" s="24">
        <f t="shared" si="55"/>
        <v>178</v>
      </c>
      <c r="N336" s="26">
        <v>0</v>
      </c>
      <c r="O336" s="61">
        <v>0</v>
      </c>
      <c r="P336" s="60">
        <f t="shared" si="58"/>
        <v>-480</v>
      </c>
      <c r="Q336" s="55">
        <f t="shared" si="57"/>
        <v>0</v>
      </c>
      <c r="R336" s="59" t="str">
        <f t="shared" si="56"/>
        <v>SIM</v>
      </c>
      <c r="S336" s="15"/>
    </row>
    <row r="337" spans="2:19" x14ac:dyDescent="0.2">
      <c r="B337" s="5" t="s">
        <v>581</v>
      </c>
      <c r="C337" s="5" t="s">
        <v>206</v>
      </c>
      <c r="D337" s="22">
        <f t="shared" si="51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2"/>
        <v>1120</v>
      </c>
      <c r="J337" s="45">
        <v>10</v>
      </c>
      <c r="K337" s="46">
        <f t="shared" si="53"/>
        <v>120</v>
      </c>
      <c r="L337" s="42">
        <f t="shared" si="54"/>
        <v>14</v>
      </c>
      <c r="M337" s="24">
        <f t="shared" si="55"/>
        <v>178</v>
      </c>
      <c r="N337" s="26">
        <v>0</v>
      </c>
      <c r="O337" s="61">
        <v>0</v>
      </c>
      <c r="P337" s="60">
        <f t="shared" si="58"/>
        <v>-1120</v>
      </c>
      <c r="Q337" s="55">
        <f t="shared" si="57"/>
        <v>0</v>
      </c>
      <c r="R337" s="59" t="str">
        <f t="shared" si="56"/>
        <v>SIM</v>
      </c>
      <c r="S337" s="15"/>
    </row>
    <row r="338" spans="2:19" x14ac:dyDescent="0.2">
      <c r="B338" s="5" t="s">
        <v>581</v>
      </c>
      <c r="C338" s="5" t="s">
        <v>206</v>
      </c>
      <c r="D338" s="22">
        <f t="shared" si="51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2"/>
        <v>170</v>
      </c>
      <c r="J338" s="45">
        <v>10</v>
      </c>
      <c r="K338" s="46">
        <f t="shared" si="53"/>
        <v>120</v>
      </c>
      <c r="L338" s="42">
        <f t="shared" si="54"/>
        <v>14</v>
      </c>
      <c r="M338" s="24">
        <f t="shared" si="55"/>
        <v>178</v>
      </c>
      <c r="N338" s="26">
        <v>0</v>
      </c>
      <c r="O338" s="61">
        <v>0</v>
      </c>
      <c r="P338" s="60">
        <f t="shared" si="58"/>
        <v>-170</v>
      </c>
      <c r="Q338" s="55">
        <f t="shared" si="57"/>
        <v>0</v>
      </c>
      <c r="R338" s="59" t="str">
        <f t="shared" si="56"/>
        <v>SIM</v>
      </c>
      <c r="S338" s="15"/>
    </row>
    <row r="339" spans="2:19" x14ac:dyDescent="0.2">
      <c r="B339" s="5" t="s">
        <v>581</v>
      </c>
      <c r="C339" s="5" t="s">
        <v>206</v>
      </c>
      <c r="D339" s="22">
        <f t="shared" si="51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2"/>
        <v>450</v>
      </c>
      <c r="J339" s="45">
        <v>10</v>
      </c>
      <c r="K339" s="46">
        <f t="shared" si="53"/>
        <v>120</v>
      </c>
      <c r="L339" s="42">
        <f t="shared" si="54"/>
        <v>14</v>
      </c>
      <c r="M339" s="24">
        <f t="shared" si="55"/>
        <v>178</v>
      </c>
      <c r="N339" s="26">
        <v>0</v>
      </c>
      <c r="O339" s="61">
        <v>0</v>
      </c>
      <c r="P339" s="60">
        <f t="shared" si="58"/>
        <v>-450</v>
      </c>
      <c r="Q339" s="55">
        <f t="shared" si="57"/>
        <v>0</v>
      </c>
      <c r="R339" s="59" t="str">
        <f t="shared" si="56"/>
        <v>SIM</v>
      </c>
      <c r="S339" s="15"/>
    </row>
    <row r="340" spans="2:19" x14ac:dyDescent="0.2">
      <c r="B340" s="5" t="s">
        <v>581</v>
      </c>
      <c r="C340" s="5" t="s">
        <v>206</v>
      </c>
      <c r="D340" s="22">
        <f t="shared" si="51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2"/>
        <v>550</v>
      </c>
      <c r="J340" s="45">
        <v>10</v>
      </c>
      <c r="K340" s="46">
        <f t="shared" si="53"/>
        <v>120</v>
      </c>
      <c r="L340" s="42">
        <f t="shared" si="54"/>
        <v>14</v>
      </c>
      <c r="M340" s="24">
        <f t="shared" si="55"/>
        <v>178</v>
      </c>
      <c r="N340" s="26">
        <v>0</v>
      </c>
      <c r="O340" s="61">
        <v>0</v>
      </c>
      <c r="P340" s="60">
        <f t="shared" si="58"/>
        <v>-550</v>
      </c>
      <c r="Q340" s="55">
        <f t="shared" si="57"/>
        <v>0</v>
      </c>
      <c r="R340" s="59" t="str">
        <f t="shared" si="56"/>
        <v>SIM</v>
      </c>
      <c r="S340" s="15"/>
    </row>
    <row r="341" spans="2:19" x14ac:dyDescent="0.2">
      <c r="B341" s="5" t="s">
        <v>581</v>
      </c>
      <c r="C341" s="5" t="s">
        <v>206</v>
      </c>
      <c r="D341" s="22">
        <f t="shared" si="51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2"/>
        <v>770</v>
      </c>
      <c r="J341" s="45">
        <v>10</v>
      </c>
      <c r="K341" s="46">
        <f t="shared" si="53"/>
        <v>120</v>
      </c>
      <c r="L341" s="42">
        <f t="shared" si="54"/>
        <v>14</v>
      </c>
      <c r="M341" s="24">
        <f t="shared" si="55"/>
        <v>178</v>
      </c>
      <c r="N341" s="26">
        <v>0</v>
      </c>
      <c r="O341" s="61">
        <v>0</v>
      </c>
      <c r="P341" s="60">
        <f t="shared" si="58"/>
        <v>-770</v>
      </c>
      <c r="Q341" s="55">
        <f t="shared" si="57"/>
        <v>0</v>
      </c>
      <c r="R341" s="59" t="str">
        <f t="shared" si="56"/>
        <v>SIM</v>
      </c>
      <c r="S341" s="15"/>
    </row>
    <row r="342" spans="2:19" x14ac:dyDescent="0.2">
      <c r="B342" s="5" t="s">
        <v>581</v>
      </c>
      <c r="C342" s="5" t="s">
        <v>206</v>
      </c>
      <c r="D342" s="22">
        <f t="shared" si="51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2"/>
        <v>260</v>
      </c>
      <c r="J342" s="45">
        <v>10</v>
      </c>
      <c r="K342" s="46">
        <f t="shared" si="53"/>
        <v>120</v>
      </c>
      <c r="L342" s="42">
        <f t="shared" si="54"/>
        <v>14</v>
      </c>
      <c r="M342" s="24">
        <f t="shared" si="55"/>
        <v>178</v>
      </c>
      <c r="N342" s="26">
        <v>0</v>
      </c>
      <c r="O342" s="61">
        <v>0</v>
      </c>
      <c r="P342" s="60">
        <f t="shared" si="58"/>
        <v>-260</v>
      </c>
      <c r="Q342" s="55">
        <f t="shared" si="57"/>
        <v>0</v>
      </c>
      <c r="R342" s="59" t="str">
        <f t="shared" si="56"/>
        <v>SIM</v>
      </c>
      <c r="S342" s="15"/>
    </row>
    <row r="343" spans="2:19" x14ac:dyDescent="0.2">
      <c r="B343" s="5" t="s">
        <v>581</v>
      </c>
      <c r="C343" s="5" t="s">
        <v>206</v>
      </c>
      <c r="D343" s="22">
        <f t="shared" si="51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2"/>
        <v>1080</v>
      </c>
      <c r="J343" s="45">
        <v>10</v>
      </c>
      <c r="K343" s="46">
        <f t="shared" si="53"/>
        <v>120</v>
      </c>
      <c r="L343" s="42">
        <f t="shared" si="54"/>
        <v>14</v>
      </c>
      <c r="M343" s="24">
        <f t="shared" si="55"/>
        <v>178</v>
      </c>
      <c r="N343" s="26">
        <v>0</v>
      </c>
      <c r="O343" s="61">
        <v>0</v>
      </c>
      <c r="P343" s="60">
        <f t="shared" si="58"/>
        <v>-1080</v>
      </c>
      <c r="Q343" s="55">
        <f t="shared" si="57"/>
        <v>0</v>
      </c>
      <c r="R343" s="59" t="str">
        <f t="shared" si="56"/>
        <v>SIM</v>
      </c>
      <c r="S343" s="15"/>
    </row>
    <row r="344" spans="2:19" x14ac:dyDescent="0.2">
      <c r="B344" s="5" t="s">
        <v>581</v>
      </c>
      <c r="C344" s="5" t="s">
        <v>206</v>
      </c>
      <c r="D344" s="22">
        <f t="shared" si="51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2"/>
        <v>1650</v>
      </c>
      <c r="J344" s="45">
        <v>10</v>
      </c>
      <c r="K344" s="46">
        <f t="shared" si="53"/>
        <v>120</v>
      </c>
      <c r="L344" s="42">
        <f t="shared" si="54"/>
        <v>14</v>
      </c>
      <c r="M344" s="24">
        <f t="shared" si="55"/>
        <v>178</v>
      </c>
      <c r="N344" s="26">
        <v>0</v>
      </c>
      <c r="O344" s="61">
        <v>0</v>
      </c>
      <c r="P344" s="60">
        <f t="shared" si="58"/>
        <v>-1650</v>
      </c>
      <c r="Q344" s="55">
        <f t="shared" si="57"/>
        <v>0</v>
      </c>
      <c r="R344" s="59" t="str">
        <f t="shared" si="56"/>
        <v>SIM</v>
      </c>
      <c r="S344" s="15"/>
    </row>
    <row r="345" spans="2:19" x14ac:dyDescent="0.2">
      <c r="B345" s="5" t="s">
        <v>581</v>
      </c>
      <c r="C345" s="5" t="s">
        <v>206</v>
      </c>
      <c r="D345" s="22">
        <f t="shared" si="51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2"/>
        <v>480</v>
      </c>
      <c r="J345" s="45">
        <v>10</v>
      </c>
      <c r="K345" s="46">
        <f t="shared" si="53"/>
        <v>120</v>
      </c>
      <c r="L345" s="42">
        <f t="shared" si="54"/>
        <v>14</v>
      </c>
      <c r="M345" s="24">
        <f t="shared" si="55"/>
        <v>178</v>
      </c>
      <c r="N345" s="26">
        <v>0</v>
      </c>
      <c r="O345" s="61">
        <v>0</v>
      </c>
      <c r="P345" s="60">
        <f t="shared" si="58"/>
        <v>-480</v>
      </c>
      <c r="Q345" s="55">
        <f t="shared" si="57"/>
        <v>0</v>
      </c>
      <c r="R345" s="59" t="str">
        <f t="shared" si="56"/>
        <v>SIM</v>
      </c>
      <c r="S345" s="15"/>
    </row>
    <row r="346" spans="2:19" x14ac:dyDescent="0.2">
      <c r="B346" s="5" t="s">
        <v>581</v>
      </c>
      <c r="C346" s="5" t="s">
        <v>206</v>
      </c>
      <c r="D346" s="22">
        <f t="shared" si="51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2"/>
        <v>340</v>
      </c>
      <c r="J346" s="45">
        <v>10</v>
      </c>
      <c r="K346" s="46">
        <f t="shared" si="53"/>
        <v>120</v>
      </c>
      <c r="L346" s="42">
        <f t="shared" si="54"/>
        <v>14</v>
      </c>
      <c r="M346" s="24">
        <f t="shared" si="55"/>
        <v>178</v>
      </c>
      <c r="N346" s="26">
        <v>0</v>
      </c>
      <c r="O346" s="61">
        <v>0</v>
      </c>
      <c r="P346" s="60">
        <f t="shared" si="58"/>
        <v>-340</v>
      </c>
      <c r="Q346" s="55">
        <f t="shared" si="57"/>
        <v>0</v>
      </c>
      <c r="R346" s="59" t="str">
        <f t="shared" si="56"/>
        <v>SIM</v>
      </c>
      <c r="S346" s="15"/>
    </row>
    <row r="347" spans="2:19" x14ac:dyDescent="0.2">
      <c r="B347" s="5" t="s">
        <v>582</v>
      </c>
      <c r="C347" s="5" t="s">
        <v>6</v>
      </c>
      <c r="D347" s="22">
        <f t="shared" si="51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2"/>
        <v>238936.15</v>
      </c>
      <c r="J347" s="45">
        <v>25</v>
      </c>
      <c r="K347" s="46">
        <f t="shared" si="53"/>
        <v>300</v>
      </c>
      <c r="L347" s="42">
        <f t="shared" si="54"/>
        <v>14</v>
      </c>
      <c r="M347" s="24">
        <f t="shared" si="55"/>
        <v>178</v>
      </c>
      <c r="N347" s="26">
        <v>0</v>
      </c>
      <c r="O347" s="61">
        <f>(SLN(I347,N347,K347))*-1</f>
        <v>-796.45383333333336</v>
      </c>
      <c r="P347" s="60">
        <f>O347*M347</f>
        <v>-141768.78233333334</v>
      </c>
      <c r="Q347" s="55">
        <f t="shared" si="57"/>
        <v>96370.913833333325</v>
      </c>
      <c r="R347" s="59" t="str">
        <f t="shared" si="56"/>
        <v>NÃO</v>
      </c>
      <c r="S347" s="15"/>
    </row>
    <row r="348" spans="2:19" x14ac:dyDescent="0.2">
      <c r="B348" s="5" t="s">
        <v>581</v>
      </c>
      <c r="C348" s="5" t="s">
        <v>208</v>
      </c>
      <c r="D348" s="22">
        <f t="shared" si="51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2"/>
        <v>1766</v>
      </c>
      <c r="J348" s="45">
        <v>10</v>
      </c>
      <c r="K348" s="46">
        <f t="shared" si="53"/>
        <v>120</v>
      </c>
      <c r="L348" s="42">
        <f t="shared" si="54"/>
        <v>14</v>
      </c>
      <c r="M348" s="24">
        <f t="shared" si="55"/>
        <v>177</v>
      </c>
      <c r="N348" s="26">
        <v>0</v>
      </c>
      <c r="O348" s="61">
        <v>0</v>
      </c>
      <c r="P348" s="60">
        <f t="shared" ref="P348:P394" si="59">I348*-1</f>
        <v>-1766</v>
      </c>
      <c r="Q348" s="55">
        <f t="shared" si="57"/>
        <v>0</v>
      </c>
      <c r="R348" s="59" t="str">
        <f t="shared" si="56"/>
        <v>SIM</v>
      </c>
      <c r="S348" s="15"/>
    </row>
    <row r="349" spans="2:19" x14ac:dyDescent="0.2">
      <c r="B349" s="5" t="s">
        <v>581</v>
      </c>
      <c r="C349" s="5" t="s">
        <v>206</v>
      </c>
      <c r="D349" s="22">
        <f t="shared" si="51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2"/>
        <v>378</v>
      </c>
      <c r="J349" s="45">
        <v>10</v>
      </c>
      <c r="K349" s="46">
        <f t="shared" si="53"/>
        <v>120</v>
      </c>
      <c r="L349" s="42">
        <f t="shared" si="54"/>
        <v>14</v>
      </c>
      <c r="M349" s="24">
        <f t="shared" si="55"/>
        <v>177</v>
      </c>
      <c r="N349" s="26">
        <v>0</v>
      </c>
      <c r="O349" s="61">
        <v>0</v>
      </c>
      <c r="P349" s="60">
        <f t="shared" si="59"/>
        <v>-378</v>
      </c>
      <c r="Q349" s="55">
        <f t="shared" si="57"/>
        <v>0</v>
      </c>
      <c r="R349" s="59" t="str">
        <f t="shared" si="56"/>
        <v>SIM</v>
      </c>
      <c r="S349" s="15"/>
    </row>
    <row r="350" spans="2:19" x14ac:dyDescent="0.2">
      <c r="B350" s="5" t="s">
        <v>581</v>
      </c>
      <c r="C350" s="5" t="s">
        <v>206</v>
      </c>
      <c r="D350" s="22">
        <f t="shared" si="51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2"/>
        <v>816</v>
      </c>
      <c r="J350" s="45">
        <v>10</v>
      </c>
      <c r="K350" s="46">
        <f t="shared" si="53"/>
        <v>120</v>
      </c>
      <c r="L350" s="42">
        <f t="shared" si="54"/>
        <v>14</v>
      </c>
      <c r="M350" s="24">
        <f t="shared" si="55"/>
        <v>177</v>
      </c>
      <c r="N350" s="26">
        <v>0</v>
      </c>
      <c r="O350" s="61">
        <v>0</v>
      </c>
      <c r="P350" s="60">
        <f t="shared" si="59"/>
        <v>-816</v>
      </c>
      <c r="Q350" s="55">
        <f t="shared" si="57"/>
        <v>0</v>
      </c>
      <c r="R350" s="59" t="str">
        <f t="shared" si="56"/>
        <v>SIM</v>
      </c>
      <c r="S350" s="15"/>
    </row>
    <row r="351" spans="2:19" x14ac:dyDescent="0.2">
      <c r="B351" s="5" t="s">
        <v>581</v>
      </c>
      <c r="C351" s="5" t="s">
        <v>206</v>
      </c>
      <c r="D351" s="22">
        <f t="shared" si="51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2"/>
        <v>30</v>
      </c>
      <c r="J351" s="45">
        <v>10</v>
      </c>
      <c r="K351" s="46">
        <f t="shared" si="53"/>
        <v>120</v>
      </c>
      <c r="L351" s="42">
        <f t="shared" si="54"/>
        <v>14</v>
      </c>
      <c r="M351" s="24">
        <f t="shared" si="55"/>
        <v>177</v>
      </c>
      <c r="N351" s="26">
        <v>0</v>
      </c>
      <c r="O351" s="61">
        <v>0</v>
      </c>
      <c r="P351" s="60">
        <f t="shared" si="59"/>
        <v>-30</v>
      </c>
      <c r="Q351" s="55">
        <f t="shared" si="57"/>
        <v>0</v>
      </c>
      <c r="R351" s="59" t="str">
        <f t="shared" si="56"/>
        <v>SIM</v>
      </c>
      <c r="S351" s="15"/>
    </row>
    <row r="352" spans="2:19" x14ac:dyDescent="0.2">
      <c r="B352" s="5" t="s">
        <v>581</v>
      </c>
      <c r="C352" s="5" t="s">
        <v>206</v>
      </c>
      <c r="D352" s="22">
        <f t="shared" si="51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2"/>
        <v>149</v>
      </c>
      <c r="J352" s="45">
        <v>10</v>
      </c>
      <c r="K352" s="46">
        <f t="shared" si="53"/>
        <v>120</v>
      </c>
      <c r="L352" s="42">
        <f t="shared" si="54"/>
        <v>14</v>
      </c>
      <c r="M352" s="24">
        <f t="shared" si="55"/>
        <v>177</v>
      </c>
      <c r="N352" s="26">
        <v>0</v>
      </c>
      <c r="O352" s="61">
        <v>0</v>
      </c>
      <c r="P352" s="60">
        <f t="shared" si="59"/>
        <v>-149</v>
      </c>
      <c r="Q352" s="55">
        <f t="shared" si="57"/>
        <v>0</v>
      </c>
      <c r="R352" s="59" t="str">
        <f t="shared" si="56"/>
        <v>SIM</v>
      </c>
      <c r="S352" s="15"/>
    </row>
    <row r="353" spans="2:19" x14ac:dyDescent="0.2">
      <c r="B353" s="5" t="s">
        <v>581</v>
      </c>
      <c r="C353" s="5" t="s">
        <v>206</v>
      </c>
      <c r="D353" s="22">
        <f t="shared" si="51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2"/>
        <v>828</v>
      </c>
      <c r="J353" s="45">
        <v>10</v>
      </c>
      <c r="K353" s="46">
        <f t="shared" si="53"/>
        <v>120</v>
      </c>
      <c r="L353" s="42">
        <f t="shared" si="54"/>
        <v>14</v>
      </c>
      <c r="M353" s="24">
        <f t="shared" si="55"/>
        <v>177</v>
      </c>
      <c r="N353" s="26">
        <v>0</v>
      </c>
      <c r="O353" s="61">
        <v>0</v>
      </c>
      <c r="P353" s="60">
        <f t="shared" si="59"/>
        <v>-828</v>
      </c>
      <c r="Q353" s="55">
        <f t="shared" si="57"/>
        <v>0</v>
      </c>
      <c r="R353" s="59" t="str">
        <f t="shared" si="56"/>
        <v>SIM</v>
      </c>
      <c r="S353" s="15"/>
    </row>
    <row r="354" spans="2:19" x14ac:dyDescent="0.2">
      <c r="B354" s="5" t="s">
        <v>581</v>
      </c>
      <c r="C354" s="5" t="s">
        <v>206</v>
      </c>
      <c r="D354" s="22">
        <f t="shared" si="51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2"/>
        <v>291.64999999999998</v>
      </c>
      <c r="J354" s="45">
        <v>10</v>
      </c>
      <c r="K354" s="46">
        <f t="shared" si="53"/>
        <v>120</v>
      </c>
      <c r="L354" s="42">
        <f t="shared" si="54"/>
        <v>14</v>
      </c>
      <c r="M354" s="24">
        <f t="shared" si="55"/>
        <v>177</v>
      </c>
      <c r="N354" s="26">
        <v>0</v>
      </c>
      <c r="O354" s="61">
        <v>0</v>
      </c>
      <c r="P354" s="60">
        <f t="shared" si="59"/>
        <v>-291.64999999999998</v>
      </c>
      <c r="Q354" s="55">
        <f t="shared" si="57"/>
        <v>0</v>
      </c>
      <c r="R354" s="59" t="str">
        <f t="shared" si="56"/>
        <v>SIM</v>
      </c>
      <c r="S354" s="15"/>
    </row>
    <row r="355" spans="2:19" x14ac:dyDescent="0.2">
      <c r="B355" s="5" t="s">
        <v>581</v>
      </c>
      <c r="C355" s="5" t="s">
        <v>205</v>
      </c>
      <c r="D355" s="22">
        <f t="shared" si="51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2"/>
        <v>1545</v>
      </c>
      <c r="J355" s="45">
        <v>5</v>
      </c>
      <c r="K355" s="46">
        <f t="shared" si="53"/>
        <v>60</v>
      </c>
      <c r="L355" s="42">
        <f t="shared" si="54"/>
        <v>14</v>
      </c>
      <c r="M355" s="24">
        <f t="shared" si="55"/>
        <v>177</v>
      </c>
      <c r="N355" s="26">
        <v>0</v>
      </c>
      <c r="O355" s="61">
        <v>0</v>
      </c>
      <c r="P355" s="60">
        <f t="shared" si="59"/>
        <v>-1545</v>
      </c>
      <c r="Q355" s="55">
        <f t="shared" si="57"/>
        <v>0</v>
      </c>
      <c r="R355" s="59" t="str">
        <f t="shared" si="56"/>
        <v>SIM</v>
      </c>
      <c r="S355" s="15"/>
    </row>
    <row r="356" spans="2:19" x14ac:dyDescent="0.2">
      <c r="B356" s="5" t="s">
        <v>581</v>
      </c>
      <c r="C356" s="5" t="s">
        <v>208</v>
      </c>
      <c r="D356" s="22">
        <f t="shared" si="51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2"/>
        <v>760</v>
      </c>
      <c r="J356" s="45">
        <v>10</v>
      </c>
      <c r="K356" s="46">
        <f t="shared" si="53"/>
        <v>120</v>
      </c>
      <c r="L356" s="42">
        <f t="shared" si="54"/>
        <v>14</v>
      </c>
      <c r="M356" s="24">
        <f t="shared" si="55"/>
        <v>177</v>
      </c>
      <c r="N356" s="26">
        <v>0</v>
      </c>
      <c r="O356" s="61">
        <v>0</v>
      </c>
      <c r="P356" s="60">
        <f t="shared" si="59"/>
        <v>-760</v>
      </c>
      <c r="Q356" s="55">
        <f t="shared" si="57"/>
        <v>0</v>
      </c>
      <c r="R356" s="59" t="str">
        <f t="shared" si="56"/>
        <v>SIM</v>
      </c>
      <c r="S356" s="15"/>
    </row>
    <row r="357" spans="2:19" x14ac:dyDescent="0.2">
      <c r="B357" s="5" t="s">
        <v>581</v>
      </c>
      <c r="C357" s="5" t="s">
        <v>208</v>
      </c>
      <c r="D357" s="22">
        <f t="shared" si="51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2"/>
        <v>2600</v>
      </c>
      <c r="J357" s="45">
        <v>10</v>
      </c>
      <c r="K357" s="46">
        <f t="shared" si="53"/>
        <v>120</v>
      </c>
      <c r="L357" s="42">
        <f t="shared" si="54"/>
        <v>14</v>
      </c>
      <c r="M357" s="24">
        <f t="shared" si="55"/>
        <v>177</v>
      </c>
      <c r="N357" s="26">
        <v>0</v>
      </c>
      <c r="O357" s="61">
        <v>0</v>
      </c>
      <c r="P357" s="60">
        <f t="shared" si="59"/>
        <v>-2600</v>
      </c>
      <c r="Q357" s="55">
        <f t="shared" si="57"/>
        <v>0</v>
      </c>
      <c r="R357" s="59" t="str">
        <f t="shared" si="56"/>
        <v>SIM</v>
      </c>
      <c r="S357" s="15"/>
    </row>
    <row r="358" spans="2:19" x14ac:dyDescent="0.2">
      <c r="B358" s="5" t="s">
        <v>581</v>
      </c>
      <c r="C358" s="5" t="s">
        <v>206</v>
      </c>
      <c r="D358" s="22">
        <f t="shared" si="51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2"/>
        <v>274.55</v>
      </c>
      <c r="J358" s="45">
        <v>10</v>
      </c>
      <c r="K358" s="46">
        <f t="shared" si="53"/>
        <v>120</v>
      </c>
      <c r="L358" s="42">
        <f t="shared" si="54"/>
        <v>14</v>
      </c>
      <c r="M358" s="24">
        <f t="shared" si="55"/>
        <v>177</v>
      </c>
      <c r="N358" s="26">
        <v>0</v>
      </c>
      <c r="O358" s="61">
        <v>0</v>
      </c>
      <c r="P358" s="60">
        <f t="shared" si="59"/>
        <v>-274.55</v>
      </c>
      <c r="Q358" s="55">
        <f t="shared" si="57"/>
        <v>0</v>
      </c>
      <c r="R358" s="59" t="str">
        <f t="shared" si="56"/>
        <v>SIM</v>
      </c>
      <c r="S358" s="15"/>
    </row>
    <row r="359" spans="2:19" x14ac:dyDescent="0.2">
      <c r="B359" s="5" t="s">
        <v>581</v>
      </c>
      <c r="C359" s="5" t="s">
        <v>206</v>
      </c>
      <c r="D359" s="22">
        <f t="shared" si="51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2"/>
        <v>300</v>
      </c>
      <c r="J359" s="45">
        <v>10</v>
      </c>
      <c r="K359" s="46">
        <f t="shared" si="53"/>
        <v>120</v>
      </c>
      <c r="L359" s="42">
        <f t="shared" si="54"/>
        <v>14</v>
      </c>
      <c r="M359" s="24">
        <f t="shared" si="55"/>
        <v>177</v>
      </c>
      <c r="N359" s="26">
        <v>0</v>
      </c>
      <c r="O359" s="61">
        <v>0</v>
      </c>
      <c r="P359" s="60">
        <f t="shared" si="59"/>
        <v>-300</v>
      </c>
      <c r="Q359" s="55">
        <f t="shared" si="57"/>
        <v>0</v>
      </c>
      <c r="R359" s="59" t="str">
        <f t="shared" si="56"/>
        <v>SIM</v>
      </c>
      <c r="S359" s="15"/>
    </row>
    <row r="360" spans="2:19" x14ac:dyDescent="0.2">
      <c r="B360" s="5" t="s">
        <v>581</v>
      </c>
      <c r="C360" s="5" t="s">
        <v>206</v>
      </c>
      <c r="D360" s="22">
        <f t="shared" si="51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2"/>
        <v>179</v>
      </c>
      <c r="J360" s="45">
        <v>10</v>
      </c>
      <c r="K360" s="46">
        <f t="shared" si="53"/>
        <v>120</v>
      </c>
      <c r="L360" s="42">
        <f t="shared" si="54"/>
        <v>14</v>
      </c>
      <c r="M360" s="24">
        <f t="shared" si="55"/>
        <v>177</v>
      </c>
      <c r="N360" s="26">
        <v>0</v>
      </c>
      <c r="O360" s="61">
        <v>0</v>
      </c>
      <c r="P360" s="60">
        <f t="shared" si="59"/>
        <v>-179</v>
      </c>
      <c r="Q360" s="55">
        <f t="shared" si="57"/>
        <v>0</v>
      </c>
      <c r="R360" s="59" t="str">
        <f t="shared" si="56"/>
        <v>SIM</v>
      </c>
      <c r="S360" s="15"/>
    </row>
    <row r="361" spans="2:19" x14ac:dyDescent="0.2">
      <c r="B361" s="5" t="s">
        <v>581</v>
      </c>
      <c r="C361" s="5" t="s">
        <v>208</v>
      </c>
      <c r="D361" s="22">
        <f t="shared" si="51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2"/>
        <v>525.15</v>
      </c>
      <c r="J361" s="45">
        <v>10</v>
      </c>
      <c r="K361" s="46">
        <f t="shared" si="53"/>
        <v>120</v>
      </c>
      <c r="L361" s="42">
        <f t="shared" si="54"/>
        <v>14</v>
      </c>
      <c r="M361" s="24">
        <f t="shared" si="55"/>
        <v>176</v>
      </c>
      <c r="N361" s="26">
        <v>0</v>
      </c>
      <c r="O361" s="61">
        <v>0</v>
      </c>
      <c r="P361" s="60">
        <f t="shared" si="59"/>
        <v>-525.15</v>
      </c>
      <c r="Q361" s="55">
        <f t="shared" si="57"/>
        <v>0</v>
      </c>
      <c r="R361" s="59" t="str">
        <f t="shared" si="56"/>
        <v>SIM</v>
      </c>
      <c r="S361" s="15"/>
    </row>
    <row r="362" spans="2:19" x14ac:dyDescent="0.2">
      <c r="B362" s="5" t="s">
        <v>581</v>
      </c>
      <c r="C362" s="5" t="s">
        <v>206</v>
      </c>
      <c r="D362" s="22">
        <f t="shared" si="51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2"/>
        <v>1218</v>
      </c>
      <c r="J362" s="45">
        <v>10</v>
      </c>
      <c r="K362" s="46">
        <f t="shared" si="53"/>
        <v>120</v>
      </c>
      <c r="L362" s="42">
        <f t="shared" si="54"/>
        <v>14</v>
      </c>
      <c r="M362" s="24">
        <f t="shared" si="55"/>
        <v>176</v>
      </c>
      <c r="N362" s="26">
        <v>0</v>
      </c>
      <c r="O362" s="61">
        <v>0</v>
      </c>
      <c r="P362" s="60">
        <f t="shared" si="59"/>
        <v>-1218</v>
      </c>
      <c r="Q362" s="55">
        <f t="shared" si="57"/>
        <v>0</v>
      </c>
      <c r="R362" s="59" t="str">
        <f t="shared" si="56"/>
        <v>SIM</v>
      </c>
      <c r="S362" s="15"/>
    </row>
    <row r="363" spans="2:19" x14ac:dyDescent="0.2">
      <c r="B363" s="5" t="s">
        <v>581</v>
      </c>
      <c r="C363" s="5" t="s">
        <v>206</v>
      </c>
      <c r="D363" s="22">
        <f t="shared" si="51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2"/>
        <v>80.63</v>
      </c>
      <c r="J363" s="45">
        <v>10</v>
      </c>
      <c r="K363" s="46">
        <f t="shared" si="53"/>
        <v>120</v>
      </c>
      <c r="L363" s="42">
        <f t="shared" si="54"/>
        <v>14</v>
      </c>
      <c r="M363" s="24">
        <f t="shared" si="55"/>
        <v>174</v>
      </c>
      <c r="N363" s="26">
        <v>0</v>
      </c>
      <c r="O363" s="61">
        <v>0</v>
      </c>
      <c r="P363" s="60">
        <f t="shared" si="59"/>
        <v>-80.63</v>
      </c>
      <c r="Q363" s="55">
        <f t="shared" si="57"/>
        <v>0</v>
      </c>
      <c r="R363" s="59" t="str">
        <f t="shared" si="56"/>
        <v>SIM</v>
      </c>
      <c r="S363" s="15"/>
    </row>
    <row r="364" spans="2:19" x14ac:dyDescent="0.2">
      <c r="B364" s="5" t="s">
        <v>581</v>
      </c>
      <c r="C364" s="5" t="s">
        <v>206</v>
      </c>
      <c r="D364" s="22">
        <f t="shared" si="51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2"/>
        <v>122.37</v>
      </c>
      <c r="J364" s="45">
        <v>10</v>
      </c>
      <c r="K364" s="46">
        <f t="shared" si="53"/>
        <v>120</v>
      </c>
      <c r="L364" s="42">
        <f t="shared" si="54"/>
        <v>14</v>
      </c>
      <c r="M364" s="24">
        <f t="shared" si="55"/>
        <v>174</v>
      </c>
      <c r="N364" s="26">
        <v>0</v>
      </c>
      <c r="O364" s="61">
        <v>0</v>
      </c>
      <c r="P364" s="60">
        <f t="shared" si="59"/>
        <v>-122.37</v>
      </c>
      <c r="Q364" s="55">
        <f t="shared" si="57"/>
        <v>0</v>
      </c>
      <c r="R364" s="59" t="str">
        <f t="shared" si="56"/>
        <v>SIM</v>
      </c>
      <c r="S364" s="15"/>
    </row>
    <row r="365" spans="2:19" x14ac:dyDescent="0.2">
      <c r="B365" s="5" t="s">
        <v>581</v>
      </c>
      <c r="C365" s="5" t="s">
        <v>208</v>
      </c>
      <c r="D365" s="22">
        <f t="shared" si="51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2"/>
        <v>5580</v>
      </c>
      <c r="J365" s="45">
        <v>10</v>
      </c>
      <c r="K365" s="46">
        <f t="shared" si="53"/>
        <v>120</v>
      </c>
      <c r="L365" s="42">
        <f t="shared" si="54"/>
        <v>14</v>
      </c>
      <c r="M365" s="24">
        <f t="shared" si="55"/>
        <v>174</v>
      </c>
      <c r="N365" s="26">
        <v>0</v>
      </c>
      <c r="O365" s="61">
        <v>0</v>
      </c>
      <c r="P365" s="60">
        <f t="shared" si="59"/>
        <v>-5580</v>
      </c>
      <c r="Q365" s="55">
        <f t="shared" si="57"/>
        <v>0</v>
      </c>
      <c r="R365" s="59" t="str">
        <f t="shared" si="56"/>
        <v>SIM</v>
      </c>
      <c r="S365" s="15"/>
    </row>
    <row r="366" spans="2:19" x14ac:dyDescent="0.2">
      <c r="B366" s="5" t="s">
        <v>581</v>
      </c>
      <c r="C366" s="5" t="s">
        <v>208</v>
      </c>
      <c r="D366" s="22">
        <f t="shared" si="51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2"/>
        <v>1300</v>
      </c>
      <c r="J366" s="45">
        <v>10</v>
      </c>
      <c r="K366" s="46">
        <f t="shared" si="53"/>
        <v>120</v>
      </c>
      <c r="L366" s="42">
        <f t="shared" si="54"/>
        <v>14</v>
      </c>
      <c r="M366" s="24">
        <f t="shared" si="55"/>
        <v>173</v>
      </c>
      <c r="N366" s="26">
        <v>0</v>
      </c>
      <c r="O366" s="61">
        <v>0</v>
      </c>
      <c r="P366" s="60">
        <f t="shared" si="59"/>
        <v>-1300</v>
      </c>
      <c r="Q366" s="55">
        <f t="shared" si="57"/>
        <v>0</v>
      </c>
      <c r="R366" s="59" t="str">
        <f t="shared" si="56"/>
        <v>SIM</v>
      </c>
      <c r="S366" s="15"/>
    </row>
    <row r="367" spans="2:19" x14ac:dyDescent="0.2">
      <c r="B367" s="5" t="s">
        <v>581</v>
      </c>
      <c r="C367" s="5" t="s">
        <v>205</v>
      </c>
      <c r="D367" s="22">
        <f t="shared" si="51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2"/>
        <v>2507.14</v>
      </c>
      <c r="J367" s="45">
        <v>5</v>
      </c>
      <c r="K367" s="46">
        <f t="shared" si="53"/>
        <v>60</v>
      </c>
      <c r="L367" s="42">
        <f t="shared" si="54"/>
        <v>14</v>
      </c>
      <c r="M367" s="24">
        <f t="shared" si="55"/>
        <v>173</v>
      </c>
      <c r="N367" s="26">
        <v>0</v>
      </c>
      <c r="O367" s="61">
        <v>0</v>
      </c>
      <c r="P367" s="60">
        <f t="shared" si="59"/>
        <v>-2507.14</v>
      </c>
      <c r="Q367" s="55">
        <f t="shared" si="57"/>
        <v>0</v>
      </c>
      <c r="R367" s="59" t="str">
        <f t="shared" si="56"/>
        <v>SIM</v>
      </c>
      <c r="S367" s="15"/>
    </row>
    <row r="368" spans="2:19" x14ac:dyDescent="0.2">
      <c r="B368" s="5" t="s">
        <v>581</v>
      </c>
      <c r="C368" s="5" t="s">
        <v>205</v>
      </c>
      <c r="D368" s="22">
        <f t="shared" si="51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2"/>
        <v>307.69</v>
      </c>
      <c r="J368" s="45">
        <v>5</v>
      </c>
      <c r="K368" s="46">
        <f t="shared" si="53"/>
        <v>60</v>
      </c>
      <c r="L368" s="42">
        <f t="shared" si="54"/>
        <v>14</v>
      </c>
      <c r="M368" s="24">
        <f t="shared" si="55"/>
        <v>173</v>
      </c>
      <c r="N368" s="26">
        <v>0</v>
      </c>
      <c r="O368" s="61">
        <v>0</v>
      </c>
      <c r="P368" s="60">
        <f t="shared" si="59"/>
        <v>-307.69</v>
      </c>
      <c r="Q368" s="55">
        <f t="shared" si="57"/>
        <v>0</v>
      </c>
      <c r="R368" s="59" t="str">
        <f t="shared" si="56"/>
        <v>SIM</v>
      </c>
      <c r="S368" s="15"/>
    </row>
    <row r="369" spans="2:19" x14ac:dyDescent="0.2">
      <c r="B369" s="5" t="s">
        <v>581</v>
      </c>
      <c r="C369" s="5" t="s">
        <v>206</v>
      </c>
      <c r="D369" s="22">
        <f t="shared" si="51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2"/>
        <v>120</v>
      </c>
      <c r="J369" s="45">
        <v>10</v>
      </c>
      <c r="K369" s="46">
        <f t="shared" si="53"/>
        <v>120</v>
      </c>
      <c r="L369" s="42">
        <f t="shared" si="54"/>
        <v>14</v>
      </c>
      <c r="M369" s="24">
        <f t="shared" si="55"/>
        <v>172</v>
      </c>
      <c r="N369" s="26">
        <v>0</v>
      </c>
      <c r="O369" s="61">
        <v>0</v>
      </c>
      <c r="P369" s="60">
        <f t="shared" si="59"/>
        <v>-120</v>
      </c>
      <c r="Q369" s="55">
        <f t="shared" si="57"/>
        <v>0</v>
      </c>
      <c r="R369" s="59" t="str">
        <f t="shared" si="56"/>
        <v>SIM</v>
      </c>
      <c r="S369" s="15"/>
    </row>
    <row r="370" spans="2:19" x14ac:dyDescent="0.2">
      <c r="B370" s="5" t="s">
        <v>581</v>
      </c>
      <c r="C370" s="5" t="s">
        <v>206</v>
      </c>
      <c r="D370" s="22">
        <f t="shared" si="51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2"/>
        <v>122</v>
      </c>
      <c r="J370" s="45">
        <v>10</v>
      </c>
      <c r="K370" s="46">
        <f t="shared" si="53"/>
        <v>120</v>
      </c>
      <c r="L370" s="42">
        <f t="shared" si="54"/>
        <v>14</v>
      </c>
      <c r="M370" s="24">
        <f t="shared" si="55"/>
        <v>169</v>
      </c>
      <c r="N370" s="26">
        <v>0</v>
      </c>
      <c r="O370" s="61">
        <v>0</v>
      </c>
      <c r="P370" s="60">
        <f t="shared" si="59"/>
        <v>-122</v>
      </c>
      <c r="Q370" s="55">
        <f t="shared" si="57"/>
        <v>0</v>
      </c>
      <c r="R370" s="59" t="str">
        <f t="shared" si="56"/>
        <v>SIM</v>
      </c>
      <c r="S370" s="15"/>
    </row>
    <row r="371" spans="2:19" x14ac:dyDescent="0.2">
      <c r="B371" s="5" t="s">
        <v>581</v>
      </c>
      <c r="C371" s="5" t="s">
        <v>206</v>
      </c>
      <c r="D371" s="22">
        <f t="shared" si="51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2"/>
        <v>627</v>
      </c>
      <c r="J371" s="45">
        <v>10</v>
      </c>
      <c r="K371" s="46">
        <f t="shared" si="53"/>
        <v>120</v>
      </c>
      <c r="L371" s="42">
        <f t="shared" si="54"/>
        <v>14</v>
      </c>
      <c r="M371" s="24">
        <f t="shared" si="55"/>
        <v>169</v>
      </c>
      <c r="N371" s="26">
        <v>0</v>
      </c>
      <c r="O371" s="61">
        <v>0</v>
      </c>
      <c r="P371" s="60">
        <f t="shared" si="59"/>
        <v>-627</v>
      </c>
      <c r="Q371" s="55">
        <f t="shared" si="57"/>
        <v>0</v>
      </c>
      <c r="R371" s="59" t="str">
        <f t="shared" si="56"/>
        <v>SIM</v>
      </c>
      <c r="S371" s="15"/>
    </row>
    <row r="372" spans="2:19" x14ac:dyDescent="0.2">
      <c r="B372" s="5" t="s">
        <v>581</v>
      </c>
      <c r="C372" s="5" t="s">
        <v>206</v>
      </c>
      <c r="D372" s="22">
        <f t="shared" si="51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2"/>
        <v>1095</v>
      </c>
      <c r="J372" s="45">
        <v>10</v>
      </c>
      <c r="K372" s="46">
        <f t="shared" si="53"/>
        <v>120</v>
      </c>
      <c r="L372" s="42">
        <f t="shared" si="54"/>
        <v>14</v>
      </c>
      <c r="M372" s="24">
        <f t="shared" si="55"/>
        <v>169</v>
      </c>
      <c r="N372" s="26">
        <v>0</v>
      </c>
      <c r="O372" s="61">
        <v>0</v>
      </c>
      <c r="P372" s="60">
        <f t="shared" si="59"/>
        <v>-1095</v>
      </c>
      <c r="Q372" s="55">
        <f t="shared" si="57"/>
        <v>0</v>
      </c>
      <c r="R372" s="59" t="str">
        <f t="shared" si="56"/>
        <v>SIM</v>
      </c>
      <c r="S372" s="15"/>
    </row>
    <row r="373" spans="2:19" x14ac:dyDescent="0.2">
      <c r="B373" s="5" t="s">
        <v>581</v>
      </c>
      <c r="C373" s="5" t="s">
        <v>208</v>
      </c>
      <c r="D373" s="22">
        <f t="shared" si="51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2"/>
        <v>899</v>
      </c>
      <c r="J373" s="45">
        <v>10</v>
      </c>
      <c r="K373" s="46">
        <f t="shared" si="53"/>
        <v>120</v>
      </c>
      <c r="L373" s="42">
        <f t="shared" si="54"/>
        <v>14</v>
      </c>
      <c r="M373" s="24">
        <f t="shared" si="55"/>
        <v>169</v>
      </c>
      <c r="N373" s="26">
        <v>0</v>
      </c>
      <c r="O373" s="61">
        <v>0</v>
      </c>
      <c r="P373" s="60">
        <f t="shared" si="59"/>
        <v>-899</v>
      </c>
      <c r="Q373" s="55">
        <f t="shared" si="57"/>
        <v>0</v>
      </c>
      <c r="R373" s="59" t="str">
        <f t="shared" si="56"/>
        <v>SIM</v>
      </c>
      <c r="S373" s="15"/>
    </row>
    <row r="374" spans="2:19" x14ac:dyDescent="0.2">
      <c r="B374" s="5" t="s">
        <v>581</v>
      </c>
      <c r="C374" s="5" t="s">
        <v>206</v>
      </c>
      <c r="D374" s="22">
        <f t="shared" si="51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2"/>
        <v>600</v>
      </c>
      <c r="J374" s="45">
        <v>10</v>
      </c>
      <c r="K374" s="46">
        <f t="shared" si="53"/>
        <v>120</v>
      </c>
      <c r="L374" s="42">
        <f t="shared" si="54"/>
        <v>14</v>
      </c>
      <c r="M374" s="24">
        <f t="shared" si="55"/>
        <v>169</v>
      </c>
      <c r="N374" s="26">
        <v>0</v>
      </c>
      <c r="O374" s="61">
        <v>0</v>
      </c>
      <c r="P374" s="60">
        <f t="shared" si="59"/>
        <v>-600</v>
      </c>
      <c r="Q374" s="55">
        <f t="shared" si="57"/>
        <v>0</v>
      </c>
      <c r="R374" s="59" t="str">
        <f t="shared" si="56"/>
        <v>SIM</v>
      </c>
      <c r="S374" s="15"/>
    </row>
    <row r="375" spans="2:19" x14ac:dyDescent="0.2">
      <c r="B375" s="5" t="s">
        <v>581</v>
      </c>
      <c r="C375" s="5" t="s">
        <v>206</v>
      </c>
      <c r="D375" s="22">
        <f t="shared" si="51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2"/>
        <v>462</v>
      </c>
      <c r="J375" s="45">
        <v>10</v>
      </c>
      <c r="K375" s="46">
        <f t="shared" si="53"/>
        <v>120</v>
      </c>
      <c r="L375" s="42">
        <f t="shared" si="54"/>
        <v>14</v>
      </c>
      <c r="M375" s="24">
        <f t="shared" si="55"/>
        <v>169</v>
      </c>
      <c r="N375" s="26">
        <v>0</v>
      </c>
      <c r="O375" s="61">
        <v>0</v>
      </c>
      <c r="P375" s="60">
        <f t="shared" si="59"/>
        <v>-462</v>
      </c>
      <c r="Q375" s="55">
        <f t="shared" si="57"/>
        <v>0</v>
      </c>
      <c r="R375" s="59" t="str">
        <f t="shared" si="56"/>
        <v>SIM</v>
      </c>
      <c r="S375" s="15"/>
    </row>
    <row r="376" spans="2:19" x14ac:dyDescent="0.2">
      <c r="B376" s="5" t="s">
        <v>581</v>
      </c>
      <c r="C376" s="5" t="s">
        <v>206</v>
      </c>
      <c r="D376" s="22">
        <f t="shared" si="51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2"/>
        <v>444</v>
      </c>
      <c r="J376" s="45">
        <v>10</v>
      </c>
      <c r="K376" s="46">
        <f t="shared" si="53"/>
        <v>120</v>
      </c>
      <c r="L376" s="42">
        <f t="shared" si="54"/>
        <v>14</v>
      </c>
      <c r="M376" s="24">
        <f t="shared" si="55"/>
        <v>169</v>
      </c>
      <c r="N376" s="26">
        <v>0</v>
      </c>
      <c r="O376" s="61">
        <v>0</v>
      </c>
      <c r="P376" s="60">
        <f t="shared" si="59"/>
        <v>-444</v>
      </c>
      <c r="Q376" s="55">
        <f t="shared" si="57"/>
        <v>0</v>
      </c>
      <c r="R376" s="59" t="str">
        <f t="shared" si="56"/>
        <v>SIM</v>
      </c>
      <c r="S376" s="15"/>
    </row>
    <row r="377" spans="2:19" x14ac:dyDescent="0.2">
      <c r="B377" s="5" t="s">
        <v>581</v>
      </c>
      <c r="C377" s="5" t="s">
        <v>206</v>
      </c>
      <c r="D377" s="22">
        <f t="shared" si="51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2"/>
        <v>420</v>
      </c>
      <c r="J377" s="45">
        <v>10</v>
      </c>
      <c r="K377" s="46">
        <f t="shared" si="53"/>
        <v>120</v>
      </c>
      <c r="L377" s="42">
        <f t="shared" si="54"/>
        <v>14</v>
      </c>
      <c r="M377" s="24">
        <f t="shared" si="55"/>
        <v>169</v>
      </c>
      <c r="N377" s="26">
        <v>0</v>
      </c>
      <c r="O377" s="61">
        <v>0</v>
      </c>
      <c r="P377" s="60">
        <f t="shared" si="59"/>
        <v>-420</v>
      </c>
      <c r="Q377" s="55">
        <f t="shared" si="57"/>
        <v>0</v>
      </c>
      <c r="R377" s="59" t="str">
        <f t="shared" si="56"/>
        <v>SIM</v>
      </c>
      <c r="S377" s="15"/>
    </row>
    <row r="378" spans="2:19" x14ac:dyDescent="0.2">
      <c r="B378" s="5" t="s">
        <v>581</v>
      </c>
      <c r="C378" s="5" t="s">
        <v>208</v>
      </c>
      <c r="D378" s="22">
        <f t="shared" si="51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2"/>
        <v>480</v>
      </c>
      <c r="J378" s="45">
        <v>10</v>
      </c>
      <c r="K378" s="46">
        <f t="shared" si="53"/>
        <v>120</v>
      </c>
      <c r="L378" s="42">
        <f t="shared" si="54"/>
        <v>13</v>
      </c>
      <c r="M378" s="24">
        <f t="shared" si="55"/>
        <v>167</v>
      </c>
      <c r="N378" s="26">
        <v>0</v>
      </c>
      <c r="O378" s="61">
        <v>0</v>
      </c>
      <c r="P378" s="60">
        <f t="shared" si="59"/>
        <v>-480</v>
      </c>
      <c r="Q378" s="55">
        <f t="shared" si="57"/>
        <v>0</v>
      </c>
      <c r="R378" s="59" t="str">
        <f t="shared" si="56"/>
        <v>SIM</v>
      </c>
      <c r="S378" s="15"/>
    </row>
    <row r="379" spans="2:19" x14ac:dyDescent="0.2">
      <c r="B379" s="5" t="s">
        <v>581</v>
      </c>
      <c r="C379" s="5" t="s">
        <v>208</v>
      </c>
      <c r="D379" s="22">
        <f t="shared" si="51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2"/>
        <v>370</v>
      </c>
      <c r="J379" s="45">
        <v>10</v>
      </c>
      <c r="K379" s="46">
        <f t="shared" si="53"/>
        <v>120</v>
      </c>
      <c r="L379" s="42">
        <f t="shared" si="54"/>
        <v>13</v>
      </c>
      <c r="M379" s="24">
        <f t="shared" si="55"/>
        <v>166</v>
      </c>
      <c r="N379" s="26">
        <v>0</v>
      </c>
      <c r="O379" s="61">
        <v>0</v>
      </c>
      <c r="P379" s="60">
        <f t="shared" si="59"/>
        <v>-370</v>
      </c>
      <c r="Q379" s="55">
        <f t="shared" si="57"/>
        <v>0</v>
      </c>
      <c r="R379" s="59" t="str">
        <f t="shared" si="56"/>
        <v>SIM</v>
      </c>
      <c r="S379" s="15"/>
    </row>
    <row r="380" spans="2:19" x14ac:dyDescent="0.2">
      <c r="B380" s="5" t="s">
        <v>581</v>
      </c>
      <c r="C380" s="5" t="s">
        <v>205</v>
      </c>
      <c r="D380" s="22">
        <f t="shared" si="51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2"/>
        <v>8645</v>
      </c>
      <c r="J380" s="45">
        <v>5</v>
      </c>
      <c r="K380" s="46">
        <f t="shared" si="53"/>
        <v>60</v>
      </c>
      <c r="L380" s="42">
        <f t="shared" si="54"/>
        <v>13</v>
      </c>
      <c r="M380" s="24">
        <f t="shared" si="55"/>
        <v>165</v>
      </c>
      <c r="N380" s="26">
        <v>0</v>
      </c>
      <c r="O380" s="61">
        <v>0</v>
      </c>
      <c r="P380" s="60">
        <f t="shared" si="59"/>
        <v>-8645</v>
      </c>
      <c r="Q380" s="55">
        <f t="shared" si="57"/>
        <v>0</v>
      </c>
      <c r="R380" s="59" t="str">
        <f t="shared" si="56"/>
        <v>SIM</v>
      </c>
      <c r="S380" s="15"/>
    </row>
    <row r="381" spans="2:19" x14ac:dyDescent="0.2">
      <c r="B381" s="5" t="s">
        <v>581</v>
      </c>
      <c r="C381" s="5" t="s">
        <v>205</v>
      </c>
      <c r="D381" s="22">
        <f t="shared" si="51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2"/>
        <v>4138</v>
      </c>
      <c r="J381" s="45">
        <v>5</v>
      </c>
      <c r="K381" s="46">
        <f t="shared" si="53"/>
        <v>60</v>
      </c>
      <c r="L381" s="42">
        <f t="shared" si="54"/>
        <v>13</v>
      </c>
      <c r="M381" s="24">
        <f t="shared" si="55"/>
        <v>165</v>
      </c>
      <c r="N381" s="26">
        <v>0</v>
      </c>
      <c r="O381" s="61">
        <v>0</v>
      </c>
      <c r="P381" s="60">
        <f t="shared" si="59"/>
        <v>-4138</v>
      </c>
      <c r="Q381" s="55">
        <f t="shared" si="57"/>
        <v>0</v>
      </c>
      <c r="R381" s="59" t="str">
        <f t="shared" si="56"/>
        <v>SIM</v>
      </c>
      <c r="S381" s="15"/>
    </row>
    <row r="382" spans="2:19" x14ac:dyDescent="0.2">
      <c r="B382" s="5" t="s">
        <v>581</v>
      </c>
      <c r="C382" s="5" t="s">
        <v>205</v>
      </c>
      <c r="D382" s="22">
        <f t="shared" si="51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2"/>
        <v>3500</v>
      </c>
      <c r="J382" s="45">
        <v>5</v>
      </c>
      <c r="K382" s="46">
        <f t="shared" si="53"/>
        <v>60</v>
      </c>
      <c r="L382" s="42">
        <f t="shared" si="54"/>
        <v>13</v>
      </c>
      <c r="M382" s="24">
        <f t="shared" si="55"/>
        <v>165</v>
      </c>
      <c r="N382" s="26">
        <v>0</v>
      </c>
      <c r="O382" s="61">
        <v>0</v>
      </c>
      <c r="P382" s="60">
        <f t="shared" si="59"/>
        <v>-3500</v>
      </c>
      <c r="Q382" s="55">
        <f t="shared" si="57"/>
        <v>0</v>
      </c>
      <c r="R382" s="59" t="str">
        <f t="shared" si="56"/>
        <v>SIM</v>
      </c>
      <c r="S382" s="15"/>
    </row>
    <row r="383" spans="2:19" x14ac:dyDescent="0.2">
      <c r="B383" s="5" t="s">
        <v>581</v>
      </c>
      <c r="C383" s="5" t="s">
        <v>205</v>
      </c>
      <c r="D383" s="22">
        <f t="shared" si="51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2"/>
        <v>14504</v>
      </c>
      <c r="J383" s="45">
        <v>5</v>
      </c>
      <c r="K383" s="46">
        <f t="shared" si="53"/>
        <v>60</v>
      </c>
      <c r="L383" s="42">
        <f t="shared" si="54"/>
        <v>13</v>
      </c>
      <c r="M383" s="24">
        <f t="shared" si="55"/>
        <v>165</v>
      </c>
      <c r="N383" s="26">
        <v>0</v>
      </c>
      <c r="O383" s="61">
        <v>0</v>
      </c>
      <c r="P383" s="60">
        <f t="shared" si="59"/>
        <v>-14504</v>
      </c>
      <c r="Q383" s="55">
        <f t="shared" si="57"/>
        <v>0</v>
      </c>
      <c r="R383" s="59" t="str">
        <f t="shared" si="56"/>
        <v>SIM</v>
      </c>
      <c r="S383" s="15"/>
    </row>
    <row r="384" spans="2:19" x14ac:dyDescent="0.2">
      <c r="B384" s="5" t="s">
        <v>581</v>
      </c>
      <c r="C384" s="5" t="s">
        <v>206</v>
      </c>
      <c r="D384" s="22">
        <f t="shared" si="51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2"/>
        <v>2553</v>
      </c>
      <c r="J384" s="45">
        <v>10</v>
      </c>
      <c r="K384" s="46">
        <f t="shared" si="53"/>
        <v>120</v>
      </c>
      <c r="L384" s="42">
        <f t="shared" si="54"/>
        <v>13</v>
      </c>
      <c r="M384" s="24">
        <f t="shared" si="55"/>
        <v>162</v>
      </c>
      <c r="N384" s="26">
        <v>0</v>
      </c>
      <c r="O384" s="61">
        <v>0</v>
      </c>
      <c r="P384" s="60">
        <f t="shared" si="59"/>
        <v>-2553</v>
      </c>
      <c r="Q384" s="55">
        <f t="shared" si="57"/>
        <v>0</v>
      </c>
      <c r="R384" s="59" t="str">
        <f t="shared" si="56"/>
        <v>SIM</v>
      </c>
      <c r="S384" s="15"/>
    </row>
    <row r="385" spans="2:19" x14ac:dyDescent="0.2">
      <c r="B385" s="5" t="s">
        <v>581</v>
      </c>
      <c r="C385" s="5" t="s">
        <v>206</v>
      </c>
      <c r="D385" s="22">
        <f t="shared" si="51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2"/>
        <v>218</v>
      </c>
      <c r="J385" s="45">
        <v>10</v>
      </c>
      <c r="K385" s="46">
        <f t="shared" si="53"/>
        <v>120</v>
      </c>
      <c r="L385" s="42">
        <f t="shared" si="54"/>
        <v>13</v>
      </c>
      <c r="M385" s="24">
        <f t="shared" si="55"/>
        <v>162</v>
      </c>
      <c r="N385" s="26">
        <v>0</v>
      </c>
      <c r="O385" s="61">
        <v>0</v>
      </c>
      <c r="P385" s="60">
        <f t="shared" si="59"/>
        <v>-218</v>
      </c>
      <c r="Q385" s="55">
        <f t="shared" si="57"/>
        <v>0</v>
      </c>
      <c r="R385" s="59" t="str">
        <f t="shared" si="56"/>
        <v>SIM</v>
      </c>
      <c r="S385" s="15"/>
    </row>
    <row r="386" spans="2:19" x14ac:dyDescent="0.2">
      <c r="B386" s="5" t="s">
        <v>581</v>
      </c>
      <c r="C386" s="5" t="s">
        <v>206</v>
      </c>
      <c r="D386" s="22">
        <f t="shared" si="51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2"/>
        <v>65</v>
      </c>
      <c r="J386" s="45">
        <v>10</v>
      </c>
      <c r="K386" s="46">
        <f t="shared" si="53"/>
        <v>120</v>
      </c>
      <c r="L386" s="42">
        <f t="shared" si="54"/>
        <v>13</v>
      </c>
      <c r="M386" s="24">
        <f t="shared" si="55"/>
        <v>161</v>
      </c>
      <c r="N386" s="26">
        <v>0</v>
      </c>
      <c r="O386" s="61">
        <v>0</v>
      </c>
      <c r="P386" s="60">
        <f t="shared" si="59"/>
        <v>-65</v>
      </c>
      <c r="Q386" s="55">
        <f t="shared" si="57"/>
        <v>0</v>
      </c>
      <c r="R386" s="59" t="str">
        <f t="shared" si="56"/>
        <v>SIM</v>
      </c>
      <c r="S386" s="15"/>
    </row>
    <row r="387" spans="2:19" x14ac:dyDescent="0.2">
      <c r="B387" s="5" t="s">
        <v>581</v>
      </c>
      <c r="C387" s="5" t="s">
        <v>206</v>
      </c>
      <c r="D387" s="22">
        <f t="shared" si="51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2"/>
        <v>195</v>
      </c>
      <c r="J387" s="45">
        <v>10</v>
      </c>
      <c r="K387" s="46">
        <f t="shared" si="53"/>
        <v>120</v>
      </c>
      <c r="L387" s="42">
        <f t="shared" si="54"/>
        <v>13</v>
      </c>
      <c r="M387" s="24">
        <f t="shared" si="55"/>
        <v>161</v>
      </c>
      <c r="N387" s="26">
        <v>0</v>
      </c>
      <c r="O387" s="61">
        <v>0</v>
      </c>
      <c r="P387" s="60">
        <f t="shared" si="59"/>
        <v>-195</v>
      </c>
      <c r="Q387" s="55">
        <f t="shared" si="57"/>
        <v>0</v>
      </c>
      <c r="R387" s="59" t="str">
        <f t="shared" si="56"/>
        <v>SIM</v>
      </c>
      <c r="S387" s="15"/>
    </row>
    <row r="388" spans="2:19" x14ac:dyDescent="0.2">
      <c r="B388" s="5" t="s">
        <v>581</v>
      </c>
      <c r="C388" s="5" t="s">
        <v>206</v>
      </c>
      <c r="D388" s="22">
        <f t="shared" ref="D388:D451" si="60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1">G388*H388</f>
        <v>189</v>
      </c>
      <c r="J388" s="45">
        <v>10</v>
      </c>
      <c r="K388" s="46">
        <f t="shared" ref="K388:K451" si="62">J388*12</f>
        <v>120</v>
      </c>
      <c r="L388" s="42">
        <f t="shared" ref="L388:L451" si="63">DATEDIF(F388,$F$2,"Y")</f>
        <v>13</v>
      </c>
      <c r="M388" s="24">
        <f t="shared" ref="M388:M451" si="64">DATEDIF(F388,$F$2,"M")</f>
        <v>161</v>
      </c>
      <c r="N388" s="26">
        <v>0</v>
      </c>
      <c r="O388" s="61">
        <v>0</v>
      </c>
      <c r="P388" s="60">
        <f t="shared" si="59"/>
        <v>-189</v>
      </c>
      <c r="Q388" s="55">
        <f t="shared" si="57"/>
        <v>0</v>
      </c>
      <c r="R388" s="59" t="str">
        <f t="shared" ref="R388:R451" si="65">IF(M388&gt;K388,"SIM","NÃO")</f>
        <v>SIM</v>
      </c>
      <c r="S388" s="15"/>
    </row>
    <row r="389" spans="2:19" x14ac:dyDescent="0.2">
      <c r="B389" s="5" t="s">
        <v>581</v>
      </c>
      <c r="C389" s="5" t="s">
        <v>208</v>
      </c>
      <c r="D389" s="22">
        <f t="shared" si="60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1"/>
        <v>649</v>
      </c>
      <c r="J389" s="45">
        <v>10</v>
      </c>
      <c r="K389" s="46">
        <f t="shared" si="62"/>
        <v>120</v>
      </c>
      <c r="L389" s="42">
        <f t="shared" si="63"/>
        <v>13</v>
      </c>
      <c r="M389" s="24">
        <f t="shared" si="64"/>
        <v>160</v>
      </c>
      <c r="N389" s="26">
        <v>0</v>
      </c>
      <c r="O389" s="61">
        <v>0</v>
      </c>
      <c r="P389" s="60">
        <f t="shared" si="59"/>
        <v>-649</v>
      </c>
      <c r="Q389" s="55">
        <f t="shared" si="57"/>
        <v>0</v>
      </c>
      <c r="R389" s="59" t="str">
        <f t="shared" si="65"/>
        <v>SIM</v>
      </c>
      <c r="S389" s="15"/>
    </row>
    <row r="390" spans="2:19" x14ac:dyDescent="0.2">
      <c r="B390" s="5" t="s">
        <v>581</v>
      </c>
      <c r="C390" s="5" t="s">
        <v>208</v>
      </c>
      <c r="D390" s="22">
        <f t="shared" si="60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1"/>
        <v>462</v>
      </c>
      <c r="J390" s="45">
        <v>10</v>
      </c>
      <c r="K390" s="46">
        <f t="shared" si="62"/>
        <v>120</v>
      </c>
      <c r="L390" s="42">
        <f t="shared" si="63"/>
        <v>13</v>
      </c>
      <c r="M390" s="24">
        <f t="shared" si="64"/>
        <v>160</v>
      </c>
      <c r="N390" s="26">
        <v>0</v>
      </c>
      <c r="O390" s="61">
        <v>0</v>
      </c>
      <c r="P390" s="60">
        <f t="shared" si="59"/>
        <v>-462</v>
      </c>
      <c r="Q390" s="55">
        <f t="shared" si="57"/>
        <v>0</v>
      </c>
      <c r="R390" s="59" t="str">
        <f t="shared" si="65"/>
        <v>SIM</v>
      </c>
      <c r="S390" s="15"/>
    </row>
    <row r="391" spans="2:19" x14ac:dyDescent="0.2">
      <c r="B391" s="5" t="s">
        <v>581</v>
      </c>
      <c r="C391" s="5" t="s">
        <v>206</v>
      </c>
      <c r="D391" s="22">
        <f t="shared" si="60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1"/>
        <v>248</v>
      </c>
      <c r="J391" s="45">
        <v>10</v>
      </c>
      <c r="K391" s="46">
        <f t="shared" si="62"/>
        <v>120</v>
      </c>
      <c r="L391" s="42">
        <f t="shared" si="63"/>
        <v>13</v>
      </c>
      <c r="M391" s="24">
        <f t="shared" si="64"/>
        <v>160</v>
      </c>
      <c r="N391" s="26">
        <v>0</v>
      </c>
      <c r="O391" s="61">
        <v>0</v>
      </c>
      <c r="P391" s="60">
        <f t="shared" si="59"/>
        <v>-248</v>
      </c>
      <c r="Q391" s="55">
        <f t="shared" si="57"/>
        <v>0</v>
      </c>
      <c r="R391" s="59" t="str">
        <f t="shared" si="65"/>
        <v>SIM</v>
      </c>
      <c r="S391" s="15"/>
    </row>
    <row r="392" spans="2:19" x14ac:dyDescent="0.2">
      <c r="B392" s="5" t="s">
        <v>581</v>
      </c>
      <c r="C392" s="5" t="s">
        <v>205</v>
      </c>
      <c r="D392" s="22">
        <f t="shared" si="60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1"/>
        <v>10327.5</v>
      </c>
      <c r="J392" s="45">
        <v>5</v>
      </c>
      <c r="K392" s="46">
        <f t="shared" si="62"/>
        <v>60</v>
      </c>
      <c r="L392" s="42">
        <f t="shared" si="63"/>
        <v>13</v>
      </c>
      <c r="M392" s="24">
        <f t="shared" si="64"/>
        <v>160</v>
      </c>
      <c r="N392" s="26">
        <v>0</v>
      </c>
      <c r="O392" s="61">
        <v>0</v>
      </c>
      <c r="P392" s="60">
        <f t="shared" si="59"/>
        <v>-10327.5</v>
      </c>
      <c r="Q392" s="55">
        <f t="shared" si="57"/>
        <v>0</v>
      </c>
      <c r="R392" s="59" t="str">
        <f t="shared" si="65"/>
        <v>SIM</v>
      </c>
      <c r="S392" s="15"/>
    </row>
    <row r="393" spans="2:19" x14ac:dyDescent="0.2">
      <c r="B393" s="5" t="s">
        <v>581</v>
      </c>
      <c r="C393" s="5" t="s">
        <v>205</v>
      </c>
      <c r="D393" s="22">
        <f t="shared" si="60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1"/>
        <v>2026</v>
      </c>
      <c r="J393" s="45">
        <v>5</v>
      </c>
      <c r="K393" s="46">
        <f t="shared" si="62"/>
        <v>60</v>
      </c>
      <c r="L393" s="42">
        <f t="shared" si="63"/>
        <v>13</v>
      </c>
      <c r="M393" s="24">
        <f t="shared" si="64"/>
        <v>160</v>
      </c>
      <c r="N393" s="26">
        <v>0</v>
      </c>
      <c r="O393" s="61">
        <v>0</v>
      </c>
      <c r="P393" s="60">
        <f t="shared" si="59"/>
        <v>-2026</v>
      </c>
      <c r="Q393" s="55">
        <f t="shared" si="57"/>
        <v>0</v>
      </c>
      <c r="R393" s="59" t="str">
        <f t="shared" si="65"/>
        <v>SIM</v>
      </c>
      <c r="S393" s="15"/>
    </row>
    <row r="394" spans="2:19" x14ac:dyDescent="0.2">
      <c r="B394" s="5" t="s">
        <v>581</v>
      </c>
      <c r="C394" s="5" t="s">
        <v>206</v>
      </c>
      <c r="D394" s="22">
        <f t="shared" si="60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1"/>
        <v>229</v>
      </c>
      <c r="J394" s="45">
        <v>10</v>
      </c>
      <c r="K394" s="46">
        <f t="shared" si="62"/>
        <v>120</v>
      </c>
      <c r="L394" s="42">
        <f t="shared" si="63"/>
        <v>13</v>
      </c>
      <c r="M394" s="24">
        <f t="shared" si="64"/>
        <v>160</v>
      </c>
      <c r="N394" s="26">
        <v>0</v>
      </c>
      <c r="O394" s="61">
        <v>0</v>
      </c>
      <c r="P394" s="60">
        <f t="shared" si="59"/>
        <v>-229</v>
      </c>
      <c r="Q394" s="55">
        <f t="shared" si="57"/>
        <v>0</v>
      </c>
      <c r="R394" s="59" t="str">
        <f t="shared" si="65"/>
        <v>SIM</v>
      </c>
      <c r="S394" s="15"/>
    </row>
    <row r="395" spans="2:19" x14ac:dyDescent="0.2">
      <c r="B395" s="5" t="s">
        <v>582</v>
      </c>
      <c r="C395" s="5" t="s">
        <v>6</v>
      </c>
      <c r="D395" s="22">
        <f t="shared" si="60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1"/>
        <v>132327.17000000001</v>
      </c>
      <c r="J395" s="45">
        <v>25</v>
      </c>
      <c r="K395" s="46">
        <f t="shared" si="62"/>
        <v>300</v>
      </c>
      <c r="L395" s="42">
        <f t="shared" si="63"/>
        <v>13</v>
      </c>
      <c r="M395" s="24">
        <f t="shared" si="64"/>
        <v>158</v>
      </c>
      <c r="N395" s="26">
        <v>0</v>
      </c>
      <c r="O395" s="61">
        <f>(SLN(I395,N395,K395))*-1</f>
        <v>-441.09056666666669</v>
      </c>
      <c r="P395" s="60">
        <f>O395*M395</f>
        <v>-69692.309533333333</v>
      </c>
      <c r="Q395" s="55">
        <f t="shared" ref="Q395:Q458" si="66">I395+N395+O395+P395</f>
        <v>62193.769899999999</v>
      </c>
      <c r="R395" s="59" t="str">
        <f t="shared" si="65"/>
        <v>NÃO</v>
      </c>
      <c r="S395" s="15"/>
    </row>
    <row r="396" spans="2:19" x14ac:dyDescent="0.2">
      <c r="B396" s="5" t="s">
        <v>581</v>
      </c>
      <c r="C396" s="5" t="s">
        <v>206</v>
      </c>
      <c r="D396" s="22">
        <f t="shared" si="60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1"/>
        <v>539</v>
      </c>
      <c r="J396" s="45">
        <v>10</v>
      </c>
      <c r="K396" s="46">
        <f t="shared" si="62"/>
        <v>120</v>
      </c>
      <c r="L396" s="42">
        <f t="shared" si="63"/>
        <v>13</v>
      </c>
      <c r="M396" s="24">
        <f t="shared" si="64"/>
        <v>158</v>
      </c>
      <c r="N396" s="26">
        <v>0</v>
      </c>
      <c r="O396" s="61">
        <v>0</v>
      </c>
      <c r="P396" s="60">
        <f t="shared" ref="P396:P424" si="67">I396*-1</f>
        <v>-539</v>
      </c>
      <c r="Q396" s="55">
        <f t="shared" si="66"/>
        <v>0</v>
      </c>
      <c r="R396" s="59" t="str">
        <f t="shared" si="65"/>
        <v>SIM</v>
      </c>
      <c r="S396" s="15"/>
    </row>
    <row r="397" spans="2:19" x14ac:dyDescent="0.2">
      <c r="B397" s="5" t="s">
        <v>581</v>
      </c>
      <c r="C397" s="5" t="s">
        <v>208</v>
      </c>
      <c r="D397" s="22">
        <f t="shared" si="60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1"/>
        <v>1932</v>
      </c>
      <c r="J397" s="45">
        <v>10</v>
      </c>
      <c r="K397" s="46">
        <f t="shared" si="62"/>
        <v>120</v>
      </c>
      <c r="L397" s="42">
        <f t="shared" si="63"/>
        <v>13</v>
      </c>
      <c r="M397" s="24">
        <f t="shared" si="64"/>
        <v>157</v>
      </c>
      <c r="N397" s="26">
        <v>0</v>
      </c>
      <c r="O397" s="61">
        <v>0</v>
      </c>
      <c r="P397" s="60">
        <f t="shared" si="67"/>
        <v>-1932</v>
      </c>
      <c r="Q397" s="55">
        <f t="shared" si="66"/>
        <v>0</v>
      </c>
      <c r="R397" s="59" t="str">
        <f t="shared" si="65"/>
        <v>SIM</v>
      </c>
      <c r="S397" s="15"/>
    </row>
    <row r="398" spans="2:19" x14ac:dyDescent="0.2">
      <c r="B398" s="5" t="s">
        <v>581</v>
      </c>
      <c r="C398" s="5" t="s">
        <v>206</v>
      </c>
      <c r="D398" s="22">
        <f t="shared" si="60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1"/>
        <v>207</v>
      </c>
      <c r="J398" s="45">
        <v>10</v>
      </c>
      <c r="K398" s="46">
        <f t="shared" si="62"/>
        <v>120</v>
      </c>
      <c r="L398" s="42">
        <f t="shared" si="63"/>
        <v>13</v>
      </c>
      <c r="M398" s="24">
        <f t="shared" si="64"/>
        <v>157</v>
      </c>
      <c r="N398" s="26">
        <v>0</v>
      </c>
      <c r="O398" s="61">
        <v>0</v>
      </c>
      <c r="P398" s="60">
        <f t="shared" si="67"/>
        <v>-207</v>
      </c>
      <c r="Q398" s="55">
        <f t="shared" si="66"/>
        <v>0</v>
      </c>
      <c r="R398" s="59" t="str">
        <f t="shared" si="65"/>
        <v>SIM</v>
      </c>
      <c r="S398" s="15"/>
    </row>
    <row r="399" spans="2:19" x14ac:dyDescent="0.2">
      <c r="B399" s="5" t="s">
        <v>581</v>
      </c>
      <c r="C399" s="5" t="s">
        <v>206</v>
      </c>
      <c r="D399" s="22">
        <f t="shared" si="60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1"/>
        <v>734.92</v>
      </c>
      <c r="J399" s="45">
        <v>10</v>
      </c>
      <c r="K399" s="46">
        <f t="shared" si="62"/>
        <v>120</v>
      </c>
      <c r="L399" s="42">
        <f t="shared" si="63"/>
        <v>13</v>
      </c>
      <c r="M399" s="24">
        <f t="shared" si="64"/>
        <v>156</v>
      </c>
      <c r="N399" s="26">
        <v>0</v>
      </c>
      <c r="O399" s="61">
        <v>0</v>
      </c>
      <c r="P399" s="60">
        <f t="shared" si="67"/>
        <v>-734.92</v>
      </c>
      <c r="Q399" s="55">
        <f t="shared" si="66"/>
        <v>0</v>
      </c>
      <c r="R399" s="59" t="str">
        <f t="shared" si="65"/>
        <v>SIM</v>
      </c>
      <c r="S399" s="15"/>
    </row>
    <row r="400" spans="2:19" x14ac:dyDescent="0.2">
      <c r="B400" s="5" t="s">
        <v>581</v>
      </c>
      <c r="C400" s="5" t="s">
        <v>206</v>
      </c>
      <c r="D400" s="22">
        <f t="shared" si="60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1"/>
        <v>175</v>
      </c>
      <c r="J400" s="45">
        <v>10</v>
      </c>
      <c r="K400" s="46">
        <f t="shared" si="62"/>
        <v>120</v>
      </c>
      <c r="L400" s="42">
        <f t="shared" si="63"/>
        <v>12</v>
      </c>
      <c r="M400" s="24">
        <f t="shared" si="64"/>
        <v>155</v>
      </c>
      <c r="N400" s="26">
        <v>0</v>
      </c>
      <c r="O400" s="61">
        <v>0</v>
      </c>
      <c r="P400" s="60">
        <f t="shared" si="67"/>
        <v>-175</v>
      </c>
      <c r="Q400" s="55">
        <f t="shared" si="66"/>
        <v>0</v>
      </c>
      <c r="R400" s="59" t="str">
        <f t="shared" si="65"/>
        <v>SIM</v>
      </c>
      <c r="S400" s="15"/>
    </row>
    <row r="401" spans="2:19" x14ac:dyDescent="0.2">
      <c r="B401" s="5" t="s">
        <v>581</v>
      </c>
      <c r="C401" s="5" t="s">
        <v>208</v>
      </c>
      <c r="D401" s="22">
        <f t="shared" si="60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1"/>
        <v>1134</v>
      </c>
      <c r="J401" s="45">
        <v>10</v>
      </c>
      <c r="K401" s="46">
        <f t="shared" si="62"/>
        <v>120</v>
      </c>
      <c r="L401" s="42">
        <f t="shared" si="63"/>
        <v>12</v>
      </c>
      <c r="M401" s="24">
        <f t="shared" si="64"/>
        <v>154</v>
      </c>
      <c r="N401" s="26">
        <v>0</v>
      </c>
      <c r="O401" s="61">
        <v>0</v>
      </c>
      <c r="P401" s="60">
        <f t="shared" si="67"/>
        <v>-1134</v>
      </c>
      <c r="Q401" s="55">
        <f t="shared" si="66"/>
        <v>0</v>
      </c>
      <c r="R401" s="59" t="str">
        <f t="shared" si="65"/>
        <v>SIM</v>
      </c>
      <c r="S401" s="15"/>
    </row>
    <row r="402" spans="2:19" x14ac:dyDescent="0.2">
      <c r="B402" s="5" t="s">
        <v>581</v>
      </c>
      <c r="C402" s="5" t="s">
        <v>208</v>
      </c>
      <c r="D402" s="22">
        <f t="shared" si="60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1"/>
        <v>320</v>
      </c>
      <c r="J402" s="45">
        <v>10</v>
      </c>
      <c r="K402" s="46">
        <f t="shared" si="62"/>
        <v>120</v>
      </c>
      <c r="L402" s="42">
        <f t="shared" si="63"/>
        <v>12</v>
      </c>
      <c r="M402" s="24">
        <f t="shared" si="64"/>
        <v>154</v>
      </c>
      <c r="N402" s="26">
        <v>0</v>
      </c>
      <c r="O402" s="61">
        <v>0</v>
      </c>
      <c r="P402" s="60">
        <f t="shared" si="67"/>
        <v>-320</v>
      </c>
      <c r="Q402" s="55">
        <f t="shared" si="66"/>
        <v>0</v>
      </c>
      <c r="R402" s="59" t="str">
        <f t="shared" si="65"/>
        <v>SIM</v>
      </c>
      <c r="S402" s="15"/>
    </row>
    <row r="403" spans="2:19" x14ac:dyDescent="0.2">
      <c r="B403" s="5" t="s">
        <v>581</v>
      </c>
      <c r="C403" s="5" t="s">
        <v>205</v>
      </c>
      <c r="D403" s="22">
        <f t="shared" si="60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1"/>
        <v>2244</v>
      </c>
      <c r="J403" s="45">
        <v>5</v>
      </c>
      <c r="K403" s="46">
        <f t="shared" si="62"/>
        <v>60</v>
      </c>
      <c r="L403" s="42">
        <f t="shared" si="63"/>
        <v>12</v>
      </c>
      <c r="M403" s="24">
        <f t="shared" si="64"/>
        <v>154</v>
      </c>
      <c r="N403" s="26">
        <v>0</v>
      </c>
      <c r="O403" s="61">
        <v>0</v>
      </c>
      <c r="P403" s="60">
        <f t="shared" si="67"/>
        <v>-2244</v>
      </c>
      <c r="Q403" s="55">
        <f t="shared" si="66"/>
        <v>0</v>
      </c>
      <c r="R403" s="59" t="str">
        <f t="shared" si="65"/>
        <v>SIM</v>
      </c>
      <c r="S403" s="15"/>
    </row>
    <row r="404" spans="2:19" x14ac:dyDescent="0.2">
      <c r="B404" s="5" t="s">
        <v>581</v>
      </c>
      <c r="C404" s="5" t="s">
        <v>206</v>
      </c>
      <c r="D404" s="22">
        <f t="shared" si="60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1"/>
        <v>761</v>
      </c>
      <c r="J404" s="45">
        <v>10</v>
      </c>
      <c r="K404" s="46">
        <f t="shared" si="62"/>
        <v>120</v>
      </c>
      <c r="L404" s="42">
        <f t="shared" si="63"/>
        <v>12</v>
      </c>
      <c r="M404" s="24">
        <f t="shared" si="64"/>
        <v>153</v>
      </c>
      <c r="N404" s="26">
        <v>0</v>
      </c>
      <c r="O404" s="61">
        <v>0</v>
      </c>
      <c r="P404" s="60">
        <f t="shared" si="67"/>
        <v>-761</v>
      </c>
      <c r="Q404" s="55">
        <f t="shared" si="66"/>
        <v>0</v>
      </c>
      <c r="R404" s="59" t="str">
        <f t="shared" si="65"/>
        <v>SIM</v>
      </c>
      <c r="S404" s="15"/>
    </row>
    <row r="405" spans="2:19" x14ac:dyDescent="0.2">
      <c r="B405" s="5" t="s">
        <v>581</v>
      </c>
      <c r="C405" s="5" t="s">
        <v>206</v>
      </c>
      <c r="D405" s="22">
        <f t="shared" si="60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1"/>
        <v>238</v>
      </c>
      <c r="J405" s="45">
        <v>10</v>
      </c>
      <c r="K405" s="46">
        <f t="shared" si="62"/>
        <v>120</v>
      </c>
      <c r="L405" s="42">
        <f t="shared" si="63"/>
        <v>12</v>
      </c>
      <c r="M405" s="24">
        <f t="shared" si="64"/>
        <v>153</v>
      </c>
      <c r="N405" s="26">
        <v>0</v>
      </c>
      <c r="O405" s="61">
        <v>0</v>
      </c>
      <c r="P405" s="60">
        <f t="shared" si="67"/>
        <v>-238</v>
      </c>
      <c r="Q405" s="55">
        <f t="shared" si="66"/>
        <v>0</v>
      </c>
      <c r="R405" s="59" t="str">
        <f t="shared" si="65"/>
        <v>SIM</v>
      </c>
      <c r="S405" s="15"/>
    </row>
    <row r="406" spans="2:19" x14ac:dyDescent="0.2">
      <c r="B406" s="5" t="s">
        <v>581</v>
      </c>
      <c r="C406" s="5" t="s">
        <v>206</v>
      </c>
      <c r="D406" s="22">
        <f t="shared" si="60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1"/>
        <v>199</v>
      </c>
      <c r="J406" s="45">
        <v>10</v>
      </c>
      <c r="K406" s="46">
        <f t="shared" si="62"/>
        <v>120</v>
      </c>
      <c r="L406" s="42">
        <f t="shared" si="63"/>
        <v>12</v>
      </c>
      <c r="M406" s="24">
        <f t="shared" si="64"/>
        <v>153</v>
      </c>
      <c r="N406" s="26">
        <v>0</v>
      </c>
      <c r="O406" s="61">
        <v>0</v>
      </c>
      <c r="P406" s="60">
        <f t="shared" si="67"/>
        <v>-199</v>
      </c>
      <c r="Q406" s="55">
        <f t="shared" si="66"/>
        <v>0</v>
      </c>
      <c r="R406" s="59" t="str">
        <f t="shared" si="65"/>
        <v>SIM</v>
      </c>
      <c r="S406" s="15"/>
    </row>
    <row r="407" spans="2:19" x14ac:dyDescent="0.2">
      <c r="B407" s="5" t="s">
        <v>581</v>
      </c>
      <c r="C407" s="5" t="s">
        <v>208</v>
      </c>
      <c r="D407" s="22">
        <f t="shared" si="60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1"/>
        <v>2580</v>
      </c>
      <c r="J407" s="45">
        <v>10</v>
      </c>
      <c r="K407" s="46">
        <f t="shared" si="62"/>
        <v>120</v>
      </c>
      <c r="L407" s="42">
        <f t="shared" si="63"/>
        <v>12</v>
      </c>
      <c r="M407" s="24">
        <f t="shared" si="64"/>
        <v>152</v>
      </c>
      <c r="N407" s="26">
        <v>0</v>
      </c>
      <c r="O407" s="61">
        <v>0</v>
      </c>
      <c r="P407" s="60">
        <f t="shared" si="67"/>
        <v>-2580</v>
      </c>
      <c r="Q407" s="55">
        <f t="shared" si="66"/>
        <v>0</v>
      </c>
      <c r="R407" s="59" t="str">
        <f t="shared" si="65"/>
        <v>SIM</v>
      </c>
      <c r="S407" s="15"/>
    </row>
    <row r="408" spans="2:19" x14ac:dyDescent="0.2">
      <c r="B408" s="5" t="s">
        <v>581</v>
      </c>
      <c r="C408" s="5" t="s">
        <v>206</v>
      </c>
      <c r="D408" s="22">
        <f t="shared" si="60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1"/>
        <v>270</v>
      </c>
      <c r="J408" s="45">
        <v>10</v>
      </c>
      <c r="K408" s="46">
        <f t="shared" si="62"/>
        <v>120</v>
      </c>
      <c r="L408" s="42">
        <f t="shared" si="63"/>
        <v>12</v>
      </c>
      <c r="M408" s="24">
        <f t="shared" si="64"/>
        <v>152</v>
      </c>
      <c r="N408" s="26">
        <v>0</v>
      </c>
      <c r="O408" s="61">
        <v>0</v>
      </c>
      <c r="P408" s="60">
        <f t="shared" si="67"/>
        <v>-270</v>
      </c>
      <c r="Q408" s="55">
        <f t="shared" si="66"/>
        <v>0</v>
      </c>
      <c r="R408" s="59" t="str">
        <f t="shared" si="65"/>
        <v>SIM</v>
      </c>
      <c r="S408" s="15"/>
    </row>
    <row r="409" spans="2:19" x14ac:dyDescent="0.2">
      <c r="B409" s="5" t="s">
        <v>581</v>
      </c>
      <c r="C409" s="5" t="s">
        <v>208</v>
      </c>
      <c r="D409" s="22">
        <f t="shared" si="60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1"/>
        <v>320</v>
      </c>
      <c r="J409" s="45">
        <v>10</v>
      </c>
      <c r="K409" s="46">
        <f t="shared" si="62"/>
        <v>120</v>
      </c>
      <c r="L409" s="42">
        <f t="shared" si="63"/>
        <v>12</v>
      </c>
      <c r="M409" s="24">
        <f t="shared" si="64"/>
        <v>152</v>
      </c>
      <c r="N409" s="26">
        <v>0</v>
      </c>
      <c r="O409" s="61">
        <v>0</v>
      </c>
      <c r="P409" s="60">
        <f t="shared" si="67"/>
        <v>-320</v>
      </c>
      <c r="Q409" s="55">
        <f t="shared" si="66"/>
        <v>0</v>
      </c>
      <c r="R409" s="59" t="str">
        <f t="shared" si="65"/>
        <v>SIM</v>
      </c>
      <c r="S409" s="15"/>
    </row>
    <row r="410" spans="2:19" x14ac:dyDescent="0.2">
      <c r="B410" s="5" t="s">
        <v>581</v>
      </c>
      <c r="C410" s="5" t="s">
        <v>205</v>
      </c>
      <c r="D410" s="22">
        <f t="shared" si="60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1"/>
        <v>3454.3</v>
      </c>
      <c r="J410" s="45">
        <v>5</v>
      </c>
      <c r="K410" s="46">
        <f t="shared" si="62"/>
        <v>60</v>
      </c>
      <c r="L410" s="42">
        <f t="shared" si="63"/>
        <v>12</v>
      </c>
      <c r="M410" s="24">
        <f t="shared" si="64"/>
        <v>152</v>
      </c>
      <c r="N410" s="26">
        <v>0</v>
      </c>
      <c r="O410" s="61">
        <v>0</v>
      </c>
      <c r="P410" s="60">
        <f t="shared" si="67"/>
        <v>-3454.3</v>
      </c>
      <c r="Q410" s="55">
        <f t="shared" si="66"/>
        <v>0</v>
      </c>
      <c r="R410" s="59" t="str">
        <f t="shared" si="65"/>
        <v>SIM</v>
      </c>
      <c r="S410" s="15"/>
    </row>
    <row r="411" spans="2:19" x14ac:dyDescent="0.2">
      <c r="B411" s="5" t="s">
        <v>581</v>
      </c>
      <c r="C411" s="5" t="s">
        <v>208</v>
      </c>
      <c r="D411" s="22">
        <f t="shared" si="60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1"/>
        <v>680</v>
      </c>
      <c r="J411" s="45">
        <v>10</v>
      </c>
      <c r="K411" s="46">
        <f t="shared" si="62"/>
        <v>120</v>
      </c>
      <c r="L411" s="42">
        <f t="shared" si="63"/>
        <v>12</v>
      </c>
      <c r="M411" s="24">
        <f t="shared" si="64"/>
        <v>152</v>
      </c>
      <c r="N411" s="26">
        <v>0</v>
      </c>
      <c r="O411" s="61">
        <v>0</v>
      </c>
      <c r="P411" s="60">
        <f t="shared" si="67"/>
        <v>-680</v>
      </c>
      <c r="Q411" s="55">
        <f t="shared" si="66"/>
        <v>0</v>
      </c>
      <c r="R411" s="59" t="str">
        <f t="shared" si="65"/>
        <v>SIM</v>
      </c>
      <c r="S411" s="15"/>
    </row>
    <row r="412" spans="2:19" x14ac:dyDescent="0.2">
      <c r="B412" s="5" t="s">
        <v>581</v>
      </c>
      <c r="C412" s="5" t="s">
        <v>208</v>
      </c>
      <c r="D412" s="22">
        <f t="shared" si="60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1"/>
        <v>309</v>
      </c>
      <c r="J412" s="45">
        <v>10</v>
      </c>
      <c r="K412" s="46">
        <f t="shared" si="62"/>
        <v>120</v>
      </c>
      <c r="L412" s="42">
        <f t="shared" si="63"/>
        <v>12</v>
      </c>
      <c r="M412" s="24">
        <f t="shared" si="64"/>
        <v>151</v>
      </c>
      <c r="N412" s="26">
        <v>0</v>
      </c>
      <c r="O412" s="61">
        <v>0</v>
      </c>
      <c r="P412" s="60">
        <f t="shared" si="67"/>
        <v>-309</v>
      </c>
      <c r="Q412" s="55">
        <f t="shared" si="66"/>
        <v>0</v>
      </c>
      <c r="R412" s="59" t="str">
        <f t="shared" si="65"/>
        <v>SIM</v>
      </c>
      <c r="S412" s="15"/>
    </row>
    <row r="413" spans="2:19" x14ac:dyDescent="0.2">
      <c r="B413" s="5" t="s">
        <v>581</v>
      </c>
      <c r="C413" s="5" t="s">
        <v>206</v>
      </c>
      <c r="D413" s="22">
        <f t="shared" si="60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1"/>
        <v>225</v>
      </c>
      <c r="J413" s="45">
        <v>10</v>
      </c>
      <c r="K413" s="46">
        <f t="shared" si="62"/>
        <v>120</v>
      </c>
      <c r="L413" s="42">
        <f t="shared" si="63"/>
        <v>12</v>
      </c>
      <c r="M413" s="24">
        <f t="shared" si="64"/>
        <v>150</v>
      </c>
      <c r="N413" s="26">
        <v>0</v>
      </c>
      <c r="O413" s="61">
        <v>0</v>
      </c>
      <c r="P413" s="60">
        <f t="shared" si="67"/>
        <v>-225</v>
      </c>
      <c r="Q413" s="55">
        <f t="shared" si="66"/>
        <v>0</v>
      </c>
      <c r="R413" s="59" t="str">
        <f t="shared" si="65"/>
        <v>SIM</v>
      </c>
      <c r="S413" s="15"/>
    </row>
    <row r="414" spans="2:19" x14ac:dyDescent="0.2">
      <c r="B414" s="5" t="s">
        <v>581</v>
      </c>
      <c r="C414" s="5" t="s">
        <v>206</v>
      </c>
      <c r="D414" s="22">
        <f t="shared" si="60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1"/>
        <v>980</v>
      </c>
      <c r="J414" s="45">
        <v>10</v>
      </c>
      <c r="K414" s="46">
        <f t="shared" si="62"/>
        <v>120</v>
      </c>
      <c r="L414" s="42">
        <f t="shared" si="63"/>
        <v>12</v>
      </c>
      <c r="M414" s="24">
        <f t="shared" si="64"/>
        <v>150</v>
      </c>
      <c r="N414" s="26">
        <v>0</v>
      </c>
      <c r="O414" s="61">
        <v>0</v>
      </c>
      <c r="P414" s="60">
        <f t="shared" si="67"/>
        <v>-980</v>
      </c>
      <c r="Q414" s="55">
        <f t="shared" si="66"/>
        <v>0</v>
      </c>
      <c r="R414" s="59" t="str">
        <f t="shared" si="65"/>
        <v>SIM</v>
      </c>
      <c r="S414" s="15"/>
    </row>
    <row r="415" spans="2:19" x14ac:dyDescent="0.2">
      <c r="B415" s="5" t="s">
        <v>581</v>
      </c>
      <c r="C415" s="5" t="s">
        <v>206</v>
      </c>
      <c r="D415" s="22">
        <f t="shared" si="60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1"/>
        <v>4207.32</v>
      </c>
      <c r="J415" s="45">
        <v>10</v>
      </c>
      <c r="K415" s="46">
        <f t="shared" si="62"/>
        <v>120</v>
      </c>
      <c r="L415" s="42">
        <f t="shared" si="63"/>
        <v>12</v>
      </c>
      <c r="M415" s="24">
        <f t="shared" si="64"/>
        <v>150</v>
      </c>
      <c r="N415" s="26">
        <v>0</v>
      </c>
      <c r="O415" s="61">
        <v>0</v>
      </c>
      <c r="P415" s="60">
        <f t="shared" si="67"/>
        <v>-4207.32</v>
      </c>
      <c r="Q415" s="55">
        <f t="shared" si="66"/>
        <v>0</v>
      </c>
      <c r="R415" s="59" t="str">
        <f t="shared" si="65"/>
        <v>SIM</v>
      </c>
      <c r="S415" s="15"/>
    </row>
    <row r="416" spans="2:19" x14ac:dyDescent="0.2">
      <c r="B416" s="5" t="s">
        <v>581</v>
      </c>
      <c r="C416" s="5" t="s">
        <v>205</v>
      </c>
      <c r="D416" s="22">
        <f t="shared" si="60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1"/>
        <v>30710.850000000002</v>
      </c>
      <c r="J416" s="45">
        <v>5</v>
      </c>
      <c r="K416" s="46">
        <f t="shared" si="62"/>
        <v>60</v>
      </c>
      <c r="L416" s="42">
        <f t="shared" si="63"/>
        <v>12</v>
      </c>
      <c r="M416" s="24">
        <f t="shared" si="64"/>
        <v>150</v>
      </c>
      <c r="N416" s="26">
        <v>0</v>
      </c>
      <c r="O416" s="61">
        <v>0</v>
      </c>
      <c r="P416" s="60">
        <f t="shared" si="67"/>
        <v>-30710.850000000002</v>
      </c>
      <c r="Q416" s="55">
        <f t="shared" si="66"/>
        <v>0</v>
      </c>
      <c r="R416" s="59" t="str">
        <f t="shared" si="65"/>
        <v>SIM</v>
      </c>
      <c r="S416" s="15"/>
    </row>
    <row r="417" spans="2:19" x14ac:dyDescent="0.2">
      <c r="B417" s="5" t="s">
        <v>581</v>
      </c>
      <c r="C417" s="5" t="s">
        <v>205</v>
      </c>
      <c r="D417" s="22">
        <f t="shared" si="60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1"/>
        <v>701.22</v>
      </c>
      <c r="J417" s="45">
        <v>5</v>
      </c>
      <c r="K417" s="46">
        <f t="shared" si="62"/>
        <v>60</v>
      </c>
      <c r="L417" s="42">
        <f t="shared" si="63"/>
        <v>12</v>
      </c>
      <c r="M417" s="24">
        <f t="shared" si="64"/>
        <v>150</v>
      </c>
      <c r="N417" s="26">
        <v>0</v>
      </c>
      <c r="O417" s="61">
        <v>0</v>
      </c>
      <c r="P417" s="60">
        <f t="shared" si="67"/>
        <v>-701.22</v>
      </c>
      <c r="Q417" s="55">
        <f t="shared" si="66"/>
        <v>0</v>
      </c>
      <c r="R417" s="59" t="str">
        <f t="shared" si="65"/>
        <v>SIM</v>
      </c>
      <c r="S417" s="15"/>
    </row>
    <row r="418" spans="2:19" x14ac:dyDescent="0.2">
      <c r="B418" s="5" t="s">
        <v>581</v>
      </c>
      <c r="C418" s="5" t="s">
        <v>205</v>
      </c>
      <c r="D418" s="22">
        <f t="shared" si="60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1"/>
        <v>2999.77</v>
      </c>
      <c r="J418" s="45">
        <v>5</v>
      </c>
      <c r="K418" s="46">
        <f t="shared" si="62"/>
        <v>60</v>
      </c>
      <c r="L418" s="42">
        <f t="shared" si="63"/>
        <v>12</v>
      </c>
      <c r="M418" s="24">
        <f t="shared" si="64"/>
        <v>150</v>
      </c>
      <c r="N418" s="26">
        <v>0</v>
      </c>
      <c r="O418" s="61">
        <v>0</v>
      </c>
      <c r="P418" s="60">
        <f t="shared" si="67"/>
        <v>-2999.77</v>
      </c>
      <c r="Q418" s="55">
        <f t="shared" si="66"/>
        <v>0</v>
      </c>
      <c r="R418" s="59" t="str">
        <f t="shared" si="65"/>
        <v>SIM</v>
      </c>
      <c r="S418" s="15"/>
    </row>
    <row r="419" spans="2:19" x14ac:dyDescent="0.2">
      <c r="B419" s="5" t="s">
        <v>581</v>
      </c>
      <c r="C419" s="5" t="s">
        <v>208</v>
      </c>
      <c r="D419" s="22">
        <f t="shared" si="60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1"/>
        <v>1990</v>
      </c>
      <c r="J419" s="45">
        <v>10</v>
      </c>
      <c r="K419" s="46">
        <f t="shared" si="62"/>
        <v>120</v>
      </c>
      <c r="L419" s="42">
        <f t="shared" si="63"/>
        <v>12</v>
      </c>
      <c r="M419" s="24">
        <f t="shared" si="64"/>
        <v>148</v>
      </c>
      <c r="N419" s="26">
        <v>0</v>
      </c>
      <c r="O419" s="61">
        <v>0</v>
      </c>
      <c r="P419" s="60">
        <f t="shared" si="67"/>
        <v>-1990</v>
      </c>
      <c r="Q419" s="55">
        <f t="shared" si="66"/>
        <v>0</v>
      </c>
      <c r="R419" s="59" t="str">
        <f t="shared" si="65"/>
        <v>SIM</v>
      </c>
      <c r="S419" s="15"/>
    </row>
    <row r="420" spans="2:19" x14ac:dyDescent="0.2">
      <c r="B420" s="5" t="s">
        <v>581</v>
      </c>
      <c r="C420" s="5" t="s">
        <v>208</v>
      </c>
      <c r="D420" s="22">
        <f t="shared" si="60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1"/>
        <v>579</v>
      </c>
      <c r="J420" s="45">
        <v>10</v>
      </c>
      <c r="K420" s="46">
        <f t="shared" si="62"/>
        <v>120</v>
      </c>
      <c r="L420" s="42">
        <f t="shared" si="63"/>
        <v>12</v>
      </c>
      <c r="M420" s="24">
        <f t="shared" si="64"/>
        <v>148</v>
      </c>
      <c r="N420" s="26">
        <v>0</v>
      </c>
      <c r="O420" s="61">
        <v>0</v>
      </c>
      <c r="P420" s="60">
        <f t="shared" si="67"/>
        <v>-579</v>
      </c>
      <c r="Q420" s="55">
        <f t="shared" si="66"/>
        <v>0</v>
      </c>
      <c r="R420" s="59" t="str">
        <f t="shared" si="65"/>
        <v>SIM</v>
      </c>
      <c r="S420" s="15"/>
    </row>
    <row r="421" spans="2:19" x14ac:dyDescent="0.2">
      <c r="B421" s="5" t="s">
        <v>581</v>
      </c>
      <c r="C421" s="5" t="s">
        <v>205</v>
      </c>
      <c r="D421" s="22">
        <f t="shared" si="60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1"/>
        <v>24000</v>
      </c>
      <c r="J421" s="45">
        <v>5</v>
      </c>
      <c r="K421" s="46">
        <f t="shared" si="62"/>
        <v>60</v>
      </c>
      <c r="L421" s="42">
        <f t="shared" si="63"/>
        <v>12</v>
      </c>
      <c r="M421" s="24">
        <f t="shared" si="64"/>
        <v>146</v>
      </c>
      <c r="N421" s="26">
        <v>0</v>
      </c>
      <c r="O421" s="61">
        <v>0</v>
      </c>
      <c r="P421" s="60">
        <f t="shared" si="67"/>
        <v>-24000</v>
      </c>
      <c r="Q421" s="55">
        <f t="shared" si="66"/>
        <v>0</v>
      </c>
      <c r="R421" s="59" t="str">
        <f t="shared" si="65"/>
        <v>SIM</v>
      </c>
      <c r="S421" s="15"/>
    </row>
    <row r="422" spans="2:19" x14ac:dyDescent="0.2">
      <c r="B422" s="5" t="s">
        <v>581</v>
      </c>
      <c r="C422" s="5" t="s">
        <v>205</v>
      </c>
      <c r="D422" s="22">
        <f t="shared" si="60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1"/>
        <v>25000</v>
      </c>
      <c r="J422" s="45">
        <v>5</v>
      </c>
      <c r="K422" s="46">
        <f t="shared" si="62"/>
        <v>60</v>
      </c>
      <c r="L422" s="42">
        <f t="shared" si="63"/>
        <v>12</v>
      </c>
      <c r="M422" s="24">
        <f t="shared" si="64"/>
        <v>146</v>
      </c>
      <c r="N422" s="26">
        <v>0</v>
      </c>
      <c r="O422" s="61">
        <v>0</v>
      </c>
      <c r="P422" s="60">
        <f t="shared" si="67"/>
        <v>-25000</v>
      </c>
      <c r="Q422" s="55">
        <f t="shared" si="66"/>
        <v>0</v>
      </c>
      <c r="R422" s="59" t="str">
        <f t="shared" si="65"/>
        <v>SIM</v>
      </c>
      <c r="S422" s="15"/>
    </row>
    <row r="423" spans="2:19" x14ac:dyDescent="0.2">
      <c r="B423" s="5" t="s">
        <v>581</v>
      </c>
      <c r="C423" s="5" t="s">
        <v>205</v>
      </c>
      <c r="D423" s="22">
        <f t="shared" si="60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1"/>
        <v>2419</v>
      </c>
      <c r="J423" s="45">
        <v>5</v>
      </c>
      <c r="K423" s="46">
        <f t="shared" si="62"/>
        <v>60</v>
      </c>
      <c r="L423" s="42">
        <f t="shared" si="63"/>
        <v>12</v>
      </c>
      <c r="M423" s="24">
        <f t="shared" si="64"/>
        <v>146</v>
      </c>
      <c r="N423" s="26">
        <v>0</v>
      </c>
      <c r="O423" s="61">
        <v>0</v>
      </c>
      <c r="P423" s="60">
        <f t="shared" si="67"/>
        <v>-2419</v>
      </c>
      <c r="Q423" s="55">
        <f t="shared" si="66"/>
        <v>0</v>
      </c>
      <c r="R423" s="59" t="str">
        <f t="shared" si="65"/>
        <v>SIM</v>
      </c>
      <c r="S423" s="15"/>
    </row>
    <row r="424" spans="2:19" x14ac:dyDescent="0.2">
      <c r="B424" s="5" t="s">
        <v>581</v>
      </c>
      <c r="C424" s="5" t="s">
        <v>208</v>
      </c>
      <c r="D424" s="22">
        <f t="shared" si="60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1"/>
        <v>1782</v>
      </c>
      <c r="J424" s="45">
        <v>10</v>
      </c>
      <c r="K424" s="46">
        <f t="shared" si="62"/>
        <v>120</v>
      </c>
      <c r="L424" s="42">
        <f t="shared" si="63"/>
        <v>12</v>
      </c>
      <c r="M424" s="24">
        <f t="shared" si="64"/>
        <v>146</v>
      </c>
      <c r="N424" s="26">
        <v>0</v>
      </c>
      <c r="O424" s="61">
        <v>0</v>
      </c>
      <c r="P424" s="60">
        <f t="shared" si="67"/>
        <v>-1782</v>
      </c>
      <c r="Q424" s="55">
        <f t="shared" si="66"/>
        <v>0</v>
      </c>
      <c r="R424" s="59" t="str">
        <f t="shared" si="65"/>
        <v>SIM</v>
      </c>
      <c r="S424" s="15"/>
    </row>
    <row r="425" spans="2:19" x14ac:dyDescent="0.2">
      <c r="B425" s="5" t="s">
        <v>582</v>
      </c>
      <c r="C425" s="5" t="s">
        <v>6</v>
      </c>
      <c r="D425" s="22">
        <f t="shared" si="60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1"/>
        <v>47196.9</v>
      </c>
      <c r="J425" s="45">
        <v>25</v>
      </c>
      <c r="K425" s="46">
        <f t="shared" si="62"/>
        <v>300</v>
      </c>
      <c r="L425" s="42">
        <f t="shared" si="63"/>
        <v>12</v>
      </c>
      <c r="M425" s="24">
        <f t="shared" si="64"/>
        <v>145</v>
      </c>
      <c r="N425" s="26">
        <v>0</v>
      </c>
      <c r="O425" s="61">
        <f>(SLN(I425,N425,K425))*-1</f>
        <v>-157.32300000000001</v>
      </c>
      <c r="P425" s="60">
        <f>O425*M425</f>
        <v>-22811.835000000003</v>
      </c>
      <c r="Q425" s="55">
        <f t="shared" si="66"/>
        <v>24227.742000000002</v>
      </c>
      <c r="R425" s="59" t="str">
        <f t="shared" si="65"/>
        <v>NÃO</v>
      </c>
      <c r="S425" s="15"/>
    </row>
    <row r="426" spans="2:19" x14ac:dyDescent="0.2">
      <c r="B426" s="5" t="s">
        <v>581</v>
      </c>
      <c r="C426" s="5" t="s">
        <v>208</v>
      </c>
      <c r="D426" s="22">
        <f t="shared" si="60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1"/>
        <v>3999</v>
      </c>
      <c r="J426" s="45">
        <v>10</v>
      </c>
      <c r="K426" s="46">
        <f t="shared" si="62"/>
        <v>120</v>
      </c>
      <c r="L426" s="42">
        <f t="shared" si="63"/>
        <v>12</v>
      </c>
      <c r="M426" s="24">
        <f t="shared" si="64"/>
        <v>145</v>
      </c>
      <c r="N426" s="26">
        <v>0</v>
      </c>
      <c r="O426" s="61">
        <v>0</v>
      </c>
      <c r="P426" s="60">
        <f>I426*-1</f>
        <v>-3999</v>
      </c>
      <c r="Q426" s="55">
        <f t="shared" si="66"/>
        <v>0</v>
      </c>
      <c r="R426" s="59" t="str">
        <f t="shared" si="65"/>
        <v>SIM</v>
      </c>
      <c r="S426" s="15"/>
    </row>
    <row r="427" spans="2:19" x14ac:dyDescent="0.2">
      <c r="B427" s="5" t="s">
        <v>582</v>
      </c>
      <c r="C427" s="5" t="s">
        <v>6</v>
      </c>
      <c r="D427" s="22">
        <f t="shared" si="60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1"/>
        <v>574492.93999999994</v>
      </c>
      <c r="J427" s="45">
        <v>25</v>
      </c>
      <c r="K427" s="46">
        <f t="shared" si="62"/>
        <v>300</v>
      </c>
      <c r="L427" s="42">
        <f t="shared" si="63"/>
        <v>12</v>
      </c>
      <c r="M427" s="24">
        <f t="shared" si="64"/>
        <v>144</v>
      </c>
      <c r="N427" s="26">
        <v>0</v>
      </c>
      <c r="O427" s="61">
        <f>(SLN(I427,N427,K427))*-1</f>
        <v>-1914.9764666666665</v>
      </c>
      <c r="P427" s="60">
        <f>O427*M427</f>
        <v>-275756.61119999998</v>
      </c>
      <c r="Q427" s="55">
        <f t="shared" si="66"/>
        <v>296821.35233333329</v>
      </c>
      <c r="R427" s="59" t="str">
        <f t="shared" si="65"/>
        <v>NÃO</v>
      </c>
      <c r="S427" s="15"/>
    </row>
    <row r="428" spans="2:19" x14ac:dyDescent="0.2">
      <c r="B428" s="5" t="s">
        <v>581</v>
      </c>
      <c r="C428" s="5" t="s">
        <v>208</v>
      </c>
      <c r="D428" s="22">
        <f t="shared" si="60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1"/>
        <v>504</v>
      </c>
      <c r="J428" s="45">
        <v>10</v>
      </c>
      <c r="K428" s="46">
        <f t="shared" si="62"/>
        <v>120</v>
      </c>
      <c r="L428" s="42">
        <f t="shared" si="63"/>
        <v>11</v>
      </c>
      <c r="M428" s="24">
        <f t="shared" si="64"/>
        <v>143</v>
      </c>
      <c r="N428" s="26">
        <v>0</v>
      </c>
      <c r="O428" s="61">
        <v>0</v>
      </c>
      <c r="P428" s="60">
        <f t="shared" ref="P428:P459" si="68">I428*-1</f>
        <v>-504</v>
      </c>
      <c r="Q428" s="55">
        <f t="shared" si="66"/>
        <v>0</v>
      </c>
      <c r="R428" s="59" t="str">
        <f t="shared" si="65"/>
        <v>SIM</v>
      </c>
      <c r="S428" s="15"/>
    </row>
    <row r="429" spans="2:19" x14ac:dyDescent="0.2">
      <c r="B429" s="5" t="s">
        <v>581</v>
      </c>
      <c r="C429" s="5" t="s">
        <v>208</v>
      </c>
      <c r="D429" s="22">
        <f t="shared" si="60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1"/>
        <v>903.02</v>
      </c>
      <c r="J429" s="45">
        <v>10</v>
      </c>
      <c r="K429" s="46">
        <f t="shared" si="62"/>
        <v>120</v>
      </c>
      <c r="L429" s="42">
        <f t="shared" si="63"/>
        <v>11</v>
      </c>
      <c r="M429" s="24">
        <f t="shared" si="64"/>
        <v>143</v>
      </c>
      <c r="N429" s="26">
        <v>0</v>
      </c>
      <c r="O429" s="61">
        <v>0</v>
      </c>
      <c r="P429" s="60">
        <f t="shared" si="68"/>
        <v>-903.02</v>
      </c>
      <c r="Q429" s="55">
        <f t="shared" si="66"/>
        <v>0</v>
      </c>
      <c r="R429" s="59" t="str">
        <f t="shared" si="65"/>
        <v>SIM</v>
      </c>
      <c r="S429" s="15"/>
    </row>
    <row r="430" spans="2:19" x14ac:dyDescent="0.2">
      <c r="B430" s="5" t="s">
        <v>581</v>
      </c>
      <c r="C430" s="5" t="s">
        <v>208</v>
      </c>
      <c r="D430" s="22">
        <f t="shared" si="60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1"/>
        <v>358.49</v>
      </c>
      <c r="J430" s="45">
        <v>10</v>
      </c>
      <c r="K430" s="46">
        <f t="shared" si="62"/>
        <v>120</v>
      </c>
      <c r="L430" s="42">
        <f t="shared" si="63"/>
        <v>11</v>
      </c>
      <c r="M430" s="24">
        <f t="shared" si="64"/>
        <v>143</v>
      </c>
      <c r="N430" s="26">
        <v>0</v>
      </c>
      <c r="O430" s="61">
        <v>0</v>
      </c>
      <c r="P430" s="60">
        <f t="shared" si="68"/>
        <v>-358.49</v>
      </c>
      <c r="Q430" s="55">
        <f t="shared" si="66"/>
        <v>0</v>
      </c>
      <c r="R430" s="59" t="str">
        <f t="shared" si="65"/>
        <v>SIM</v>
      </c>
      <c r="S430" s="15"/>
    </row>
    <row r="431" spans="2:19" x14ac:dyDescent="0.2">
      <c r="B431" s="5" t="s">
        <v>581</v>
      </c>
      <c r="C431" s="5" t="s">
        <v>208</v>
      </c>
      <c r="D431" s="22">
        <f t="shared" si="60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1"/>
        <v>394.51</v>
      </c>
      <c r="J431" s="45">
        <v>10</v>
      </c>
      <c r="K431" s="46">
        <f t="shared" si="62"/>
        <v>120</v>
      </c>
      <c r="L431" s="42">
        <f t="shared" si="63"/>
        <v>11</v>
      </c>
      <c r="M431" s="24">
        <f t="shared" si="64"/>
        <v>143</v>
      </c>
      <c r="N431" s="26">
        <v>0</v>
      </c>
      <c r="O431" s="61">
        <v>0</v>
      </c>
      <c r="P431" s="60">
        <f t="shared" si="68"/>
        <v>-394.51</v>
      </c>
      <c r="Q431" s="55">
        <f t="shared" si="66"/>
        <v>0</v>
      </c>
      <c r="R431" s="59" t="str">
        <f t="shared" si="65"/>
        <v>SIM</v>
      </c>
      <c r="S431" s="15"/>
    </row>
    <row r="432" spans="2:19" x14ac:dyDescent="0.2">
      <c r="B432" s="5" t="s">
        <v>581</v>
      </c>
      <c r="C432" s="5" t="s">
        <v>208</v>
      </c>
      <c r="D432" s="22">
        <f t="shared" si="60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1"/>
        <v>2349.9900000000002</v>
      </c>
      <c r="J432" s="45">
        <v>10</v>
      </c>
      <c r="K432" s="46">
        <f t="shared" si="62"/>
        <v>120</v>
      </c>
      <c r="L432" s="42">
        <f t="shared" si="63"/>
        <v>11</v>
      </c>
      <c r="M432" s="24">
        <f t="shared" si="64"/>
        <v>143</v>
      </c>
      <c r="N432" s="26">
        <v>0</v>
      </c>
      <c r="O432" s="61">
        <v>0</v>
      </c>
      <c r="P432" s="60">
        <f t="shared" si="68"/>
        <v>-2349.9900000000002</v>
      </c>
      <c r="Q432" s="55">
        <f t="shared" si="66"/>
        <v>0</v>
      </c>
      <c r="R432" s="59" t="str">
        <f t="shared" si="65"/>
        <v>SIM</v>
      </c>
      <c r="S432" s="15"/>
    </row>
    <row r="433" spans="2:19" x14ac:dyDescent="0.2">
      <c r="B433" s="5" t="s">
        <v>581</v>
      </c>
      <c r="C433" s="5" t="s">
        <v>205</v>
      </c>
      <c r="D433" s="22">
        <f t="shared" si="60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1"/>
        <v>2639.59</v>
      </c>
      <c r="J433" s="45">
        <v>5</v>
      </c>
      <c r="K433" s="46">
        <f t="shared" si="62"/>
        <v>60</v>
      </c>
      <c r="L433" s="42">
        <f t="shared" si="63"/>
        <v>11</v>
      </c>
      <c r="M433" s="24">
        <f t="shared" si="64"/>
        <v>143</v>
      </c>
      <c r="N433" s="26">
        <v>0</v>
      </c>
      <c r="O433" s="61">
        <v>0</v>
      </c>
      <c r="P433" s="60">
        <f t="shared" si="68"/>
        <v>-2639.59</v>
      </c>
      <c r="Q433" s="55">
        <f t="shared" si="66"/>
        <v>0</v>
      </c>
      <c r="R433" s="59" t="str">
        <f t="shared" si="65"/>
        <v>SIM</v>
      </c>
      <c r="S433" s="15"/>
    </row>
    <row r="434" spans="2:19" x14ac:dyDescent="0.2">
      <c r="B434" s="5" t="s">
        <v>581</v>
      </c>
      <c r="C434" s="5" t="s">
        <v>205</v>
      </c>
      <c r="D434" s="22">
        <f t="shared" si="60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1"/>
        <v>700</v>
      </c>
      <c r="J434" s="45">
        <v>5</v>
      </c>
      <c r="K434" s="46">
        <f t="shared" si="62"/>
        <v>60</v>
      </c>
      <c r="L434" s="42">
        <f t="shared" si="63"/>
        <v>11</v>
      </c>
      <c r="M434" s="24">
        <f t="shared" si="64"/>
        <v>142</v>
      </c>
      <c r="N434" s="26">
        <v>0</v>
      </c>
      <c r="O434" s="61">
        <v>0</v>
      </c>
      <c r="P434" s="60">
        <f t="shared" si="68"/>
        <v>-700</v>
      </c>
      <c r="Q434" s="55">
        <f t="shared" si="66"/>
        <v>0</v>
      </c>
      <c r="R434" s="59" t="str">
        <f t="shared" si="65"/>
        <v>SIM</v>
      </c>
      <c r="S434" s="15"/>
    </row>
    <row r="435" spans="2:19" x14ac:dyDescent="0.2">
      <c r="B435" s="5" t="s">
        <v>581</v>
      </c>
      <c r="C435" s="5" t="s">
        <v>206</v>
      </c>
      <c r="D435" s="22">
        <f t="shared" si="60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1"/>
        <v>1000</v>
      </c>
      <c r="J435" s="45">
        <v>10</v>
      </c>
      <c r="K435" s="46">
        <f t="shared" si="62"/>
        <v>120</v>
      </c>
      <c r="L435" s="42">
        <f t="shared" si="63"/>
        <v>11</v>
      </c>
      <c r="M435" s="24">
        <f t="shared" si="64"/>
        <v>142</v>
      </c>
      <c r="N435" s="26">
        <v>0</v>
      </c>
      <c r="O435" s="61">
        <v>0</v>
      </c>
      <c r="P435" s="60">
        <f t="shared" si="68"/>
        <v>-1000</v>
      </c>
      <c r="Q435" s="55">
        <f t="shared" si="66"/>
        <v>0</v>
      </c>
      <c r="R435" s="59" t="str">
        <f t="shared" si="65"/>
        <v>SIM</v>
      </c>
      <c r="S435" s="15"/>
    </row>
    <row r="436" spans="2:19" x14ac:dyDescent="0.2">
      <c r="B436" s="5" t="s">
        <v>581</v>
      </c>
      <c r="C436" s="5" t="s">
        <v>208</v>
      </c>
      <c r="D436" s="22">
        <f t="shared" si="60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1"/>
        <v>532.79999999999995</v>
      </c>
      <c r="J436" s="45">
        <v>10</v>
      </c>
      <c r="K436" s="46">
        <f t="shared" si="62"/>
        <v>120</v>
      </c>
      <c r="L436" s="42">
        <f t="shared" si="63"/>
        <v>11</v>
      </c>
      <c r="M436" s="24">
        <f t="shared" si="64"/>
        <v>141</v>
      </c>
      <c r="N436" s="26">
        <v>0</v>
      </c>
      <c r="O436" s="61">
        <v>0</v>
      </c>
      <c r="P436" s="60">
        <f t="shared" si="68"/>
        <v>-532.79999999999995</v>
      </c>
      <c r="Q436" s="55">
        <f t="shared" si="66"/>
        <v>0</v>
      </c>
      <c r="R436" s="59" t="str">
        <f t="shared" si="65"/>
        <v>SIM</v>
      </c>
      <c r="S436" s="15"/>
    </row>
    <row r="437" spans="2:19" x14ac:dyDescent="0.2">
      <c r="B437" s="5" t="s">
        <v>581</v>
      </c>
      <c r="C437" s="5" t="s">
        <v>208</v>
      </c>
      <c r="D437" s="22">
        <f t="shared" si="60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1"/>
        <v>455</v>
      </c>
      <c r="J437" s="45">
        <v>10</v>
      </c>
      <c r="K437" s="46">
        <f t="shared" si="62"/>
        <v>120</v>
      </c>
      <c r="L437" s="42">
        <f t="shared" si="63"/>
        <v>11</v>
      </c>
      <c r="M437" s="24">
        <f t="shared" si="64"/>
        <v>141</v>
      </c>
      <c r="N437" s="26">
        <v>0</v>
      </c>
      <c r="O437" s="61">
        <v>0</v>
      </c>
      <c r="P437" s="60">
        <f t="shared" si="68"/>
        <v>-455</v>
      </c>
      <c r="Q437" s="55">
        <f t="shared" si="66"/>
        <v>0</v>
      </c>
      <c r="R437" s="59" t="str">
        <f t="shared" si="65"/>
        <v>SIM</v>
      </c>
      <c r="S437" s="15"/>
    </row>
    <row r="438" spans="2:19" x14ac:dyDescent="0.2">
      <c r="B438" s="5" t="s">
        <v>581</v>
      </c>
      <c r="C438" s="5" t="s">
        <v>208</v>
      </c>
      <c r="D438" s="22">
        <f t="shared" si="60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1"/>
        <v>3400</v>
      </c>
      <c r="J438" s="45">
        <v>10</v>
      </c>
      <c r="K438" s="46">
        <f t="shared" si="62"/>
        <v>120</v>
      </c>
      <c r="L438" s="42">
        <f t="shared" si="63"/>
        <v>11</v>
      </c>
      <c r="M438" s="24">
        <f t="shared" si="64"/>
        <v>141</v>
      </c>
      <c r="N438" s="26">
        <v>0</v>
      </c>
      <c r="O438" s="61">
        <v>0</v>
      </c>
      <c r="P438" s="60">
        <f t="shared" si="68"/>
        <v>-3400</v>
      </c>
      <c r="Q438" s="55">
        <f t="shared" si="66"/>
        <v>0</v>
      </c>
      <c r="R438" s="59" t="str">
        <f t="shared" si="65"/>
        <v>SIM</v>
      </c>
      <c r="S438" s="15"/>
    </row>
    <row r="439" spans="2:19" x14ac:dyDescent="0.2">
      <c r="B439" s="5" t="s">
        <v>581</v>
      </c>
      <c r="C439" s="5" t="s">
        <v>208</v>
      </c>
      <c r="D439" s="22">
        <f t="shared" si="60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1"/>
        <v>850</v>
      </c>
      <c r="J439" s="45">
        <v>10</v>
      </c>
      <c r="K439" s="46">
        <f t="shared" si="62"/>
        <v>120</v>
      </c>
      <c r="L439" s="42">
        <f t="shared" si="63"/>
        <v>11</v>
      </c>
      <c r="M439" s="24">
        <f t="shared" si="64"/>
        <v>141</v>
      </c>
      <c r="N439" s="26">
        <v>0</v>
      </c>
      <c r="O439" s="61">
        <v>0</v>
      </c>
      <c r="P439" s="60">
        <f t="shared" si="68"/>
        <v>-850</v>
      </c>
      <c r="Q439" s="55">
        <f t="shared" si="66"/>
        <v>0</v>
      </c>
      <c r="R439" s="59" t="str">
        <f t="shared" si="65"/>
        <v>SIM</v>
      </c>
      <c r="S439" s="15"/>
    </row>
    <row r="440" spans="2:19" x14ac:dyDescent="0.2">
      <c r="B440" s="5" t="s">
        <v>581</v>
      </c>
      <c r="C440" s="5" t="s">
        <v>208</v>
      </c>
      <c r="D440" s="22">
        <f t="shared" si="60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1"/>
        <v>2400</v>
      </c>
      <c r="J440" s="45">
        <v>10</v>
      </c>
      <c r="K440" s="46">
        <f t="shared" si="62"/>
        <v>120</v>
      </c>
      <c r="L440" s="42">
        <f t="shared" si="63"/>
        <v>11</v>
      </c>
      <c r="M440" s="24">
        <f t="shared" si="64"/>
        <v>140</v>
      </c>
      <c r="N440" s="26">
        <v>0</v>
      </c>
      <c r="O440" s="61">
        <v>0</v>
      </c>
      <c r="P440" s="60">
        <f t="shared" si="68"/>
        <v>-2400</v>
      </c>
      <c r="Q440" s="55">
        <f t="shared" si="66"/>
        <v>0</v>
      </c>
      <c r="R440" s="59" t="str">
        <f t="shared" si="65"/>
        <v>SIM</v>
      </c>
      <c r="S440" s="15"/>
    </row>
    <row r="441" spans="2:19" x14ac:dyDescent="0.2">
      <c r="B441" s="5" t="s">
        <v>581</v>
      </c>
      <c r="C441" s="5" t="s">
        <v>206</v>
      </c>
      <c r="D441" s="22">
        <f t="shared" si="60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1"/>
        <v>1220</v>
      </c>
      <c r="J441" s="45">
        <v>10</v>
      </c>
      <c r="K441" s="46">
        <f t="shared" si="62"/>
        <v>120</v>
      </c>
      <c r="L441" s="42">
        <f t="shared" si="63"/>
        <v>11</v>
      </c>
      <c r="M441" s="24">
        <f t="shared" si="64"/>
        <v>139</v>
      </c>
      <c r="N441" s="26">
        <v>0</v>
      </c>
      <c r="O441" s="61">
        <v>0</v>
      </c>
      <c r="P441" s="60">
        <f t="shared" si="68"/>
        <v>-1220</v>
      </c>
      <c r="Q441" s="55">
        <f t="shared" si="66"/>
        <v>0</v>
      </c>
      <c r="R441" s="59" t="str">
        <f t="shared" si="65"/>
        <v>SIM</v>
      </c>
      <c r="S441" s="15"/>
    </row>
    <row r="442" spans="2:19" x14ac:dyDescent="0.2">
      <c r="B442" s="5" t="s">
        <v>581</v>
      </c>
      <c r="C442" s="5" t="s">
        <v>206</v>
      </c>
      <c r="D442" s="22">
        <f t="shared" si="60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1"/>
        <v>22880.959999999999</v>
      </c>
      <c r="J442" s="45">
        <v>10</v>
      </c>
      <c r="K442" s="46">
        <f t="shared" si="62"/>
        <v>120</v>
      </c>
      <c r="L442" s="42">
        <f t="shared" si="63"/>
        <v>11</v>
      </c>
      <c r="M442" s="24">
        <f t="shared" si="64"/>
        <v>139</v>
      </c>
      <c r="N442" s="26">
        <v>0</v>
      </c>
      <c r="O442" s="61">
        <v>0</v>
      </c>
      <c r="P442" s="60">
        <f t="shared" si="68"/>
        <v>-22880.959999999999</v>
      </c>
      <c r="Q442" s="55">
        <f t="shared" si="66"/>
        <v>0</v>
      </c>
      <c r="R442" s="59" t="str">
        <f t="shared" si="65"/>
        <v>SIM</v>
      </c>
      <c r="S442" s="15"/>
    </row>
    <row r="443" spans="2:19" x14ac:dyDescent="0.2">
      <c r="B443" s="5" t="s">
        <v>581</v>
      </c>
      <c r="C443" s="5" t="s">
        <v>206</v>
      </c>
      <c r="D443" s="22">
        <f t="shared" si="60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1"/>
        <v>18591.04</v>
      </c>
      <c r="J443" s="45">
        <v>10</v>
      </c>
      <c r="K443" s="46">
        <f t="shared" si="62"/>
        <v>120</v>
      </c>
      <c r="L443" s="42">
        <f t="shared" si="63"/>
        <v>11</v>
      </c>
      <c r="M443" s="24">
        <f t="shared" si="64"/>
        <v>139</v>
      </c>
      <c r="N443" s="26">
        <v>0</v>
      </c>
      <c r="O443" s="61">
        <v>0</v>
      </c>
      <c r="P443" s="60">
        <f t="shared" si="68"/>
        <v>-18591.04</v>
      </c>
      <c r="Q443" s="55">
        <f t="shared" si="66"/>
        <v>0</v>
      </c>
      <c r="R443" s="59" t="str">
        <f t="shared" si="65"/>
        <v>SIM</v>
      </c>
      <c r="S443" s="15"/>
    </row>
    <row r="444" spans="2:19" x14ac:dyDescent="0.2">
      <c r="B444" s="5" t="s">
        <v>581</v>
      </c>
      <c r="C444" s="5" t="s">
        <v>206</v>
      </c>
      <c r="D444" s="22">
        <f t="shared" si="60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1"/>
        <v>1890</v>
      </c>
      <c r="J444" s="45">
        <v>10</v>
      </c>
      <c r="K444" s="46">
        <f t="shared" si="62"/>
        <v>120</v>
      </c>
      <c r="L444" s="42">
        <f t="shared" si="63"/>
        <v>11</v>
      </c>
      <c r="M444" s="24">
        <f t="shared" si="64"/>
        <v>139</v>
      </c>
      <c r="N444" s="26">
        <v>0</v>
      </c>
      <c r="O444" s="61">
        <v>0</v>
      </c>
      <c r="P444" s="60">
        <f t="shared" si="68"/>
        <v>-1890</v>
      </c>
      <c r="Q444" s="55">
        <f t="shared" si="66"/>
        <v>0</v>
      </c>
      <c r="R444" s="59" t="str">
        <f t="shared" si="65"/>
        <v>SIM</v>
      </c>
      <c r="S444" s="15"/>
    </row>
    <row r="445" spans="2:19" x14ac:dyDescent="0.2">
      <c r="B445" s="5" t="s">
        <v>581</v>
      </c>
      <c r="C445" s="5" t="s">
        <v>208</v>
      </c>
      <c r="D445" s="22">
        <f t="shared" si="60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1"/>
        <v>799.02</v>
      </c>
      <c r="J445" s="45">
        <v>10</v>
      </c>
      <c r="K445" s="46">
        <f t="shared" si="62"/>
        <v>120</v>
      </c>
      <c r="L445" s="42">
        <f t="shared" si="63"/>
        <v>11</v>
      </c>
      <c r="M445" s="24">
        <f t="shared" si="64"/>
        <v>139</v>
      </c>
      <c r="N445" s="26">
        <v>0</v>
      </c>
      <c r="O445" s="61">
        <v>0</v>
      </c>
      <c r="P445" s="60">
        <f t="shared" si="68"/>
        <v>-799.02</v>
      </c>
      <c r="Q445" s="55">
        <f t="shared" si="66"/>
        <v>0</v>
      </c>
      <c r="R445" s="59" t="str">
        <f t="shared" si="65"/>
        <v>SIM</v>
      </c>
      <c r="S445" s="15"/>
    </row>
    <row r="446" spans="2:19" x14ac:dyDescent="0.2">
      <c r="B446" s="5" t="s">
        <v>581</v>
      </c>
      <c r="C446" s="5" t="s">
        <v>206</v>
      </c>
      <c r="D446" s="22">
        <f t="shared" si="60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1"/>
        <v>985</v>
      </c>
      <c r="J446" s="45">
        <v>10</v>
      </c>
      <c r="K446" s="46">
        <f t="shared" si="62"/>
        <v>120</v>
      </c>
      <c r="L446" s="42">
        <f t="shared" si="63"/>
        <v>11</v>
      </c>
      <c r="M446" s="24">
        <f t="shared" si="64"/>
        <v>139</v>
      </c>
      <c r="N446" s="26">
        <v>0</v>
      </c>
      <c r="O446" s="61">
        <v>0</v>
      </c>
      <c r="P446" s="60">
        <f t="shared" si="68"/>
        <v>-985</v>
      </c>
      <c r="Q446" s="55">
        <f t="shared" si="66"/>
        <v>0</v>
      </c>
      <c r="R446" s="59" t="str">
        <f t="shared" si="65"/>
        <v>SIM</v>
      </c>
      <c r="S446" s="15"/>
    </row>
    <row r="447" spans="2:19" x14ac:dyDescent="0.2">
      <c r="B447" s="5" t="s">
        <v>581</v>
      </c>
      <c r="C447" s="5" t="s">
        <v>205</v>
      </c>
      <c r="D447" s="22">
        <f t="shared" si="60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1"/>
        <v>3703.61</v>
      </c>
      <c r="J447" s="45">
        <v>5</v>
      </c>
      <c r="K447" s="46">
        <f t="shared" si="62"/>
        <v>60</v>
      </c>
      <c r="L447" s="42">
        <f t="shared" si="63"/>
        <v>11</v>
      </c>
      <c r="M447" s="24">
        <f t="shared" si="64"/>
        <v>139</v>
      </c>
      <c r="N447" s="26">
        <v>0</v>
      </c>
      <c r="O447" s="61">
        <v>0</v>
      </c>
      <c r="P447" s="60">
        <f t="shared" si="68"/>
        <v>-3703.61</v>
      </c>
      <c r="Q447" s="55">
        <f t="shared" si="66"/>
        <v>0</v>
      </c>
      <c r="R447" s="59" t="str">
        <f t="shared" si="65"/>
        <v>SIM</v>
      </c>
      <c r="S447" s="15"/>
    </row>
    <row r="448" spans="2:19" x14ac:dyDescent="0.2">
      <c r="B448" s="5" t="s">
        <v>581</v>
      </c>
      <c r="C448" s="5" t="s">
        <v>208</v>
      </c>
      <c r="D448" s="22">
        <f t="shared" si="60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1"/>
        <v>1450</v>
      </c>
      <c r="J448" s="45">
        <v>10</v>
      </c>
      <c r="K448" s="46">
        <f t="shared" si="62"/>
        <v>120</v>
      </c>
      <c r="L448" s="42">
        <f t="shared" si="63"/>
        <v>11</v>
      </c>
      <c r="M448" s="24">
        <f t="shared" si="64"/>
        <v>139</v>
      </c>
      <c r="N448" s="26">
        <v>0</v>
      </c>
      <c r="O448" s="61">
        <v>0</v>
      </c>
      <c r="P448" s="60">
        <f t="shared" si="68"/>
        <v>-1450</v>
      </c>
      <c r="Q448" s="55">
        <f t="shared" si="66"/>
        <v>0</v>
      </c>
      <c r="R448" s="59" t="str">
        <f t="shared" si="65"/>
        <v>SIM</v>
      </c>
      <c r="S448" s="15"/>
    </row>
    <row r="449" spans="2:19" x14ac:dyDescent="0.2">
      <c r="B449" s="5" t="s">
        <v>581</v>
      </c>
      <c r="C449" s="5" t="s">
        <v>205</v>
      </c>
      <c r="D449" s="22">
        <f t="shared" si="60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1"/>
        <v>43446.239999999998</v>
      </c>
      <c r="J449" s="45">
        <v>5</v>
      </c>
      <c r="K449" s="46">
        <f t="shared" si="62"/>
        <v>60</v>
      </c>
      <c r="L449" s="42">
        <f t="shared" si="63"/>
        <v>11</v>
      </c>
      <c r="M449" s="24">
        <f t="shared" si="64"/>
        <v>138</v>
      </c>
      <c r="N449" s="26">
        <v>0</v>
      </c>
      <c r="O449" s="61">
        <v>0</v>
      </c>
      <c r="P449" s="60">
        <f t="shared" si="68"/>
        <v>-43446.239999999998</v>
      </c>
      <c r="Q449" s="55">
        <f t="shared" si="66"/>
        <v>0</v>
      </c>
      <c r="R449" s="59" t="str">
        <f t="shared" si="65"/>
        <v>SIM</v>
      </c>
      <c r="S449" s="15"/>
    </row>
    <row r="450" spans="2:19" x14ac:dyDescent="0.2">
      <c r="B450" s="5" t="s">
        <v>581</v>
      </c>
      <c r="C450" s="5" t="s">
        <v>205</v>
      </c>
      <c r="D450" s="22">
        <f t="shared" si="60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1"/>
        <v>9761.76</v>
      </c>
      <c r="J450" s="45">
        <v>5</v>
      </c>
      <c r="K450" s="46">
        <f t="shared" si="62"/>
        <v>60</v>
      </c>
      <c r="L450" s="42">
        <f t="shared" si="63"/>
        <v>11</v>
      </c>
      <c r="M450" s="24">
        <f t="shared" si="64"/>
        <v>138</v>
      </c>
      <c r="N450" s="26">
        <v>0</v>
      </c>
      <c r="O450" s="61">
        <v>0</v>
      </c>
      <c r="P450" s="60">
        <f t="shared" si="68"/>
        <v>-9761.76</v>
      </c>
      <c r="Q450" s="55">
        <f t="shared" si="66"/>
        <v>0</v>
      </c>
      <c r="R450" s="59" t="str">
        <f t="shared" si="65"/>
        <v>SIM</v>
      </c>
      <c r="S450" s="15"/>
    </row>
    <row r="451" spans="2:19" x14ac:dyDescent="0.2">
      <c r="B451" s="5" t="s">
        <v>581</v>
      </c>
      <c r="C451" s="5" t="s">
        <v>206</v>
      </c>
      <c r="D451" s="22">
        <f t="shared" si="60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1"/>
        <v>796</v>
      </c>
      <c r="J451" s="45">
        <v>10</v>
      </c>
      <c r="K451" s="46">
        <f t="shared" si="62"/>
        <v>120</v>
      </c>
      <c r="L451" s="42">
        <f t="shared" si="63"/>
        <v>11</v>
      </c>
      <c r="M451" s="24">
        <f t="shared" si="64"/>
        <v>138</v>
      </c>
      <c r="N451" s="26">
        <v>0</v>
      </c>
      <c r="O451" s="61">
        <v>0</v>
      </c>
      <c r="P451" s="60">
        <f t="shared" si="68"/>
        <v>-796</v>
      </c>
      <c r="Q451" s="55">
        <f t="shared" si="66"/>
        <v>0</v>
      </c>
      <c r="R451" s="59" t="str">
        <f t="shared" si="65"/>
        <v>SIM</v>
      </c>
      <c r="S451" s="15"/>
    </row>
    <row r="452" spans="2:19" x14ac:dyDescent="0.2">
      <c r="B452" s="5" t="s">
        <v>581</v>
      </c>
      <c r="C452" s="5" t="s">
        <v>206</v>
      </c>
      <c r="D452" s="22">
        <f t="shared" ref="D452:D515" si="69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0">G452*H452</f>
        <v>1620</v>
      </c>
      <c r="J452" s="45">
        <v>10</v>
      </c>
      <c r="K452" s="46">
        <f t="shared" ref="K452:K515" si="71">J452*12</f>
        <v>120</v>
      </c>
      <c r="L452" s="42">
        <f t="shared" ref="L452:L515" si="72">DATEDIF(F452,$F$2,"Y")</f>
        <v>11</v>
      </c>
      <c r="M452" s="24">
        <f t="shared" ref="M452:M515" si="73">DATEDIF(F452,$F$2,"M")</f>
        <v>138</v>
      </c>
      <c r="N452" s="26">
        <v>0</v>
      </c>
      <c r="O452" s="61">
        <v>0</v>
      </c>
      <c r="P452" s="60">
        <f t="shared" si="68"/>
        <v>-1620</v>
      </c>
      <c r="Q452" s="55">
        <f t="shared" si="66"/>
        <v>0</v>
      </c>
      <c r="R452" s="59" t="str">
        <f t="shared" ref="R452:R515" si="74">IF(M452&gt;K452,"SIM","NÃO")</f>
        <v>SIM</v>
      </c>
      <c r="S452" s="15"/>
    </row>
    <row r="453" spans="2:19" x14ac:dyDescent="0.2">
      <c r="B453" s="5" t="s">
        <v>581</v>
      </c>
      <c r="C453" s="5" t="s">
        <v>206</v>
      </c>
      <c r="D453" s="22">
        <f t="shared" si="69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0"/>
        <v>2000</v>
      </c>
      <c r="J453" s="45">
        <v>10</v>
      </c>
      <c r="K453" s="46">
        <f t="shared" si="71"/>
        <v>120</v>
      </c>
      <c r="L453" s="42">
        <f t="shared" si="72"/>
        <v>11</v>
      </c>
      <c r="M453" s="24">
        <f t="shared" si="73"/>
        <v>138</v>
      </c>
      <c r="N453" s="26">
        <v>0</v>
      </c>
      <c r="O453" s="61">
        <v>0</v>
      </c>
      <c r="P453" s="60">
        <f t="shared" si="68"/>
        <v>-2000</v>
      </c>
      <c r="Q453" s="55">
        <f t="shared" si="66"/>
        <v>0</v>
      </c>
      <c r="R453" s="59" t="str">
        <f t="shared" si="74"/>
        <v>SIM</v>
      </c>
      <c r="S453" s="15"/>
    </row>
    <row r="454" spans="2:19" x14ac:dyDescent="0.2">
      <c r="B454" s="5" t="s">
        <v>581</v>
      </c>
      <c r="C454" s="5" t="s">
        <v>208</v>
      </c>
      <c r="D454" s="22">
        <f t="shared" si="69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0"/>
        <v>5920</v>
      </c>
      <c r="J454" s="45">
        <v>10</v>
      </c>
      <c r="K454" s="46">
        <f t="shared" si="71"/>
        <v>120</v>
      </c>
      <c r="L454" s="42">
        <f t="shared" si="72"/>
        <v>11</v>
      </c>
      <c r="M454" s="24">
        <f t="shared" si="73"/>
        <v>137</v>
      </c>
      <c r="N454" s="26">
        <v>0</v>
      </c>
      <c r="O454" s="61">
        <v>0</v>
      </c>
      <c r="P454" s="60">
        <f t="shared" si="68"/>
        <v>-5920</v>
      </c>
      <c r="Q454" s="55">
        <f t="shared" si="66"/>
        <v>0</v>
      </c>
      <c r="R454" s="59" t="str">
        <f t="shared" si="74"/>
        <v>SIM</v>
      </c>
      <c r="S454" s="15"/>
    </row>
    <row r="455" spans="2:19" x14ac:dyDescent="0.2">
      <c r="B455" s="5" t="s">
        <v>581</v>
      </c>
      <c r="C455" s="5" t="s">
        <v>208</v>
      </c>
      <c r="D455" s="22">
        <f t="shared" si="69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0"/>
        <v>905</v>
      </c>
      <c r="J455" s="45">
        <v>10</v>
      </c>
      <c r="K455" s="46">
        <f t="shared" si="71"/>
        <v>120</v>
      </c>
      <c r="L455" s="42">
        <f t="shared" si="72"/>
        <v>11</v>
      </c>
      <c r="M455" s="24">
        <f t="shared" si="73"/>
        <v>136</v>
      </c>
      <c r="N455" s="26">
        <v>0</v>
      </c>
      <c r="O455" s="61">
        <v>0</v>
      </c>
      <c r="P455" s="60">
        <f t="shared" si="68"/>
        <v>-905</v>
      </c>
      <c r="Q455" s="55">
        <f t="shared" si="66"/>
        <v>0</v>
      </c>
      <c r="R455" s="59" t="str">
        <f t="shared" si="74"/>
        <v>SIM</v>
      </c>
      <c r="S455" s="15"/>
    </row>
    <row r="456" spans="2:19" x14ac:dyDescent="0.2">
      <c r="B456" s="5" t="s">
        <v>581</v>
      </c>
      <c r="C456" s="5" t="s">
        <v>205</v>
      </c>
      <c r="D456" s="22">
        <f t="shared" si="69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0"/>
        <v>793</v>
      </c>
      <c r="J456" s="45">
        <v>5</v>
      </c>
      <c r="K456" s="46">
        <f t="shared" si="71"/>
        <v>60</v>
      </c>
      <c r="L456" s="42">
        <f t="shared" si="72"/>
        <v>11</v>
      </c>
      <c r="M456" s="24">
        <f t="shared" si="73"/>
        <v>136</v>
      </c>
      <c r="N456" s="26">
        <v>0</v>
      </c>
      <c r="O456" s="61">
        <v>0</v>
      </c>
      <c r="P456" s="60">
        <f t="shared" si="68"/>
        <v>-793</v>
      </c>
      <c r="Q456" s="55">
        <f t="shared" si="66"/>
        <v>0</v>
      </c>
      <c r="R456" s="59" t="str">
        <f t="shared" si="74"/>
        <v>SIM</v>
      </c>
      <c r="S456" s="15"/>
    </row>
    <row r="457" spans="2:19" x14ac:dyDescent="0.2">
      <c r="B457" s="5" t="s">
        <v>581</v>
      </c>
      <c r="C457" s="5" t="s">
        <v>208</v>
      </c>
      <c r="D457" s="22">
        <f t="shared" si="69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0"/>
        <v>229</v>
      </c>
      <c r="J457" s="45">
        <v>10</v>
      </c>
      <c r="K457" s="46">
        <f t="shared" si="71"/>
        <v>120</v>
      </c>
      <c r="L457" s="42">
        <f t="shared" si="72"/>
        <v>11</v>
      </c>
      <c r="M457" s="24">
        <f t="shared" si="73"/>
        <v>136</v>
      </c>
      <c r="N457" s="26">
        <v>0</v>
      </c>
      <c r="O457" s="61">
        <v>0</v>
      </c>
      <c r="P457" s="60">
        <f t="shared" si="68"/>
        <v>-229</v>
      </c>
      <c r="Q457" s="55">
        <f t="shared" si="66"/>
        <v>0</v>
      </c>
      <c r="R457" s="59" t="str">
        <f t="shared" si="74"/>
        <v>SIM</v>
      </c>
      <c r="S457" s="15"/>
    </row>
    <row r="458" spans="2:19" x14ac:dyDescent="0.2">
      <c r="B458" s="5" t="s">
        <v>581</v>
      </c>
      <c r="C458" s="5" t="s">
        <v>208</v>
      </c>
      <c r="D458" s="22">
        <f t="shared" si="69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0"/>
        <v>399</v>
      </c>
      <c r="J458" s="45">
        <v>10</v>
      </c>
      <c r="K458" s="46">
        <f t="shared" si="71"/>
        <v>120</v>
      </c>
      <c r="L458" s="42">
        <f t="shared" si="72"/>
        <v>11</v>
      </c>
      <c r="M458" s="24">
        <f t="shared" si="73"/>
        <v>136</v>
      </c>
      <c r="N458" s="26">
        <v>0</v>
      </c>
      <c r="O458" s="61">
        <v>0</v>
      </c>
      <c r="P458" s="60">
        <f t="shared" si="68"/>
        <v>-399</v>
      </c>
      <c r="Q458" s="55">
        <f t="shared" si="66"/>
        <v>0</v>
      </c>
      <c r="R458" s="59" t="str">
        <f t="shared" si="74"/>
        <v>SIM</v>
      </c>
      <c r="S458" s="15"/>
    </row>
    <row r="459" spans="2:19" x14ac:dyDescent="0.2">
      <c r="B459" s="5" t="s">
        <v>581</v>
      </c>
      <c r="C459" s="5" t="s">
        <v>208</v>
      </c>
      <c r="D459" s="22">
        <f t="shared" si="69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0"/>
        <v>298</v>
      </c>
      <c r="J459" s="45">
        <v>10</v>
      </c>
      <c r="K459" s="46">
        <f t="shared" si="71"/>
        <v>120</v>
      </c>
      <c r="L459" s="42">
        <f t="shared" si="72"/>
        <v>11</v>
      </c>
      <c r="M459" s="24">
        <f t="shared" si="73"/>
        <v>136</v>
      </c>
      <c r="N459" s="26">
        <v>0</v>
      </c>
      <c r="O459" s="61">
        <v>0</v>
      </c>
      <c r="P459" s="60">
        <f t="shared" si="68"/>
        <v>-298</v>
      </c>
      <c r="Q459" s="55">
        <f t="shared" ref="Q459:Q522" si="75">I459+N459+O459+P459</f>
        <v>0</v>
      </c>
      <c r="R459" s="59" t="str">
        <f t="shared" si="74"/>
        <v>SIM</v>
      </c>
      <c r="S459" s="15"/>
    </row>
    <row r="460" spans="2:19" x14ac:dyDescent="0.2">
      <c r="B460" s="5" t="s">
        <v>581</v>
      </c>
      <c r="C460" s="5" t="s">
        <v>208</v>
      </c>
      <c r="D460" s="22">
        <f t="shared" si="69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0"/>
        <v>725</v>
      </c>
      <c r="J460" s="45">
        <v>10</v>
      </c>
      <c r="K460" s="46">
        <f t="shared" si="71"/>
        <v>120</v>
      </c>
      <c r="L460" s="42">
        <f t="shared" si="72"/>
        <v>11</v>
      </c>
      <c r="M460" s="24">
        <f t="shared" si="73"/>
        <v>136</v>
      </c>
      <c r="N460" s="26">
        <v>0</v>
      </c>
      <c r="O460" s="61">
        <v>0</v>
      </c>
      <c r="P460" s="60">
        <f t="shared" ref="P460:P491" si="76">I460*-1</f>
        <v>-725</v>
      </c>
      <c r="Q460" s="55">
        <f t="shared" si="75"/>
        <v>0</v>
      </c>
      <c r="R460" s="59" t="str">
        <f t="shared" si="74"/>
        <v>SIM</v>
      </c>
      <c r="S460" s="15"/>
    </row>
    <row r="461" spans="2:19" x14ac:dyDescent="0.2">
      <c r="B461" s="5" t="s">
        <v>581</v>
      </c>
      <c r="C461" s="5" t="s">
        <v>205</v>
      </c>
      <c r="D461" s="22">
        <f t="shared" si="69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0"/>
        <v>2693.24</v>
      </c>
      <c r="J461" s="45">
        <v>5</v>
      </c>
      <c r="K461" s="46">
        <f t="shared" si="71"/>
        <v>60</v>
      </c>
      <c r="L461" s="42">
        <f t="shared" si="72"/>
        <v>11</v>
      </c>
      <c r="M461" s="24">
        <f t="shared" si="73"/>
        <v>135</v>
      </c>
      <c r="N461" s="26">
        <v>0</v>
      </c>
      <c r="O461" s="61">
        <v>0</v>
      </c>
      <c r="P461" s="60">
        <f t="shared" si="76"/>
        <v>-2693.24</v>
      </c>
      <c r="Q461" s="55">
        <f t="shared" si="75"/>
        <v>0</v>
      </c>
      <c r="R461" s="59" t="str">
        <f t="shared" si="74"/>
        <v>SIM</v>
      </c>
      <c r="S461" s="15"/>
    </row>
    <row r="462" spans="2:19" x14ac:dyDescent="0.2">
      <c r="B462" s="5" t="s">
        <v>581</v>
      </c>
      <c r="C462" s="5" t="s">
        <v>208</v>
      </c>
      <c r="D462" s="22">
        <f t="shared" si="69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0"/>
        <v>2300</v>
      </c>
      <c r="J462" s="45">
        <v>10</v>
      </c>
      <c r="K462" s="46">
        <f t="shared" si="71"/>
        <v>120</v>
      </c>
      <c r="L462" s="42">
        <f t="shared" si="72"/>
        <v>11</v>
      </c>
      <c r="M462" s="24">
        <f t="shared" si="73"/>
        <v>135</v>
      </c>
      <c r="N462" s="26">
        <v>0</v>
      </c>
      <c r="O462" s="61">
        <v>0</v>
      </c>
      <c r="P462" s="60">
        <f t="shared" si="76"/>
        <v>-2300</v>
      </c>
      <c r="Q462" s="55">
        <f t="shared" si="75"/>
        <v>0</v>
      </c>
      <c r="R462" s="59" t="str">
        <f t="shared" si="74"/>
        <v>SIM</v>
      </c>
      <c r="S462" s="15"/>
    </row>
    <row r="463" spans="2:19" x14ac:dyDescent="0.2">
      <c r="B463" s="5" t="s">
        <v>581</v>
      </c>
      <c r="C463" s="5" t="s">
        <v>208</v>
      </c>
      <c r="D463" s="22">
        <f t="shared" si="69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0"/>
        <v>3280</v>
      </c>
      <c r="J463" s="45">
        <v>10</v>
      </c>
      <c r="K463" s="46">
        <f t="shared" si="71"/>
        <v>120</v>
      </c>
      <c r="L463" s="42">
        <f t="shared" si="72"/>
        <v>11</v>
      </c>
      <c r="M463" s="24">
        <f t="shared" si="73"/>
        <v>135</v>
      </c>
      <c r="N463" s="26">
        <v>0</v>
      </c>
      <c r="O463" s="61">
        <v>0</v>
      </c>
      <c r="P463" s="60">
        <f t="shared" si="76"/>
        <v>-3280</v>
      </c>
      <c r="Q463" s="55">
        <f t="shared" si="75"/>
        <v>0</v>
      </c>
      <c r="R463" s="59" t="str">
        <f t="shared" si="74"/>
        <v>SIM</v>
      </c>
      <c r="S463" s="15"/>
    </row>
    <row r="464" spans="2:19" x14ac:dyDescent="0.2">
      <c r="B464" s="5" t="s">
        <v>581</v>
      </c>
      <c r="C464" s="5" t="s">
        <v>208</v>
      </c>
      <c r="D464" s="22">
        <f t="shared" si="69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0"/>
        <v>3350</v>
      </c>
      <c r="J464" s="45">
        <v>10</v>
      </c>
      <c r="K464" s="46">
        <f t="shared" si="71"/>
        <v>120</v>
      </c>
      <c r="L464" s="42">
        <f t="shared" si="72"/>
        <v>11</v>
      </c>
      <c r="M464" s="24">
        <f t="shared" si="73"/>
        <v>135</v>
      </c>
      <c r="N464" s="26">
        <v>0</v>
      </c>
      <c r="O464" s="61">
        <v>0</v>
      </c>
      <c r="P464" s="60">
        <f t="shared" si="76"/>
        <v>-3350</v>
      </c>
      <c r="Q464" s="55">
        <f t="shared" si="75"/>
        <v>0</v>
      </c>
      <c r="R464" s="59" t="str">
        <f t="shared" si="74"/>
        <v>SIM</v>
      </c>
      <c r="S464" s="15"/>
    </row>
    <row r="465" spans="2:19" x14ac:dyDescent="0.2">
      <c r="B465" s="5" t="s">
        <v>581</v>
      </c>
      <c r="C465" s="5" t="s">
        <v>208</v>
      </c>
      <c r="D465" s="22">
        <f t="shared" si="69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0"/>
        <v>2670</v>
      </c>
      <c r="J465" s="45">
        <v>10</v>
      </c>
      <c r="K465" s="46">
        <f t="shared" si="71"/>
        <v>120</v>
      </c>
      <c r="L465" s="42">
        <f t="shared" si="72"/>
        <v>11</v>
      </c>
      <c r="M465" s="24">
        <f t="shared" si="73"/>
        <v>135</v>
      </c>
      <c r="N465" s="26">
        <v>0</v>
      </c>
      <c r="O465" s="61">
        <v>0</v>
      </c>
      <c r="P465" s="60">
        <f t="shared" si="76"/>
        <v>-2670</v>
      </c>
      <c r="Q465" s="55">
        <f t="shared" si="75"/>
        <v>0</v>
      </c>
      <c r="R465" s="59" t="str">
        <f t="shared" si="74"/>
        <v>SIM</v>
      </c>
      <c r="S465" s="15"/>
    </row>
    <row r="466" spans="2:19" x14ac:dyDescent="0.2">
      <c r="B466" s="5" t="s">
        <v>581</v>
      </c>
      <c r="C466" s="5" t="s">
        <v>208</v>
      </c>
      <c r="D466" s="22">
        <f t="shared" si="69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0"/>
        <v>599</v>
      </c>
      <c r="J466" s="45">
        <v>10</v>
      </c>
      <c r="K466" s="46">
        <f t="shared" si="71"/>
        <v>120</v>
      </c>
      <c r="L466" s="42">
        <f t="shared" si="72"/>
        <v>11</v>
      </c>
      <c r="M466" s="24">
        <f t="shared" si="73"/>
        <v>135</v>
      </c>
      <c r="N466" s="26">
        <v>0</v>
      </c>
      <c r="O466" s="61">
        <v>0</v>
      </c>
      <c r="P466" s="60">
        <f t="shared" si="76"/>
        <v>-599</v>
      </c>
      <c r="Q466" s="55">
        <f t="shared" si="75"/>
        <v>0</v>
      </c>
      <c r="R466" s="59" t="str">
        <f t="shared" si="74"/>
        <v>SIM</v>
      </c>
      <c r="S466" s="15"/>
    </row>
    <row r="467" spans="2:19" x14ac:dyDescent="0.2">
      <c r="B467" s="5" t="s">
        <v>581</v>
      </c>
      <c r="C467" s="5" t="s">
        <v>208</v>
      </c>
      <c r="D467" s="22">
        <f t="shared" si="69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0"/>
        <v>1150</v>
      </c>
      <c r="J467" s="45">
        <v>10</v>
      </c>
      <c r="K467" s="46">
        <f t="shared" si="71"/>
        <v>120</v>
      </c>
      <c r="L467" s="42">
        <f t="shared" si="72"/>
        <v>11</v>
      </c>
      <c r="M467" s="24">
        <f t="shared" si="73"/>
        <v>135</v>
      </c>
      <c r="N467" s="26">
        <v>0</v>
      </c>
      <c r="O467" s="61">
        <v>0</v>
      </c>
      <c r="P467" s="60">
        <f t="shared" si="76"/>
        <v>-1150</v>
      </c>
      <c r="Q467" s="55">
        <f t="shared" si="75"/>
        <v>0</v>
      </c>
      <c r="R467" s="59" t="str">
        <f t="shared" si="74"/>
        <v>SIM</v>
      </c>
      <c r="S467" s="15"/>
    </row>
    <row r="468" spans="2:19" x14ac:dyDescent="0.2">
      <c r="B468" s="5" t="s">
        <v>581</v>
      </c>
      <c r="C468" s="5" t="s">
        <v>206</v>
      </c>
      <c r="D468" s="22">
        <f t="shared" si="69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0"/>
        <v>19339.55</v>
      </c>
      <c r="J468" s="45">
        <v>10</v>
      </c>
      <c r="K468" s="46">
        <f t="shared" si="71"/>
        <v>120</v>
      </c>
      <c r="L468" s="42">
        <f t="shared" si="72"/>
        <v>11</v>
      </c>
      <c r="M468" s="24">
        <f t="shared" si="73"/>
        <v>133</v>
      </c>
      <c r="N468" s="26">
        <v>0</v>
      </c>
      <c r="O468" s="61">
        <v>0</v>
      </c>
      <c r="P468" s="60">
        <f t="shared" si="76"/>
        <v>-19339.55</v>
      </c>
      <c r="Q468" s="55">
        <f t="shared" si="75"/>
        <v>0</v>
      </c>
      <c r="R468" s="59" t="str">
        <f t="shared" si="74"/>
        <v>SIM</v>
      </c>
      <c r="S468" s="15"/>
    </row>
    <row r="469" spans="2:19" x14ac:dyDescent="0.2">
      <c r="B469" s="5" t="s">
        <v>581</v>
      </c>
      <c r="C469" s="5" t="s">
        <v>206</v>
      </c>
      <c r="D469" s="22">
        <f t="shared" si="69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0"/>
        <v>52136.700000000004</v>
      </c>
      <c r="J469" s="45">
        <v>10</v>
      </c>
      <c r="K469" s="46">
        <f t="shared" si="71"/>
        <v>120</v>
      </c>
      <c r="L469" s="42">
        <f t="shared" si="72"/>
        <v>11</v>
      </c>
      <c r="M469" s="24">
        <f t="shared" si="73"/>
        <v>133</v>
      </c>
      <c r="N469" s="26">
        <v>0</v>
      </c>
      <c r="O469" s="61">
        <v>0</v>
      </c>
      <c r="P469" s="60">
        <f t="shared" si="76"/>
        <v>-52136.700000000004</v>
      </c>
      <c r="Q469" s="55">
        <f t="shared" si="75"/>
        <v>0</v>
      </c>
      <c r="R469" s="59" t="str">
        <f t="shared" si="74"/>
        <v>SIM</v>
      </c>
      <c r="S469" s="15"/>
    </row>
    <row r="470" spans="2:19" x14ac:dyDescent="0.2">
      <c r="B470" s="5" t="s">
        <v>581</v>
      </c>
      <c r="C470" s="5" t="s">
        <v>206</v>
      </c>
      <c r="D470" s="22">
        <f t="shared" si="69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0"/>
        <v>20565.399999999998</v>
      </c>
      <c r="J470" s="45">
        <v>10</v>
      </c>
      <c r="K470" s="46">
        <f t="shared" si="71"/>
        <v>120</v>
      </c>
      <c r="L470" s="42">
        <f t="shared" si="72"/>
        <v>11</v>
      </c>
      <c r="M470" s="24">
        <f t="shared" si="73"/>
        <v>133</v>
      </c>
      <c r="N470" s="26">
        <v>0</v>
      </c>
      <c r="O470" s="61">
        <v>0</v>
      </c>
      <c r="P470" s="60">
        <f t="shared" si="76"/>
        <v>-20565.399999999998</v>
      </c>
      <c r="Q470" s="55">
        <f t="shared" si="75"/>
        <v>0</v>
      </c>
      <c r="R470" s="59" t="str">
        <f t="shared" si="74"/>
        <v>SIM</v>
      </c>
      <c r="S470" s="15"/>
    </row>
    <row r="471" spans="2:19" x14ac:dyDescent="0.2">
      <c r="B471" s="5" t="s">
        <v>581</v>
      </c>
      <c r="C471" s="5" t="s">
        <v>206</v>
      </c>
      <c r="D471" s="22">
        <f t="shared" si="69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0"/>
        <v>26886.199999999997</v>
      </c>
      <c r="J471" s="45">
        <v>10</v>
      </c>
      <c r="K471" s="46">
        <f t="shared" si="71"/>
        <v>120</v>
      </c>
      <c r="L471" s="42">
        <f t="shared" si="72"/>
        <v>11</v>
      </c>
      <c r="M471" s="24">
        <f t="shared" si="73"/>
        <v>133</v>
      </c>
      <c r="N471" s="26">
        <v>0</v>
      </c>
      <c r="O471" s="61">
        <v>0</v>
      </c>
      <c r="P471" s="60">
        <f t="shared" si="76"/>
        <v>-26886.199999999997</v>
      </c>
      <c r="Q471" s="55">
        <f t="shared" si="75"/>
        <v>0</v>
      </c>
      <c r="R471" s="59" t="str">
        <f t="shared" si="74"/>
        <v>SIM</v>
      </c>
      <c r="S471" s="15"/>
    </row>
    <row r="472" spans="2:19" x14ac:dyDescent="0.2">
      <c r="B472" s="5" t="s">
        <v>581</v>
      </c>
      <c r="C472" s="5" t="s">
        <v>206</v>
      </c>
      <c r="D472" s="22">
        <f t="shared" si="69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0"/>
        <v>30848.100000000002</v>
      </c>
      <c r="J472" s="45">
        <v>10</v>
      </c>
      <c r="K472" s="46">
        <f t="shared" si="71"/>
        <v>120</v>
      </c>
      <c r="L472" s="42">
        <f t="shared" si="72"/>
        <v>11</v>
      </c>
      <c r="M472" s="24">
        <f t="shared" si="73"/>
        <v>133</v>
      </c>
      <c r="N472" s="26">
        <v>0</v>
      </c>
      <c r="O472" s="61">
        <v>0</v>
      </c>
      <c r="P472" s="60">
        <f t="shared" si="76"/>
        <v>-30848.100000000002</v>
      </c>
      <c r="Q472" s="55">
        <f t="shared" si="75"/>
        <v>0</v>
      </c>
      <c r="R472" s="59" t="str">
        <f t="shared" si="74"/>
        <v>SIM</v>
      </c>
      <c r="S472" s="15"/>
    </row>
    <row r="473" spans="2:19" x14ac:dyDescent="0.2">
      <c r="B473" s="5" t="s">
        <v>581</v>
      </c>
      <c r="C473" s="5" t="s">
        <v>206</v>
      </c>
      <c r="D473" s="22">
        <f t="shared" si="69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0"/>
        <v>137616</v>
      </c>
      <c r="J473" s="45">
        <v>10</v>
      </c>
      <c r="K473" s="46">
        <f t="shared" si="71"/>
        <v>120</v>
      </c>
      <c r="L473" s="42">
        <f t="shared" si="72"/>
        <v>11</v>
      </c>
      <c r="M473" s="24">
        <f t="shared" si="73"/>
        <v>133</v>
      </c>
      <c r="N473" s="26">
        <v>0</v>
      </c>
      <c r="O473" s="61">
        <v>0</v>
      </c>
      <c r="P473" s="60">
        <f t="shared" si="76"/>
        <v>-137616</v>
      </c>
      <c r="Q473" s="55">
        <f t="shared" si="75"/>
        <v>0</v>
      </c>
      <c r="R473" s="59" t="str">
        <f t="shared" si="74"/>
        <v>SIM</v>
      </c>
      <c r="S473" s="15"/>
    </row>
    <row r="474" spans="2:19" x14ac:dyDescent="0.2">
      <c r="B474" s="5" t="s">
        <v>581</v>
      </c>
      <c r="C474" s="5" t="s">
        <v>206</v>
      </c>
      <c r="D474" s="22">
        <f t="shared" si="69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0"/>
        <v>1101</v>
      </c>
      <c r="J474" s="45">
        <v>10</v>
      </c>
      <c r="K474" s="46">
        <f t="shared" si="71"/>
        <v>120</v>
      </c>
      <c r="L474" s="42">
        <f t="shared" si="72"/>
        <v>11</v>
      </c>
      <c r="M474" s="24">
        <f t="shared" si="73"/>
        <v>133</v>
      </c>
      <c r="N474" s="26">
        <v>0</v>
      </c>
      <c r="O474" s="61">
        <v>0</v>
      </c>
      <c r="P474" s="60">
        <f t="shared" si="76"/>
        <v>-1101</v>
      </c>
      <c r="Q474" s="55">
        <f t="shared" si="75"/>
        <v>0</v>
      </c>
      <c r="R474" s="59" t="str">
        <f t="shared" si="74"/>
        <v>SIM</v>
      </c>
      <c r="S474" s="15"/>
    </row>
    <row r="475" spans="2:19" x14ac:dyDescent="0.2">
      <c r="B475" s="5" t="s">
        <v>581</v>
      </c>
      <c r="C475" s="5" t="s">
        <v>206</v>
      </c>
      <c r="D475" s="22">
        <f t="shared" si="69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0"/>
        <v>4488.5</v>
      </c>
      <c r="J475" s="45">
        <v>10</v>
      </c>
      <c r="K475" s="46">
        <f t="shared" si="71"/>
        <v>120</v>
      </c>
      <c r="L475" s="42">
        <f t="shared" si="72"/>
        <v>11</v>
      </c>
      <c r="M475" s="24">
        <f t="shared" si="73"/>
        <v>133</v>
      </c>
      <c r="N475" s="26">
        <v>0</v>
      </c>
      <c r="O475" s="61">
        <v>0</v>
      </c>
      <c r="P475" s="60">
        <f t="shared" si="76"/>
        <v>-4488.5</v>
      </c>
      <c r="Q475" s="55">
        <f t="shared" si="75"/>
        <v>0</v>
      </c>
      <c r="R475" s="59" t="str">
        <f t="shared" si="74"/>
        <v>SIM</v>
      </c>
      <c r="S475" s="15"/>
    </row>
    <row r="476" spans="2:19" x14ac:dyDescent="0.2">
      <c r="B476" s="5" t="s">
        <v>581</v>
      </c>
      <c r="C476" s="5" t="s">
        <v>206</v>
      </c>
      <c r="D476" s="22">
        <f t="shared" si="69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0"/>
        <v>5323.5</v>
      </c>
      <c r="J476" s="45">
        <v>10</v>
      </c>
      <c r="K476" s="46">
        <f t="shared" si="71"/>
        <v>120</v>
      </c>
      <c r="L476" s="42">
        <f t="shared" si="72"/>
        <v>11</v>
      </c>
      <c r="M476" s="24">
        <f t="shared" si="73"/>
        <v>133</v>
      </c>
      <c r="N476" s="26">
        <v>0</v>
      </c>
      <c r="O476" s="61">
        <v>0</v>
      </c>
      <c r="P476" s="60">
        <f t="shared" si="76"/>
        <v>-5323.5</v>
      </c>
      <c r="Q476" s="55">
        <f t="shared" si="75"/>
        <v>0</v>
      </c>
      <c r="R476" s="59" t="str">
        <f t="shared" si="74"/>
        <v>SIM</v>
      </c>
      <c r="S476" s="15"/>
    </row>
    <row r="477" spans="2:19" x14ac:dyDescent="0.2">
      <c r="B477" s="5" t="s">
        <v>581</v>
      </c>
      <c r="C477" s="5" t="s">
        <v>206</v>
      </c>
      <c r="D477" s="22">
        <f t="shared" si="69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0"/>
        <v>2500.5</v>
      </c>
      <c r="J477" s="45">
        <v>10</v>
      </c>
      <c r="K477" s="46">
        <f t="shared" si="71"/>
        <v>120</v>
      </c>
      <c r="L477" s="42">
        <f t="shared" si="72"/>
        <v>11</v>
      </c>
      <c r="M477" s="24">
        <f t="shared" si="73"/>
        <v>133</v>
      </c>
      <c r="N477" s="26">
        <v>0</v>
      </c>
      <c r="O477" s="61">
        <v>0</v>
      </c>
      <c r="P477" s="60">
        <f t="shared" si="76"/>
        <v>-2500.5</v>
      </c>
      <c r="Q477" s="55">
        <f t="shared" si="75"/>
        <v>0</v>
      </c>
      <c r="R477" s="59" t="str">
        <f t="shared" si="74"/>
        <v>SIM</v>
      </c>
      <c r="S477" s="15"/>
    </row>
    <row r="478" spans="2:19" x14ac:dyDescent="0.2">
      <c r="B478" s="5" t="s">
        <v>581</v>
      </c>
      <c r="C478" s="5" t="s">
        <v>206</v>
      </c>
      <c r="D478" s="22">
        <f t="shared" si="69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0"/>
        <v>3517.65</v>
      </c>
      <c r="J478" s="45">
        <v>10</v>
      </c>
      <c r="K478" s="46">
        <f t="shared" si="71"/>
        <v>120</v>
      </c>
      <c r="L478" s="42">
        <f t="shared" si="72"/>
        <v>11</v>
      </c>
      <c r="M478" s="24">
        <f t="shared" si="73"/>
        <v>133</v>
      </c>
      <c r="N478" s="26">
        <v>0</v>
      </c>
      <c r="O478" s="61">
        <v>0</v>
      </c>
      <c r="P478" s="60">
        <f t="shared" si="76"/>
        <v>-3517.65</v>
      </c>
      <c r="Q478" s="55">
        <f t="shared" si="75"/>
        <v>0</v>
      </c>
      <c r="R478" s="59" t="str">
        <f t="shared" si="74"/>
        <v>SIM</v>
      </c>
      <c r="S478" s="15"/>
    </row>
    <row r="479" spans="2:19" x14ac:dyDescent="0.2">
      <c r="B479" s="5" t="s">
        <v>581</v>
      </c>
      <c r="C479" s="5" t="s">
        <v>206</v>
      </c>
      <c r="D479" s="22">
        <f t="shared" si="69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0"/>
        <v>1591.1</v>
      </c>
      <c r="J479" s="45">
        <v>10</v>
      </c>
      <c r="K479" s="46">
        <f t="shared" si="71"/>
        <v>120</v>
      </c>
      <c r="L479" s="42">
        <f t="shared" si="72"/>
        <v>11</v>
      </c>
      <c r="M479" s="24">
        <f t="shared" si="73"/>
        <v>133</v>
      </c>
      <c r="N479" s="26">
        <v>0</v>
      </c>
      <c r="O479" s="61">
        <v>0</v>
      </c>
      <c r="P479" s="60">
        <f t="shared" si="76"/>
        <v>-1591.1</v>
      </c>
      <c r="Q479" s="55">
        <f t="shared" si="75"/>
        <v>0</v>
      </c>
      <c r="R479" s="59" t="str">
        <f t="shared" si="74"/>
        <v>SIM</v>
      </c>
      <c r="S479" s="15"/>
    </row>
    <row r="480" spans="2:19" x14ac:dyDescent="0.2">
      <c r="B480" s="5" t="s">
        <v>581</v>
      </c>
      <c r="C480" s="5" t="s">
        <v>206</v>
      </c>
      <c r="D480" s="22">
        <f t="shared" si="69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0"/>
        <v>1250.25</v>
      </c>
      <c r="J480" s="45">
        <v>10</v>
      </c>
      <c r="K480" s="46">
        <f t="shared" si="71"/>
        <v>120</v>
      </c>
      <c r="L480" s="42">
        <f t="shared" si="72"/>
        <v>11</v>
      </c>
      <c r="M480" s="24">
        <f t="shared" si="73"/>
        <v>133</v>
      </c>
      <c r="N480" s="26">
        <v>0</v>
      </c>
      <c r="O480" s="61">
        <v>0</v>
      </c>
      <c r="P480" s="60">
        <f t="shared" si="76"/>
        <v>-1250.25</v>
      </c>
      <c r="Q480" s="55">
        <f t="shared" si="75"/>
        <v>0</v>
      </c>
      <c r="R480" s="59" t="str">
        <f t="shared" si="74"/>
        <v>SIM</v>
      </c>
      <c r="S480" s="15"/>
    </row>
    <row r="481" spans="2:19" x14ac:dyDescent="0.2">
      <c r="B481" s="5" t="s">
        <v>581</v>
      </c>
      <c r="C481" s="5" t="s">
        <v>206</v>
      </c>
      <c r="D481" s="22">
        <f t="shared" si="69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0"/>
        <v>1415</v>
      </c>
      <c r="J481" s="45">
        <v>10</v>
      </c>
      <c r="K481" s="46">
        <f t="shared" si="71"/>
        <v>120</v>
      </c>
      <c r="L481" s="42">
        <f t="shared" si="72"/>
        <v>11</v>
      </c>
      <c r="M481" s="24">
        <f t="shared" si="73"/>
        <v>133</v>
      </c>
      <c r="N481" s="26">
        <v>0</v>
      </c>
      <c r="O481" s="61">
        <v>0</v>
      </c>
      <c r="P481" s="60">
        <f t="shared" si="76"/>
        <v>-1415</v>
      </c>
      <c r="Q481" s="55">
        <f t="shared" si="75"/>
        <v>0</v>
      </c>
      <c r="R481" s="59" t="str">
        <f t="shared" si="74"/>
        <v>SIM</v>
      </c>
      <c r="S481" s="15"/>
    </row>
    <row r="482" spans="2:19" x14ac:dyDescent="0.2">
      <c r="B482" s="5" t="s">
        <v>581</v>
      </c>
      <c r="C482" s="5" t="s">
        <v>206</v>
      </c>
      <c r="D482" s="22">
        <f t="shared" si="69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0"/>
        <v>635.54999999999995</v>
      </c>
      <c r="J482" s="45">
        <v>10</v>
      </c>
      <c r="K482" s="46">
        <f t="shared" si="71"/>
        <v>120</v>
      </c>
      <c r="L482" s="42">
        <f t="shared" si="72"/>
        <v>11</v>
      </c>
      <c r="M482" s="24">
        <f t="shared" si="73"/>
        <v>133</v>
      </c>
      <c r="N482" s="26">
        <v>0</v>
      </c>
      <c r="O482" s="61">
        <v>0</v>
      </c>
      <c r="P482" s="60">
        <f t="shared" si="76"/>
        <v>-635.54999999999995</v>
      </c>
      <c r="Q482" s="55">
        <f t="shared" si="75"/>
        <v>0</v>
      </c>
      <c r="R482" s="59" t="str">
        <f t="shared" si="74"/>
        <v>SIM</v>
      </c>
      <c r="S482" s="15"/>
    </row>
    <row r="483" spans="2:19" x14ac:dyDescent="0.2">
      <c r="B483" s="5" t="s">
        <v>581</v>
      </c>
      <c r="C483" s="5" t="s">
        <v>208</v>
      </c>
      <c r="D483" s="22">
        <f t="shared" si="69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0"/>
        <v>360</v>
      </c>
      <c r="J483" s="45">
        <v>10</v>
      </c>
      <c r="K483" s="46">
        <f t="shared" si="71"/>
        <v>120</v>
      </c>
      <c r="L483" s="42">
        <f t="shared" si="72"/>
        <v>11</v>
      </c>
      <c r="M483" s="24">
        <f t="shared" si="73"/>
        <v>133</v>
      </c>
      <c r="N483" s="26">
        <v>0</v>
      </c>
      <c r="O483" s="61">
        <v>0</v>
      </c>
      <c r="P483" s="60">
        <f t="shared" si="76"/>
        <v>-360</v>
      </c>
      <c r="Q483" s="55">
        <f t="shared" si="75"/>
        <v>0</v>
      </c>
      <c r="R483" s="59" t="str">
        <f t="shared" si="74"/>
        <v>SIM</v>
      </c>
      <c r="S483" s="15"/>
    </row>
    <row r="484" spans="2:19" x14ac:dyDescent="0.2">
      <c r="B484" s="5" t="s">
        <v>581</v>
      </c>
      <c r="C484" s="5" t="s">
        <v>208</v>
      </c>
      <c r="D484" s="22">
        <f t="shared" si="69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0"/>
        <v>900</v>
      </c>
      <c r="J484" s="45">
        <v>10</v>
      </c>
      <c r="K484" s="46">
        <f t="shared" si="71"/>
        <v>120</v>
      </c>
      <c r="L484" s="42">
        <f t="shared" si="72"/>
        <v>11</v>
      </c>
      <c r="M484" s="24">
        <f t="shared" si="73"/>
        <v>133</v>
      </c>
      <c r="N484" s="26">
        <v>0</v>
      </c>
      <c r="O484" s="61">
        <v>0</v>
      </c>
      <c r="P484" s="60">
        <f t="shared" si="76"/>
        <v>-900</v>
      </c>
      <c r="Q484" s="55">
        <f t="shared" si="75"/>
        <v>0</v>
      </c>
      <c r="R484" s="59" t="str">
        <f t="shared" si="74"/>
        <v>SIM</v>
      </c>
      <c r="S484" s="15"/>
    </row>
    <row r="485" spans="2:19" x14ac:dyDescent="0.2">
      <c r="B485" s="5" t="s">
        <v>581</v>
      </c>
      <c r="C485" s="5" t="s">
        <v>206</v>
      </c>
      <c r="D485" s="22">
        <f t="shared" si="69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0"/>
        <v>35323.68</v>
      </c>
      <c r="J485" s="45">
        <v>10</v>
      </c>
      <c r="K485" s="46">
        <f t="shared" si="71"/>
        <v>120</v>
      </c>
      <c r="L485" s="42">
        <f t="shared" si="72"/>
        <v>11</v>
      </c>
      <c r="M485" s="24">
        <f t="shared" si="73"/>
        <v>132</v>
      </c>
      <c r="N485" s="26">
        <v>0</v>
      </c>
      <c r="O485" s="61">
        <v>0</v>
      </c>
      <c r="P485" s="60">
        <f t="shared" si="76"/>
        <v>-35323.68</v>
      </c>
      <c r="Q485" s="55">
        <f t="shared" si="75"/>
        <v>0</v>
      </c>
      <c r="R485" s="59" t="str">
        <f t="shared" si="74"/>
        <v>SIM</v>
      </c>
      <c r="S485" s="15"/>
    </row>
    <row r="486" spans="2:19" x14ac:dyDescent="0.2">
      <c r="B486" s="5" t="s">
        <v>581</v>
      </c>
      <c r="C486" s="5" t="s">
        <v>206</v>
      </c>
      <c r="D486" s="22">
        <f t="shared" si="69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0"/>
        <v>13042.38</v>
      </c>
      <c r="J486" s="45">
        <v>10</v>
      </c>
      <c r="K486" s="46">
        <f t="shared" si="71"/>
        <v>120</v>
      </c>
      <c r="L486" s="42">
        <f t="shared" si="72"/>
        <v>11</v>
      </c>
      <c r="M486" s="24">
        <f t="shared" si="73"/>
        <v>132</v>
      </c>
      <c r="N486" s="26">
        <v>0</v>
      </c>
      <c r="O486" s="61">
        <v>0</v>
      </c>
      <c r="P486" s="60">
        <f t="shared" si="76"/>
        <v>-13042.38</v>
      </c>
      <c r="Q486" s="55">
        <f t="shared" si="75"/>
        <v>0</v>
      </c>
      <c r="R486" s="59" t="str">
        <f t="shared" si="74"/>
        <v>SIM</v>
      </c>
      <c r="S486" s="15"/>
    </row>
    <row r="487" spans="2:19" x14ac:dyDescent="0.2">
      <c r="B487" s="5" t="s">
        <v>581</v>
      </c>
      <c r="C487" s="5" t="s">
        <v>206</v>
      </c>
      <c r="D487" s="22">
        <f t="shared" si="69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0"/>
        <v>34036.720000000001</v>
      </c>
      <c r="J487" s="45">
        <v>10</v>
      </c>
      <c r="K487" s="46">
        <f t="shared" si="71"/>
        <v>120</v>
      </c>
      <c r="L487" s="42">
        <f t="shared" si="72"/>
        <v>11</v>
      </c>
      <c r="M487" s="24">
        <f t="shared" si="73"/>
        <v>132</v>
      </c>
      <c r="N487" s="26">
        <v>0</v>
      </c>
      <c r="O487" s="61">
        <v>0</v>
      </c>
      <c r="P487" s="60">
        <f t="shared" si="76"/>
        <v>-34036.720000000001</v>
      </c>
      <c r="Q487" s="55">
        <f t="shared" si="75"/>
        <v>0</v>
      </c>
      <c r="R487" s="59" t="str">
        <f t="shared" si="74"/>
        <v>SIM</v>
      </c>
      <c r="S487" s="15"/>
    </row>
    <row r="488" spans="2:19" x14ac:dyDescent="0.2">
      <c r="B488" s="5" t="s">
        <v>581</v>
      </c>
      <c r="C488" s="5" t="s">
        <v>206</v>
      </c>
      <c r="D488" s="22">
        <f t="shared" si="69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0"/>
        <v>4780.6000000000004</v>
      </c>
      <c r="J488" s="45">
        <v>10</v>
      </c>
      <c r="K488" s="46">
        <f t="shared" si="71"/>
        <v>120</v>
      </c>
      <c r="L488" s="42">
        <f t="shared" si="72"/>
        <v>11</v>
      </c>
      <c r="M488" s="24">
        <f t="shared" si="73"/>
        <v>132</v>
      </c>
      <c r="N488" s="26">
        <v>0</v>
      </c>
      <c r="O488" s="61">
        <v>0</v>
      </c>
      <c r="P488" s="60">
        <f t="shared" si="76"/>
        <v>-4780.6000000000004</v>
      </c>
      <c r="Q488" s="55">
        <f t="shared" si="75"/>
        <v>0</v>
      </c>
      <c r="R488" s="59" t="str">
        <f t="shared" si="74"/>
        <v>SIM</v>
      </c>
      <c r="S488" s="15"/>
    </row>
    <row r="489" spans="2:19" x14ac:dyDescent="0.2">
      <c r="B489" s="5" t="s">
        <v>581</v>
      </c>
      <c r="C489" s="5" t="s">
        <v>206</v>
      </c>
      <c r="D489" s="22">
        <f t="shared" si="69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0"/>
        <v>33184.400000000001</v>
      </c>
      <c r="J489" s="45">
        <v>10</v>
      </c>
      <c r="K489" s="46">
        <f t="shared" si="71"/>
        <v>120</v>
      </c>
      <c r="L489" s="42">
        <f t="shared" si="72"/>
        <v>11</v>
      </c>
      <c r="M489" s="24">
        <f t="shared" si="73"/>
        <v>132</v>
      </c>
      <c r="N489" s="26">
        <v>0</v>
      </c>
      <c r="O489" s="61">
        <v>0</v>
      </c>
      <c r="P489" s="60">
        <f t="shared" si="76"/>
        <v>-33184.400000000001</v>
      </c>
      <c r="Q489" s="55">
        <f t="shared" si="75"/>
        <v>0</v>
      </c>
      <c r="R489" s="59" t="str">
        <f t="shared" si="74"/>
        <v>SIM</v>
      </c>
      <c r="S489" s="15"/>
    </row>
    <row r="490" spans="2:19" x14ac:dyDescent="0.2">
      <c r="B490" s="5" t="s">
        <v>581</v>
      </c>
      <c r="C490" s="5" t="s">
        <v>206</v>
      </c>
      <c r="D490" s="22">
        <f t="shared" si="69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0"/>
        <v>46234.400000000001</v>
      </c>
      <c r="J490" s="45">
        <v>10</v>
      </c>
      <c r="K490" s="46">
        <f t="shared" si="71"/>
        <v>120</v>
      </c>
      <c r="L490" s="42">
        <f t="shared" si="72"/>
        <v>11</v>
      </c>
      <c r="M490" s="24">
        <f t="shared" si="73"/>
        <v>132</v>
      </c>
      <c r="N490" s="26">
        <v>0</v>
      </c>
      <c r="O490" s="61">
        <v>0</v>
      </c>
      <c r="P490" s="60">
        <f t="shared" si="76"/>
        <v>-46234.400000000001</v>
      </c>
      <c r="Q490" s="55">
        <f t="shared" si="75"/>
        <v>0</v>
      </c>
      <c r="R490" s="59" t="str">
        <f t="shared" si="74"/>
        <v>SIM</v>
      </c>
      <c r="S490" s="15"/>
    </row>
    <row r="491" spans="2:19" x14ac:dyDescent="0.2">
      <c r="B491" s="5" t="s">
        <v>581</v>
      </c>
      <c r="C491" s="5" t="s">
        <v>206</v>
      </c>
      <c r="D491" s="22">
        <f t="shared" si="69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0"/>
        <v>9980.880000000001</v>
      </c>
      <c r="J491" s="45">
        <v>10</v>
      </c>
      <c r="K491" s="46">
        <f t="shared" si="71"/>
        <v>120</v>
      </c>
      <c r="L491" s="42">
        <f t="shared" si="72"/>
        <v>11</v>
      </c>
      <c r="M491" s="24">
        <f t="shared" si="73"/>
        <v>132</v>
      </c>
      <c r="N491" s="26">
        <v>0</v>
      </c>
      <c r="O491" s="61">
        <v>0</v>
      </c>
      <c r="P491" s="60">
        <f t="shared" si="76"/>
        <v>-9980.880000000001</v>
      </c>
      <c r="Q491" s="55">
        <f t="shared" si="75"/>
        <v>0</v>
      </c>
      <c r="R491" s="59" t="str">
        <f t="shared" si="74"/>
        <v>SIM</v>
      </c>
      <c r="S491" s="15"/>
    </row>
    <row r="492" spans="2:19" x14ac:dyDescent="0.2">
      <c r="B492" s="5" t="s">
        <v>581</v>
      </c>
      <c r="C492" s="5" t="s">
        <v>206</v>
      </c>
      <c r="D492" s="22">
        <f t="shared" si="69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0"/>
        <v>2732.9500000000003</v>
      </c>
      <c r="J492" s="45">
        <v>10</v>
      </c>
      <c r="K492" s="46">
        <f t="shared" si="71"/>
        <v>120</v>
      </c>
      <c r="L492" s="42">
        <f t="shared" si="72"/>
        <v>11</v>
      </c>
      <c r="M492" s="24">
        <f t="shared" si="73"/>
        <v>132</v>
      </c>
      <c r="N492" s="26">
        <v>0</v>
      </c>
      <c r="O492" s="61">
        <v>0</v>
      </c>
      <c r="P492" s="60">
        <f t="shared" ref="P492:P523" si="77">I492*-1</f>
        <v>-2732.9500000000003</v>
      </c>
      <c r="Q492" s="55">
        <f t="shared" si="75"/>
        <v>0</v>
      </c>
      <c r="R492" s="59" t="str">
        <f t="shared" si="74"/>
        <v>SIM</v>
      </c>
      <c r="S492" s="15"/>
    </row>
    <row r="493" spans="2:19" x14ac:dyDescent="0.2">
      <c r="B493" s="5" t="s">
        <v>581</v>
      </c>
      <c r="C493" s="5" t="s">
        <v>206</v>
      </c>
      <c r="D493" s="22">
        <f t="shared" si="69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0"/>
        <v>17577.149999999998</v>
      </c>
      <c r="J493" s="45">
        <v>10</v>
      </c>
      <c r="K493" s="46">
        <f t="shared" si="71"/>
        <v>120</v>
      </c>
      <c r="L493" s="42">
        <f t="shared" si="72"/>
        <v>11</v>
      </c>
      <c r="M493" s="24">
        <f t="shared" si="73"/>
        <v>132</v>
      </c>
      <c r="N493" s="26">
        <v>0</v>
      </c>
      <c r="O493" s="61">
        <v>0</v>
      </c>
      <c r="P493" s="60">
        <f t="shared" si="77"/>
        <v>-17577.149999999998</v>
      </c>
      <c r="Q493" s="55">
        <f t="shared" si="75"/>
        <v>0</v>
      </c>
      <c r="R493" s="59" t="str">
        <f t="shared" si="74"/>
        <v>SIM</v>
      </c>
      <c r="S493" s="15"/>
    </row>
    <row r="494" spans="2:19" x14ac:dyDescent="0.2">
      <c r="B494" s="5" t="s">
        <v>581</v>
      </c>
      <c r="C494" s="5" t="s">
        <v>206</v>
      </c>
      <c r="D494" s="22">
        <f t="shared" si="69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0"/>
        <v>4460</v>
      </c>
      <c r="J494" s="45">
        <v>10</v>
      </c>
      <c r="K494" s="46">
        <f t="shared" si="71"/>
        <v>120</v>
      </c>
      <c r="L494" s="42">
        <f t="shared" si="72"/>
        <v>11</v>
      </c>
      <c r="M494" s="24">
        <f t="shared" si="73"/>
        <v>132</v>
      </c>
      <c r="N494" s="26">
        <v>0</v>
      </c>
      <c r="O494" s="61">
        <v>0</v>
      </c>
      <c r="P494" s="60">
        <f t="shared" si="77"/>
        <v>-4460</v>
      </c>
      <c r="Q494" s="55">
        <f t="shared" si="75"/>
        <v>0</v>
      </c>
      <c r="R494" s="59" t="str">
        <f t="shared" si="74"/>
        <v>SIM</v>
      </c>
      <c r="S494" s="15"/>
    </row>
    <row r="495" spans="2:19" x14ac:dyDescent="0.2">
      <c r="B495" s="5" t="s">
        <v>581</v>
      </c>
      <c r="C495" s="5" t="s">
        <v>206</v>
      </c>
      <c r="D495" s="22">
        <f t="shared" si="69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0"/>
        <v>5816.18</v>
      </c>
      <c r="J495" s="45">
        <v>10</v>
      </c>
      <c r="K495" s="46">
        <f t="shared" si="71"/>
        <v>120</v>
      </c>
      <c r="L495" s="42">
        <f t="shared" si="72"/>
        <v>11</v>
      </c>
      <c r="M495" s="24">
        <f t="shared" si="73"/>
        <v>132</v>
      </c>
      <c r="N495" s="26">
        <v>0</v>
      </c>
      <c r="O495" s="61">
        <v>0</v>
      </c>
      <c r="P495" s="60">
        <f t="shared" si="77"/>
        <v>-5816.18</v>
      </c>
      <c r="Q495" s="55">
        <f t="shared" si="75"/>
        <v>0</v>
      </c>
      <c r="R495" s="59" t="str">
        <f t="shared" si="74"/>
        <v>SIM</v>
      </c>
      <c r="S495" s="15"/>
    </row>
    <row r="496" spans="2:19" x14ac:dyDescent="0.2">
      <c r="B496" s="5" t="s">
        <v>581</v>
      </c>
      <c r="C496" s="5" t="s">
        <v>206</v>
      </c>
      <c r="D496" s="22">
        <f t="shared" si="69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0"/>
        <v>2967.48</v>
      </c>
      <c r="J496" s="45">
        <v>10</v>
      </c>
      <c r="K496" s="46">
        <f t="shared" si="71"/>
        <v>120</v>
      </c>
      <c r="L496" s="42">
        <f t="shared" si="72"/>
        <v>11</v>
      </c>
      <c r="M496" s="24">
        <f t="shared" si="73"/>
        <v>132</v>
      </c>
      <c r="N496" s="26">
        <v>0</v>
      </c>
      <c r="O496" s="61">
        <v>0</v>
      </c>
      <c r="P496" s="60">
        <f t="shared" si="77"/>
        <v>-2967.48</v>
      </c>
      <c r="Q496" s="55">
        <f t="shared" si="75"/>
        <v>0</v>
      </c>
      <c r="R496" s="59" t="str">
        <f t="shared" si="74"/>
        <v>SIM</v>
      </c>
      <c r="S496" s="15"/>
    </row>
    <row r="497" spans="2:19" x14ac:dyDescent="0.2">
      <c r="B497" s="5" t="s">
        <v>581</v>
      </c>
      <c r="C497" s="5" t="s">
        <v>206</v>
      </c>
      <c r="D497" s="22">
        <f t="shared" si="69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0"/>
        <v>1106</v>
      </c>
      <c r="J497" s="45">
        <v>10</v>
      </c>
      <c r="K497" s="46">
        <f t="shared" si="71"/>
        <v>120</v>
      </c>
      <c r="L497" s="42">
        <f t="shared" si="72"/>
        <v>11</v>
      </c>
      <c r="M497" s="24">
        <f t="shared" si="73"/>
        <v>132</v>
      </c>
      <c r="N497" s="26">
        <v>0</v>
      </c>
      <c r="O497" s="61">
        <v>0</v>
      </c>
      <c r="P497" s="60">
        <f t="shared" si="77"/>
        <v>-1106</v>
      </c>
      <c r="Q497" s="55">
        <f t="shared" si="75"/>
        <v>0</v>
      </c>
      <c r="R497" s="59" t="str">
        <f t="shared" si="74"/>
        <v>SIM</v>
      </c>
      <c r="S497" s="15"/>
    </row>
    <row r="498" spans="2:19" x14ac:dyDescent="0.2">
      <c r="B498" s="5" t="s">
        <v>581</v>
      </c>
      <c r="C498" s="5" t="s">
        <v>206</v>
      </c>
      <c r="D498" s="22">
        <f t="shared" si="69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0"/>
        <v>1960</v>
      </c>
      <c r="J498" s="45">
        <v>10</v>
      </c>
      <c r="K498" s="46">
        <f t="shared" si="71"/>
        <v>120</v>
      </c>
      <c r="L498" s="42">
        <f t="shared" si="72"/>
        <v>11</v>
      </c>
      <c r="M498" s="24">
        <f t="shared" si="73"/>
        <v>132</v>
      </c>
      <c r="N498" s="26">
        <v>0</v>
      </c>
      <c r="O498" s="61">
        <v>0</v>
      </c>
      <c r="P498" s="60">
        <f t="shared" si="77"/>
        <v>-1960</v>
      </c>
      <c r="Q498" s="55">
        <f t="shared" si="75"/>
        <v>0</v>
      </c>
      <c r="R498" s="59" t="str">
        <f t="shared" si="74"/>
        <v>SIM</v>
      </c>
      <c r="S498" s="15"/>
    </row>
    <row r="499" spans="2:19" x14ac:dyDescent="0.2">
      <c r="B499" s="5" t="s">
        <v>581</v>
      </c>
      <c r="C499" s="5" t="s">
        <v>206</v>
      </c>
      <c r="D499" s="22">
        <f t="shared" si="69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0"/>
        <v>1587</v>
      </c>
      <c r="J499" s="45">
        <v>10</v>
      </c>
      <c r="K499" s="46">
        <f t="shared" si="71"/>
        <v>120</v>
      </c>
      <c r="L499" s="42">
        <f t="shared" si="72"/>
        <v>11</v>
      </c>
      <c r="M499" s="24">
        <f t="shared" si="73"/>
        <v>132</v>
      </c>
      <c r="N499" s="26">
        <v>0</v>
      </c>
      <c r="O499" s="61">
        <v>0</v>
      </c>
      <c r="P499" s="60">
        <f t="shared" si="77"/>
        <v>-1587</v>
      </c>
      <c r="Q499" s="55">
        <f t="shared" si="75"/>
        <v>0</v>
      </c>
      <c r="R499" s="59" t="str">
        <f t="shared" si="74"/>
        <v>SIM</v>
      </c>
      <c r="S499" s="15"/>
    </row>
    <row r="500" spans="2:19" x14ac:dyDescent="0.2">
      <c r="B500" s="5" t="s">
        <v>581</v>
      </c>
      <c r="C500" s="5" t="s">
        <v>208</v>
      </c>
      <c r="D500" s="22">
        <f t="shared" si="69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0"/>
        <v>1099</v>
      </c>
      <c r="J500" s="45">
        <v>10</v>
      </c>
      <c r="K500" s="46">
        <f t="shared" si="71"/>
        <v>120</v>
      </c>
      <c r="L500" s="42">
        <f t="shared" si="72"/>
        <v>10</v>
      </c>
      <c r="M500" s="24">
        <f t="shared" si="73"/>
        <v>131</v>
      </c>
      <c r="N500" s="26">
        <v>0</v>
      </c>
      <c r="O500" s="61">
        <v>0</v>
      </c>
      <c r="P500" s="60">
        <f t="shared" si="77"/>
        <v>-1099</v>
      </c>
      <c r="Q500" s="55">
        <f t="shared" si="75"/>
        <v>0</v>
      </c>
      <c r="R500" s="59" t="str">
        <f t="shared" si="74"/>
        <v>SIM</v>
      </c>
      <c r="S500" s="15"/>
    </row>
    <row r="501" spans="2:19" x14ac:dyDescent="0.2">
      <c r="B501" s="5" t="s">
        <v>581</v>
      </c>
      <c r="C501" s="5" t="s">
        <v>208</v>
      </c>
      <c r="D501" s="22">
        <f t="shared" si="69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0"/>
        <v>268.2</v>
      </c>
      <c r="J501" s="45">
        <v>10</v>
      </c>
      <c r="K501" s="46">
        <f t="shared" si="71"/>
        <v>120</v>
      </c>
      <c r="L501" s="42">
        <f t="shared" si="72"/>
        <v>10</v>
      </c>
      <c r="M501" s="24">
        <f t="shared" si="73"/>
        <v>131</v>
      </c>
      <c r="N501" s="26">
        <v>0</v>
      </c>
      <c r="O501" s="61">
        <v>0</v>
      </c>
      <c r="P501" s="60">
        <f t="shared" si="77"/>
        <v>-268.2</v>
      </c>
      <c r="Q501" s="55">
        <f t="shared" si="75"/>
        <v>0</v>
      </c>
      <c r="R501" s="59" t="str">
        <f t="shared" si="74"/>
        <v>SIM</v>
      </c>
      <c r="S501" s="15"/>
    </row>
    <row r="502" spans="2:19" x14ac:dyDescent="0.2">
      <c r="B502" s="5" t="s">
        <v>581</v>
      </c>
      <c r="C502" s="5" t="s">
        <v>205</v>
      </c>
      <c r="D502" s="22">
        <f t="shared" si="69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0"/>
        <v>1980</v>
      </c>
      <c r="J502" s="45">
        <v>5</v>
      </c>
      <c r="K502" s="46">
        <f t="shared" si="71"/>
        <v>60</v>
      </c>
      <c r="L502" s="42">
        <f t="shared" si="72"/>
        <v>10</v>
      </c>
      <c r="M502" s="24">
        <f t="shared" si="73"/>
        <v>130</v>
      </c>
      <c r="N502" s="26">
        <v>0</v>
      </c>
      <c r="O502" s="61">
        <v>0</v>
      </c>
      <c r="P502" s="60">
        <f t="shared" si="77"/>
        <v>-1980</v>
      </c>
      <c r="Q502" s="55">
        <f t="shared" si="75"/>
        <v>0</v>
      </c>
      <c r="R502" s="59" t="str">
        <f t="shared" si="74"/>
        <v>SIM</v>
      </c>
      <c r="S502" s="15"/>
    </row>
    <row r="503" spans="2:19" x14ac:dyDescent="0.2">
      <c r="B503" s="5" t="s">
        <v>581</v>
      </c>
      <c r="C503" s="5" t="s">
        <v>208</v>
      </c>
      <c r="D503" s="22">
        <f t="shared" si="69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0"/>
        <v>1002</v>
      </c>
      <c r="J503" s="45">
        <v>10</v>
      </c>
      <c r="K503" s="46">
        <f t="shared" si="71"/>
        <v>120</v>
      </c>
      <c r="L503" s="42">
        <f t="shared" si="72"/>
        <v>10</v>
      </c>
      <c r="M503" s="24">
        <f t="shared" si="73"/>
        <v>130</v>
      </c>
      <c r="N503" s="26">
        <v>0</v>
      </c>
      <c r="O503" s="61">
        <v>0</v>
      </c>
      <c r="P503" s="60">
        <f t="shared" si="77"/>
        <v>-1002</v>
      </c>
      <c r="Q503" s="55">
        <f t="shared" si="75"/>
        <v>0</v>
      </c>
      <c r="R503" s="59" t="str">
        <f t="shared" si="74"/>
        <v>SIM</v>
      </c>
      <c r="S503" s="15"/>
    </row>
    <row r="504" spans="2:19" x14ac:dyDescent="0.2">
      <c r="B504" s="5" t="s">
        <v>581</v>
      </c>
      <c r="C504" s="5" t="s">
        <v>208</v>
      </c>
      <c r="D504" s="22">
        <f t="shared" si="69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0"/>
        <v>2115</v>
      </c>
      <c r="J504" s="45">
        <v>10</v>
      </c>
      <c r="K504" s="46">
        <f t="shared" si="71"/>
        <v>120</v>
      </c>
      <c r="L504" s="42">
        <f t="shared" si="72"/>
        <v>10</v>
      </c>
      <c r="M504" s="24">
        <f t="shared" si="73"/>
        <v>128</v>
      </c>
      <c r="N504" s="26">
        <v>0</v>
      </c>
      <c r="O504" s="61">
        <v>0</v>
      </c>
      <c r="P504" s="60">
        <f t="shared" si="77"/>
        <v>-2115</v>
      </c>
      <c r="Q504" s="55">
        <f t="shared" si="75"/>
        <v>0</v>
      </c>
      <c r="R504" s="59" t="str">
        <f t="shared" si="74"/>
        <v>SIM</v>
      </c>
      <c r="S504" s="15"/>
    </row>
    <row r="505" spans="2:19" x14ac:dyDescent="0.2">
      <c r="B505" s="5" t="s">
        <v>581</v>
      </c>
      <c r="C505" s="5" t="s">
        <v>208</v>
      </c>
      <c r="D505" s="22">
        <f t="shared" si="69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0"/>
        <v>550</v>
      </c>
      <c r="J505" s="45">
        <v>10</v>
      </c>
      <c r="K505" s="46">
        <f t="shared" si="71"/>
        <v>120</v>
      </c>
      <c r="L505" s="42">
        <f t="shared" si="72"/>
        <v>10</v>
      </c>
      <c r="M505" s="24">
        <f t="shared" si="73"/>
        <v>128</v>
      </c>
      <c r="N505" s="26">
        <v>0</v>
      </c>
      <c r="O505" s="61">
        <v>0</v>
      </c>
      <c r="P505" s="60">
        <f t="shared" si="77"/>
        <v>-550</v>
      </c>
      <c r="Q505" s="55">
        <f t="shared" si="75"/>
        <v>0</v>
      </c>
      <c r="R505" s="59" t="str">
        <f t="shared" si="74"/>
        <v>SIM</v>
      </c>
      <c r="S505" s="15"/>
    </row>
    <row r="506" spans="2:19" x14ac:dyDescent="0.2">
      <c r="B506" s="5" t="s">
        <v>581</v>
      </c>
      <c r="C506" s="5" t="s">
        <v>205</v>
      </c>
      <c r="D506" s="22">
        <f t="shared" si="69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0"/>
        <v>6411.45</v>
      </c>
      <c r="J506" s="45">
        <v>5</v>
      </c>
      <c r="K506" s="46">
        <f t="shared" si="71"/>
        <v>60</v>
      </c>
      <c r="L506" s="42">
        <f t="shared" si="72"/>
        <v>10</v>
      </c>
      <c r="M506" s="24">
        <f t="shared" si="73"/>
        <v>128</v>
      </c>
      <c r="N506" s="26">
        <v>0</v>
      </c>
      <c r="O506" s="61">
        <v>0</v>
      </c>
      <c r="P506" s="60">
        <f t="shared" si="77"/>
        <v>-6411.45</v>
      </c>
      <c r="Q506" s="55">
        <f t="shared" si="75"/>
        <v>0</v>
      </c>
      <c r="R506" s="59" t="str">
        <f t="shared" si="74"/>
        <v>SIM</v>
      </c>
      <c r="S506" s="15"/>
    </row>
    <row r="507" spans="2:19" x14ac:dyDescent="0.2">
      <c r="B507" s="5" t="s">
        <v>581</v>
      </c>
      <c r="C507" s="5" t="s">
        <v>206</v>
      </c>
      <c r="D507" s="22">
        <f t="shared" si="69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0"/>
        <v>897.6</v>
      </c>
      <c r="J507" s="45">
        <v>10</v>
      </c>
      <c r="K507" s="46">
        <f t="shared" si="71"/>
        <v>120</v>
      </c>
      <c r="L507" s="42">
        <f t="shared" si="72"/>
        <v>10</v>
      </c>
      <c r="M507" s="24">
        <f t="shared" si="73"/>
        <v>128</v>
      </c>
      <c r="N507" s="26">
        <v>0</v>
      </c>
      <c r="O507" s="61">
        <v>0</v>
      </c>
      <c r="P507" s="60">
        <f t="shared" si="77"/>
        <v>-897.6</v>
      </c>
      <c r="Q507" s="55">
        <f t="shared" si="75"/>
        <v>0</v>
      </c>
      <c r="R507" s="59" t="str">
        <f t="shared" si="74"/>
        <v>SIM</v>
      </c>
      <c r="S507" s="15"/>
    </row>
    <row r="508" spans="2:19" x14ac:dyDescent="0.2">
      <c r="B508" s="5" t="s">
        <v>581</v>
      </c>
      <c r="C508" s="5" t="s">
        <v>206</v>
      </c>
      <c r="D508" s="22">
        <f t="shared" si="69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0"/>
        <v>1183</v>
      </c>
      <c r="J508" s="45">
        <v>10</v>
      </c>
      <c r="K508" s="46">
        <f t="shared" si="71"/>
        <v>120</v>
      </c>
      <c r="L508" s="42">
        <f t="shared" si="72"/>
        <v>10</v>
      </c>
      <c r="M508" s="24">
        <f t="shared" si="73"/>
        <v>128</v>
      </c>
      <c r="N508" s="26">
        <v>0</v>
      </c>
      <c r="O508" s="61">
        <v>0</v>
      </c>
      <c r="P508" s="60">
        <f t="shared" si="77"/>
        <v>-1183</v>
      </c>
      <c r="Q508" s="55">
        <f t="shared" si="75"/>
        <v>0</v>
      </c>
      <c r="R508" s="59" t="str">
        <f t="shared" si="74"/>
        <v>SIM</v>
      </c>
      <c r="S508" s="15"/>
    </row>
    <row r="509" spans="2:19" x14ac:dyDescent="0.2">
      <c r="B509" s="5" t="s">
        <v>581</v>
      </c>
      <c r="C509" s="5" t="s">
        <v>206</v>
      </c>
      <c r="D509" s="22">
        <f t="shared" si="69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0"/>
        <v>4113</v>
      </c>
      <c r="J509" s="45">
        <v>10</v>
      </c>
      <c r="K509" s="46">
        <f t="shared" si="71"/>
        <v>120</v>
      </c>
      <c r="L509" s="42">
        <f t="shared" si="72"/>
        <v>10</v>
      </c>
      <c r="M509" s="24">
        <f t="shared" si="73"/>
        <v>128</v>
      </c>
      <c r="N509" s="26">
        <v>0</v>
      </c>
      <c r="O509" s="61">
        <v>0</v>
      </c>
      <c r="P509" s="60">
        <f t="shared" si="77"/>
        <v>-4113</v>
      </c>
      <c r="Q509" s="55">
        <f t="shared" si="75"/>
        <v>0</v>
      </c>
      <c r="R509" s="59" t="str">
        <f t="shared" si="74"/>
        <v>SIM</v>
      </c>
      <c r="S509" s="15"/>
    </row>
    <row r="510" spans="2:19" x14ac:dyDescent="0.2">
      <c r="B510" s="5" t="s">
        <v>581</v>
      </c>
      <c r="C510" s="5" t="s">
        <v>206</v>
      </c>
      <c r="D510" s="22">
        <f t="shared" si="69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0"/>
        <v>1029.8</v>
      </c>
      <c r="J510" s="45">
        <v>10</v>
      </c>
      <c r="K510" s="46">
        <f t="shared" si="71"/>
        <v>120</v>
      </c>
      <c r="L510" s="42">
        <f t="shared" si="72"/>
        <v>10</v>
      </c>
      <c r="M510" s="24">
        <f t="shared" si="73"/>
        <v>128</v>
      </c>
      <c r="N510" s="26">
        <v>0</v>
      </c>
      <c r="O510" s="61">
        <v>0</v>
      </c>
      <c r="P510" s="60">
        <f t="shared" si="77"/>
        <v>-1029.8</v>
      </c>
      <c r="Q510" s="55">
        <f t="shared" si="75"/>
        <v>0</v>
      </c>
      <c r="R510" s="59" t="str">
        <f t="shared" si="74"/>
        <v>SIM</v>
      </c>
      <c r="S510" s="15"/>
    </row>
    <row r="511" spans="2:19" x14ac:dyDescent="0.2">
      <c r="B511" s="5" t="s">
        <v>581</v>
      </c>
      <c r="C511" s="5" t="s">
        <v>206</v>
      </c>
      <c r="D511" s="22">
        <f t="shared" si="69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0"/>
        <v>4363.8</v>
      </c>
      <c r="J511" s="45">
        <v>10</v>
      </c>
      <c r="K511" s="46">
        <f t="shared" si="71"/>
        <v>120</v>
      </c>
      <c r="L511" s="42">
        <f t="shared" si="72"/>
        <v>10</v>
      </c>
      <c r="M511" s="24">
        <f t="shared" si="73"/>
        <v>128</v>
      </c>
      <c r="N511" s="26">
        <v>0</v>
      </c>
      <c r="O511" s="61">
        <v>0</v>
      </c>
      <c r="P511" s="60">
        <f t="shared" si="77"/>
        <v>-4363.8</v>
      </c>
      <c r="Q511" s="55">
        <f t="shared" si="75"/>
        <v>0</v>
      </c>
      <c r="R511" s="59" t="str">
        <f t="shared" si="74"/>
        <v>SIM</v>
      </c>
      <c r="S511" s="15"/>
    </row>
    <row r="512" spans="2:19" x14ac:dyDescent="0.2">
      <c r="B512" s="5" t="s">
        <v>581</v>
      </c>
      <c r="C512" s="5" t="s">
        <v>206</v>
      </c>
      <c r="D512" s="22">
        <f t="shared" si="69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0"/>
        <v>6110.2</v>
      </c>
      <c r="J512" s="45">
        <v>10</v>
      </c>
      <c r="K512" s="46">
        <f t="shared" si="71"/>
        <v>120</v>
      </c>
      <c r="L512" s="42">
        <f t="shared" si="72"/>
        <v>10</v>
      </c>
      <c r="M512" s="24">
        <f t="shared" si="73"/>
        <v>128</v>
      </c>
      <c r="N512" s="26">
        <v>0</v>
      </c>
      <c r="O512" s="61">
        <v>0</v>
      </c>
      <c r="P512" s="60">
        <f t="shared" si="77"/>
        <v>-6110.2</v>
      </c>
      <c r="Q512" s="55">
        <f t="shared" si="75"/>
        <v>0</v>
      </c>
      <c r="R512" s="59" t="str">
        <f t="shared" si="74"/>
        <v>SIM</v>
      </c>
      <c r="S512" s="15"/>
    </row>
    <row r="513" spans="2:19" x14ac:dyDescent="0.2">
      <c r="B513" s="5" t="s">
        <v>581</v>
      </c>
      <c r="C513" s="5" t="s">
        <v>206</v>
      </c>
      <c r="D513" s="22">
        <f t="shared" si="69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0"/>
        <v>1265.95</v>
      </c>
      <c r="J513" s="45">
        <v>10</v>
      </c>
      <c r="K513" s="46">
        <f t="shared" si="71"/>
        <v>120</v>
      </c>
      <c r="L513" s="42">
        <f t="shared" si="72"/>
        <v>10</v>
      </c>
      <c r="M513" s="24">
        <f t="shared" si="73"/>
        <v>128</v>
      </c>
      <c r="N513" s="26">
        <v>0</v>
      </c>
      <c r="O513" s="61">
        <v>0</v>
      </c>
      <c r="P513" s="60">
        <f t="shared" si="77"/>
        <v>-1265.95</v>
      </c>
      <c r="Q513" s="55">
        <f t="shared" si="75"/>
        <v>0</v>
      </c>
      <c r="R513" s="59" t="str">
        <f t="shared" si="74"/>
        <v>SIM</v>
      </c>
      <c r="S513" s="15"/>
    </row>
    <row r="514" spans="2:19" x14ac:dyDescent="0.2">
      <c r="B514" s="5" t="s">
        <v>581</v>
      </c>
      <c r="C514" s="5" t="s">
        <v>206</v>
      </c>
      <c r="D514" s="22">
        <f t="shared" si="69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0"/>
        <v>5734</v>
      </c>
      <c r="J514" s="45">
        <v>10</v>
      </c>
      <c r="K514" s="46">
        <f t="shared" si="71"/>
        <v>120</v>
      </c>
      <c r="L514" s="42">
        <f t="shared" si="72"/>
        <v>10</v>
      </c>
      <c r="M514" s="24">
        <f t="shared" si="73"/>
        <v>128</v>
      </c>
      <c r="N514" s="26">
        <v>0</v>
      </c>
      <c r="O514" s="61">
        <v>0</v>
      </c>
      <c r="P514" s="60">
        <f t="shared" si="77"/>
        <v>-5734</v>
      </c>
      <c r="Q514" s="55">
        <f t="shared" si="75"/>
        <v>0</v>
      </c>
      <c r="R514" s="59" t="str">
        <f t="shared" si="74"/>
        <v>SIM</v>
      </c>
      <c r="S514" s="15"/>
    </row>
    <row r="515" spans="2:19" x14ac:dyDescent="0.2">
      <c r="B515" s="5" t="s">
        <v>581</v>
      </c>
      <c r="C515" s="5" t="s">
        <v>206</v>
      </c>
      <c r="D515" s="22">
        <f t="shared" si="69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0"/>
        <v>1486</v>
      </c>
      <c r="J515" s="45">
        <v>10</v>
      </c>
      <c r="K515" s="46">
        <f t="shared" si="71"/>
        <v>120</v>
      </c>
      <c r="L515" s="42">
        <f t="shared" si="72"/>
        <v>10</v>
      </c>
      <c r="M515" s="24">
        <f t="shared" si="73"/>
        <v>128</v>
      </c>
      <c r="N515" s="26">
        <v>0</v>
      </c>
      <c r="O515" s="61">
        <v>0</v>
      </c>
      <c r="P515" s="60">
        <f t="shared" si="77"/>
        <v>-1486</v>
      </c>
      <c r="Q515" s="55">
        <f t="shared" si="75"/>
        <v>0</v>
      </c>
      <c r="R515" s="59" t="str">
        <f t="shared" si="74"/>
        <v>SIM</v>
      </c>
      <c r="S515" s="15"/>
    </row>
    <row r="516" spans="2:19" x14ac:dyDescent="0.2">
      <c r="B516" s="5" t="s">
        <v>581</v>
      </c>
      <c r="C516" s="5" t="s">
        <v>206</v>
      </c>
      <c r="D516" s="22">
        <f t="shared" ref="D516:D579" si="78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79">G516*H516</f>
        <v>781.7</v>
      </c>
      <c r="J516" s="45">
        <v>10</v>
      </c>
      <c r="K516" s="46">
        <f t="shared" ref="K516:K579" si="80">J516*12</f>
        <v>120</v>
      </c>
      <c r="L516" s="42">
        <f t="shared" ref="L516:L579" si="81">DATEDIF(F516,$F$2,"Y")</f>
        <v>10</v>
      </c>
      <c r="M516" s="24">
        <f t="shared" ref="M516:M579" si="82">DATEDIF(F516,$F$2,"M")</f>
        <v>128</v>
      </c>
      <c r="N516" s="26">
        <v>0</v>
      </c>
      <c r="O516" s="61">
        <v>0</v>
      </c>
      <c r="P516" s="60">
        <f t="shared" si="77"/>
        <v>-781.7</v>
      </c>
      <c r="Q516" s="55">
        <f t="shared" si="75"/>
        <v>0</v>
      </c>
      <c r="R516" s="59" t="str">
        <f t="shared" ref="R516:R579" si="83">IF(M516&gt;K516,"SIM","NÃO")</f>
        <v>SIM</v>
      </c>
      <c r="S516" s="15"/>
    </row>
    <row r="517" spans="2:19" x14ac:dyDescent="0.2">
      <c r="B517" s="5" t="s">
        <v>581</v>
      </c>
      <c r="C517" s="5" t="s">
        <v>206</v>
      </c>
      <c r="D517" s="22">
        <f t="shared" si="78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79"/>
        <v>680.8</v>
      </c>
      <c r="J517" s="45">
        <v>10</v>
      </c>
      <c r="K517" s="46">
        <f t="shared" si="80"/>
        <v>120</v>
      </c>
      <c r="L517" s="42">
        <f t="shared" si="81"/>
        <v>10</v>
      </c>
      <c r="M517" s="24">
        <f t="shared" si="82"/>
        <v>128</v>
      </c>
      <c r="N517" s="26">
        <v>0</v>
      </c>
      <c r="O517" s="61">
        <v>0</v>
      </c>
      <c r="P517" s="60">
        <f t="shared" si="77"/>
        <v>-680.8</v>
      </c>
      <c r="Q517" s="55">
        <f t="shared" si="75"/>
        <v>0</v>
      </c>
      <c r="R517" s="59" t="str">
        <f t="shared" si="83"/>
        <v>SIM</v>
      </c>
      <c r="S517" s="15"/>
    </row>
    <row r="518" spans="2:19" x14ac:dyDescent="0.2">
      <c r="B518" s="5" t="s">
        <v>581</v>
      </c>
      <c r="C518" s="5" t="s">
        <v>206</v>
      </c>
      <c r="D518" s="22">
        <f t="shared" si="78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79"/>
        <v>897.6</v>
      </c>
      <c r="J518" s="45">
        <v>10</v>
      </c>
      <c r="K518" s="46">
        <f t="shared" si="80"/>
        <v>120</v>
      </c>
      <c r="L518" s="42">
        <f t="shared" si="81"/>
        <v>10</v>
      </c>
      <c r="M518" s="24">
        <f t="shared" si="82"/>
        <v>128</v>
      </c>
      <c r="N518" s="26">
        <v>0</v>
      </c>
      <c r="O518" s="61">
        <v>0</v>
      </c>
      <c r="P518" s="60">
        <f t="shared" si="77"/>
        <v>-897.6</v>
      </c>
      <c r="Q518" s="55">
        <f t="shared" si="75"/>
        <v>0</v>
      </c>
      <c r="R518" s="59" t="str">
        <f t="shared" si="83"/>
        <v>SIM</v>
      </c>
      <c r="S518" s="15"/>
    </row>
    <row r="519" spans="2:19" x14ac:dyDescent="0.2">
      <c r="B519" s="5" t="s">
        <v>581</v>
      </c>
      <c r="C519" s="5" t="s">
        <v>206</v>
      </c>
      <c r="D519" s="22">
        <f t="shared" si="78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79"/>
        <v>1250.25</v>
      </c>
      <c r="J519" s="45">
        <v>10</v>
      </c>
      <c r="K519" s="46">
        <f t="shared" si="80"/>
        <v>120</v>
      </c>
      <c r="L519" s="42">
        <f t="shared" si="81"/>
        <v>10</v>
      </c>
      <c r="M519" s="24">
        <f t="shared" si="82"/>
        <v>128</v>
      </c>
      <c r="N519" s="26">
        <v>0</v>
      </c>
      <c r="O519" s="61">
        <v>0</v>
      </c>
      <c r="P519" s="60">
        <f t="shared" si="77"/>
        <v>-1250.25</v>
      </c>
      <c r="Q519" s="55">
        <f t="shared" si="75"/>
        <v>0</v>
      </c>
      <c r="R519" s="59" t="str">
        <f t="shared" si="83"/>
        <v>SIM</v>
      </c>
      <c r="S519" s="15"/>
    </row>
    <row r="520" spans="2:19" x14ac:dyDescent="0.2">
      <c r="B520" s="5" t="s">
        <v>581</v>
      </c>
      <c r="C520" s="5" t="s">
        <v>205</v>
      </c>
      <c r="D520" s="22">
        <f t="shared" si="78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79"/>
        <v>3880</v>
      </c>
      <c r="J520" s="45">
        <v>5</v>
      </c>
      <c r="K520" s="46">
        <f t="shared" si="80"/>
        <v>60</v>
      </c>
      <c r="L520" s="42">
        <f t="shared" si="81"/>
        <v>10</v>
      </c>
      <c r="M520" s="24">
        <f t="shared" si="82"/>
        <v>128</v>
      </c>
      <c r="N520" s="26">
        <v>0</v>
      </c>
      <c r="O520" s="61">
        <v>0</v>
      </c>
      <c r="P520" s="60">
        <f t="shared" si="77"/>
        <v>-3880</v>
      </c>
      <c r="Q520" s="55">
        <f t="shared" si="75"/>
        <v>0</v>
      </c>
      <c r="R520" s="59" t="str">
        <f t="shared" si="83"/>
        <v>SIM</v>
      </c>
      <c r="S520" s="15"/>
    </row>
    <row r="521" spans="2:19" x14ac:dyDescent="0.2">
      <c r="B521" s="5" t="s">
        <v>581</v>
      </c>
      <c r="C521" s="5" t="s">
        <v>206</v>
      </c>
      <c r="D521" s="22">
        <f t="shared" si="78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79"/>
        <v>470.53</v>
      </c>
      <c r="J521" s="45">
        <v>10</v>
      </c>
      <c r="K521" s="46">
        <f t="shared" si="80"/>
        <v>120</v>
      </c>
      <c r="L521" s="42">
        <f t="shared" si="81"/>
        <v>10</v>
      </c>
      <c r="M521" s="24">
        <f t="shared" si="82"/>
        <v>128</v>
      </c>
      <c r="N521" s="26">
        <v>0</v>
      </c>
      <c r="O521" s="61">
        <v>0</v>
      </c>
      <c r="P521" s="60">
        <f t="shared" si="77"/>
        <v>-470.53</v>
      </c>
      <c r="Q521" s="55">
        <f t="shared" si="75"/>
        <v>0</v>
      </c>
      <c r="R521" s="59" t="str">
        <f t="shared" si="83"/>
        <v>SIM</v>
      </c>
      <c r="S521" s="15"/>
    </row>
    <row r="522" spans="2:19" x14ac:dyDescent="0.2">
      <c r="B522" s="5" t="s">
        <v>581</v>
      </c>
      <c r="C522" s="5" t="s">
        <v>206</v>
      </c>
      <c r="D522" s="22">
        <f t="shared" si="78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79"/>
        <v>9699.14</v>
      </c>
      <c r="J522" s="45">
        <v>10</v>
      </c>
      <c r="K522" s="46">
        <f t="shared" si="80"/>
        <v>120</v>
      </c>
      <c r="L522" s="42">
        <f t="shared" si="81"/>
        <v>10</v>
      </c>
      <c r="M522" s="24">
        <f t="shared" si="82"/>
        <v>128</v>
      </c>
      <c r="N522" s="26">
        <v>0</v>
      </c>
      <c r="O522" s="61">
        <v>0</v>
      </c>
      <c r="P522" s="60">
        <f t="shared" si="77"/>
        <v>-9699.14</v>
      </c>
      <c r="Q522" s="55">
        <f t="shared" si="75"/>
        <v>0</v>
      </c>
      <c r="R522" s="59" t="str">
        <f t="shared" si="83"/>
        <v>SIM</v>
      </c>
      <c r="S522" s="15"/>
    </row>
    <row r="523" spans="2:19" x14ac:dyDescent="0.2">
      <c r="B523" s="5" t="s">
        <v>581</v>
      </c>
      <c r="C523" s="5" t="s">
        <v>206</v>
      </c>
      <c r="D523" s="22">
        <f t="shared" si="78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79"/>
        <v>13042.38</v>
      </c>
      <c r="J523" s="45">
        <v>10</v>
      </c>
      <c r="K523" s="46">
        <f t="shared" si="80"/>
        <v>120</v>
      </c>
      <c r="L523" s="42">
        <f t="shared" si="81"/>
        <v>10</v>
      </c>
      <c r="M523" s="24">
        <f t="shared" si="82"/>
        <v>128</v>
      </c>
      <c r="N523" s="26">
        <v>0</v>
      </c>
      <c r="O523" s="61">
        <v>0</v>
      </c>
      <c r="P523" s="60">
        <f t="shared" si="77"/>
        <v>-13042.38</v>
      </c>
      <c r="Q523" s="55">
        <f t="shared" ref="Q523:Q586" si="84">I523+N523+O523+P523</f>
        <v>0</v>
      </c>
      <c r="R523" s="59" t="str">
        <f t="shared" si="83"/>
        <v>SIM</v>
      </c>
      <c r="S523" s="15"/>
    </row>
    <row r="524" spans="2:19" x14ac:dyDescent="0.2">
      <c r="B524" s="5" t="s">
        <v>581</v>
      </c>
      <c r="C524" s="5" t="s">
        <v>206</v>
      </c>
      <c r="D524" s="22">
        <f t="shared" si="78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79"/>
        <v>7999.0099999999993</v>
      </c>
      <c r="J524" s="45">
        <v>10</v>
      </c>
      <c r="K524" s="46">
        <f t="shared" si="80"/>
        <v>120</v>
      </c>
      <c r="L524" s="42">
        <f t="shared" si="81"/>
        <v>10</v>
      </c>
      <c r="M524" s="24">
        <f t="shared" si="82"/>
        <v>128</v>
      </c>
      <c r="N524" s="26">
        <v>0</v>
      </c>
      <c r="O524" s="61">
        <v>0</v>
      </c>
      <c r="P524" s="60">
        <f t="shared" ref="P524:P529" si="85">I524*-1</f>
        <v>-7999.0099999999993</v>
      </c>
      <c r="Q524" s="55">
        <f t="shared" si="84"/>
        <v>0</v>
      </c>
      <c r="R524" s="59" t="str">
        <f t="shared" si="83"/>
        <v>SIM</v>
      </c>
      <c r="S524" s="15"/>
    </row>
    <row r="525" spans="2:19" x14ac:dyDescent="0.2">
      <c r="B525" s="5" t="s">
        <v>581</v>
      </c>
      <c r="C525" s="5" t="s">
        <v>206</v>
      </c>
      <c r="D525" s="22">
        <f t="shared" si="78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79"/>
        <v>1684.5</v>
      </c>
      <c r="J525" s="45">
        <v>10</v>
      </c>
      <c r="K525" s="46">
        <f t="shared" si="80"/>
        <v>120</v>
      </c>
      <c r="L525" s="42">
        <f t="shared" si="81"/>
        <v>10</v>
      </c>
      <c r="M525" s="24">
        <f t="shared" si="82"/>
        <v>128</v>
      </c>
      <c r="N525" s="26">
        <v>0</v>
      </c>
      <c r="O525" s="61">
        <v>0</v>
      </c>
      <c r="P525" s="60">
        <f t="shared" si="85"/>
        <v>-1684.5</v>
      </c>
      <c r="Q525" s="55">
        <f t="shared" si="84"/>
        <v>0</v>
      </c>
      <c r="R525" s="59" t="str">
        <f t="shared" si="83"/>
        <v>SIM</v>
      </c>
      <c r="S525" s="15"/>
    </row>
    <row r="526" spans="2:19" x14ac:dyDescent="0.2">
      <c r="B526" s="5" t="s">
        <v>581</v>
      </c>
      <c r="C526" s="5" t="s">
        <v>205</v>
      </c>
      <c r="D526" s="22">
        <f t="shared" si="78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79"/>
        <v>2511</v>
      </c>
      <c r="J526" s="45">
        <v>5</v>
      </c>
      <c r="K526" s="46">
        <f t="shared" si="80"/>
        <v>60</v>
      </c>
      <c r="L526" s="42">
        <f t="shared" si="81"/>
        <v>10</v>
      </c>
      <c r="M526" s="24">
        <f t="shared" si="82"/>
        <v>127</v>
      </c>
      <c r="N526" s="26">
        <v>0</v>
      </c>
      <c r="O526" s="61">
        <v>0</v>
      </c>
      <c r="P526" s="60">
        <f t="shared" si="85"/>
        <v>-2511</v>
      </c>
      <c r="Q526" s="55">
        <f t="shared" si="84"/>
        <v>0</v>
      </c>
      <c r="R526" s="59" t="str">
        <f t="shared" si="83"/>
        <v>SIM</v>
      </c>
      <c r="S526" s="15"/>
    </row>
    <row r="527" spans="2:19" x14ac:dyDescent="0.2">
      <c r="B527" s="5" t="s">
        <v>581</v>
      </c>
      <c r="C527" s="5" t="s">
        <v>206</v>
      </c>
      <c r="D527" s="22">
        <f t="shared" si="78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79"/>
        <v>7030.86</v>
      </c>
      <c r="J527" s="45">
        <v>10</v>
      </c>
      <c r="K527" s="46">
        <f t="shared" si="80"/>
        <v>120</v>
      </c>
      <c r="L527" s="42">
        <f t="shared" si="81"/>
        <v>10</v>
      </c>
      <c r="M527" s="24">
        <f t="shared" si="82"/>
        <v>127</v>
      </c>
      <c r="N527" s="26">
        <v>0</v>
      </c>
      <c r="O527" s="61">
        <v>0</v>
      </c>
      <c r="P527" s="60">
        <f t="shared" si="85"/>
        <v>-7030.86</v>
      </c>
      <c r="Q527" s="55">
        <f t="shared" si="84"/>
        <v>0</v>
      </c>
      <c r="R527" s="59" t="str">
        <f t="shared" si="83"/>
        <v>SIM</v>
      </c>
      <c r="S527" s="15"/>
    </row>
    <row r="528" spans="2:19" x14ac:dyDescent="0.2">
      <c r="B528" s="5" t="s">
        <v>581</v>
      </c>
      <c r="C528" s="5" t="s">
        <v>208</v>
      </c>
      <c r="D528" s="22">
        <f t="shared" si="78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79"/>
        <v>3342</v>
      </c>
      <c r="J528" s="45">
        <v>10</v>
      </c>
      <c r="K528" s="46">
        <f t="shared" si="80"/>
        <v>120</v>
      </c>
      <c r="L528" s="42">
        <f t="shared" si="81"/>
        <v>10</v>
      </c>
      <c r="M528" s="24">
        <f t="shared" si="82"/>
        <v>127</v>
      </c>
      <c r="N528" s="26">
        <v>0</v>
      </c>
      <c r="O528" s="61">
        <v>0</v>
      </c>
      <c r="P528" s="60">
        <f t="shared" si="85"/>
        <v>-3342</v>
      </c>
      <c r="Q528" s="55">
        <f t="shared" si="84"/>
        <v>0</v>
      </c>
      <c r="R528" s="59" t="str">
        <f t="shared" si="83"/>
        <v>SIM</v>
      </c>
      <c r="S528" s="15"/>
    </row>
    <row r="529" spans="2:19" x14ac:dyDescent="0.2">
      <c r="B529" s="5" t="s">
        <v>581</v>
      </c>
      <c r="C529" s="5" t="s">
        <v>208</v>
      </c>
      <c r="D529" s="22">
        <f t="shared" si="78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79"/>
        <v>390</v>
      </c>
      <c r="J529" s="45">
        <v>10</v>
      </c>
      <c r="K529" s="46">
        <f t="shared" si="80"/>
        <v>120</v>
      </c>
      <c r="L529" s="42">
        <f t="shared" si="81"/>
        <v>10</v>
      </c>
      <c r="M529" s="24">
        <f t="shared" si="82"/>
        <v>126</v>
      </c>
      <c r="N529" s="26">
        <v>0</v>
      </c>
      <c r="O529" s="61">
        <v>0</v>
      </c>
      <c r="P529" s="60">
        <f t="shared" si="85"/>
        <v>-390</v>
      </c>
      <c r="Q529" s="55">
        <f t="shared" si="84"/>
        <v>0</v>
      </c>
      <c r="R529" s="59" t="str">
        <f t="shared" si="83"/>
        <v>SIM</v>
      </c>
      <c r="S529" s="15"/>
    </row>
    <row r="530" spans="2:19" x14ac:dyDescent="0.2">
      <c r="B530" s="5" t="s">
        <v>582</v>
      </c>
      <c r="C530" s="5" t="s">
        <v>6</v>
      </c>
      <c r="D530" s="22">
        <f t="shared" si="78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79"/>
        <v>379777.03</v>
      </c>
      <c r="J530" s="45">
        <v>25</v>
      </c>
      <c r="K530" s="46">
        <f t="shared" si="80"/>
        <v>300</v>
      </c>
      <c r="L530" s="42">
        <f t="shared" si="81"/>
        <v>10</v>
      </c>
      <c r="M530" s="24">
        <f t="shared" si="82"/>
        <v>126</v>
      </c>
      <c r="N530" s="26">
        <v>0</v>
      </c>
      <c r="O530" s="61">
        <f>(SLN(I530,N530,K530))*-1</f>
        <v>-1265.9234333333334</v>
      </c>
      <c r="P530" s="60">
        <f>O530*M530</f>
        <v>-159506.35260000001</v>
      </c>
      <c r="Q530" s="55">
        <f t="shared" si="84"/>
        <v>219004.75396666667</v>
      </c>
      <c r="R530" s="59" t="str">
        <f t="shared" si="83"/>
        <v>NÃO</v>
      </c>
      <c r="S530" s="15"/>
    </row>
    <row r="531" spans="2:19" x14ac:dyDescent="0.2">
      <c r="B531" s="5" t="s">
        <v>581</v>
      </c>
      <c r="C531" s="5" t="s">
        <v>208</v>
      </c>
      <c r="D531" s="22">
        <f t="shared" si="78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79"/>
        <v>3660</v>
      </c>
      <c r="J531" s="45">
        <v>10</v>
      </c>
      <c r="K531" s="46">
        <f t="shared" si="80"/>
        <v>120</v>
      </c>
      <c r="L531" s="42">
        <f t="shared" si="81"/>
        <v>10</v>
      </c>
      <c r="M531" s="24">
        <f t="shared" si="82"/>
        <v>123</v>
      </c>
      <c r="N531" s="26">
        <v>0</v>
      </c>
      <c r="O531" s="61">
        <v>0</v>
      </c>
      <c r="P531" s="60">
        <f t="shared" ref="P531:P538" si="86">I531*-1</f>
        <v>-3660</v>
      </c>
      <c r="Q531" s="55">
        <f t="shared" si="84"/>
        <v>0</v>
      </c>
      <c r="R531" s="59" t="str">
        <f t="shared" si="83"/>
        <v>SIM</v>
      </c>
      <c r="S531" s="15"/>
    </row>
    <row r="532" spans="2:19" x14ac:dyDescent="0.2">
      <c r="B532" s="5" t="s">
        <v>581</v>
      </c>
      <c r="C532" s="5" t="s">
        <v>205</v>
      </c>
      <c r="D532" s="22">
        <f t="shared" si="78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79"/>
        <v>2203</v>
      </c>
      <c r="J532" s="45">
        <v>5</v>
      </c>
      <c r="K532" s="46">
        <f t="shared" si="80"/>
        <v>60</v>
      </c>
      <c r="L532" s="42">
        <f t="shared" si="81"/>
        <v>10</v>
      </c>
      <c r="M532" s="24">
        <f t="shared" si="82"/>
        <v>122</v>
      </c>
      <c r="N532" s="26">
        <v>0</v>
      </c>
      <c r="O532" s="61">
        <v>0</v>
      </c>
      <c r="P532" s="60">
        <f t="shared" si="86"/>
        <v>-2203</v>
      </c>
      <c r="Q532" s="55">
        <f t="shared" si="84"/>
        <v>0</v>
      </c>
      <c r="R532" s="59" t="str">
        <f t="shared" si="83"/>
        <v>SIM</v>
      </c>
      <c r="S532" s="15"/>
    </row>
    <row r="533" spans="2:19" x14ac:dyDescent="0.2">
      <c r="B533" s="5" t="s">
        <v>581</v>
      </c>
      <c r="C533" s="5" t="s">
        <v>208</v>
      </c>
      <c r="D533" s="22">
        <f t="shared" si="78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79"/>
        <v>390</v>
      </c>
      <c r="J533" s="45">
        <v>10</v>
      </c>
      <c r="K533" s="46">
        <f t="shared" si="80"/>
        <v>120</v>
      </c>
      <c r="L533" s="42">
        <f t="shared" si="81"/>
        <v>10</v>
      </c>
      <c r="M533" s="24">
        <f t="shared" si="82"/>
        <v>121</v>
      </c>
      <c r="N533" s="26">
        <v>0</v>
      </c>
      <c r="O533" s="61">
        <v>0</v>
      </c>
      <c r="P533" s="60">
        <f t="shared" si="86"/>
        <v>-390</v>
      </c>
      <c r="Q533" s="55">
        <f t="shared" si="84"/>
        <v>0</v>
      </c>
      <c r="R533" s="59" t="str">
        <f t="shared" si="83"/>
        <v>SIM</v>
      </c>
      <c r="S533" s="15"/>
    </row>
    <row r="534" spans="2:19" x14ac:dyDescent="0.2">
      <c r="B534" s="5" t="s">
        <v>581</v>
      </c>
      <c r="C534" s="5" t="s">
        <v>205</v>
      </c>
      <c r="D534" s="22">
        <f t="shared" si="78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79"/>
        <v>420.91</v>
      </c>
      <c r="J534" s="45">
        <v>5</v>
      </c>
      <c r="K534" s="46">
        <f t="shared" si="80"/>
        <v>60</v>
      </c>
      <c r="L534" s="42">
        <f t="shared" si="81"/>
        <v>10</v>
      </c>
      <c r="M534" s="24">
        <f t="shared" si="82"/>
        <v>121</v>
      </c>
      <c r="N534" s="26">
        <v>0</v>
      </c>
      <c r="O534" s="61">
        <v>0</v>
      </c>
      <c r="P534" s="60">
        <f t="shared" si="86"/>
        <v>-420.91</v>
      </c>
      <c r="Q534" s="55">
        <f t="shared" si="84"/>
        <v>0</v>
      </c>
      <c r="R534" s="59" t="str">
        <f t="shared" si="83"/>
        <v>SIM</v>
      </c>
      <c r="S534" s="15"/>
    </row>
    <row r="535" spans="2:19" x14ac:dyDescent="0.2">
      <c r="B535" s="5" t="s">
        <v>581</v>
      </c>
      <c r="C535" s="5" t="s">
        <v>205</v>
      </c>
      <c r="D535" s="22">
        <f t="shared" si="78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79"/>
        <v>2912.06</v>
      </c>
      <c r="J535" s="45">
        <v>5</v>
      </c>
      <c r="K535" s="46">
        <f t="shared" si="80"/>
        <v>60</v>
      </c>
      <c r="L535" s="42">
        <f t="shared" si="81"/>
        <v>10</v>
      </c>
      <c r="M535" s="24">
        <f t="shared" si="82"/>
        <v>121</v>
      </c>
      <c r="N535" s="26">
        <v>0</v>
      </c>
      <c r="O535" s="61">
        <v>0</v>
      </c>
      <c r="P535" s="60">
        <f t="shared" si="86"/>
        <v>-2912.06</v>
      </c>
      <c r="Q535" s="55">
        <f t="shared" si="84"/>
        <v>0</v>
      </c>
      <c r="R535" s="59" t="str">
        <f t="shared" si="83"/>
        <v>SIM</v>
      </c>
      <c r="S535" s="15"/>
    </row>
    <row r="536" spans="2:19" x14ac:dyDescent="0.2">
      <c r="B536" s="5" t="s">
        <v>581</v>
      </c>
      <c r="C536" s="5" t="s">
        <v>208</v>
      </c>
      <c r="D536" s="22">
        <f t="shared" si="78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79"/>
        <v>560</v>
      </c>
      <c r="J536" s="45">
        <v>10</v>
      </c>
      <c r="K536" s="46">
        <f t="shared" si="80"/>
        <v>120</v>
      </c>
      <c r="L536" s="42">
        <f t="shared" si="81"/>
        <v>10</v>
      </c>
      <c r="M536" s="24">
        <f t="shared" si="82"/>
        <v>120</v>
      </c>
      <c r="N536" s="26">
        <v>0</v>
      </c>
      <c r="O536" s="61">
        <v>0</v>
      </c>
      <c r="P536" s="60">
        <f t="shared" si="86"/>
        <v>-560</v>
      </c>
      <c r="Q536" s="55">
        <f t="shared" si="84"/>
        <v>0</v>
      </c>
      <c r="R536" s="59" t="str">
        <f t="shared" si="83"/>
        <v>NÃO</v>
      </c>
      <c r="S536" s="15"/>
    </row>
    <row r="537" spans="2:19" x14ac:dyDescent="0.2">
      <c r="B537" s="5" t="s">
        <v>581</v>
      </c>
      <c r="C537" s="5" t="s">
        <v>205</v>
      </c>
      <c r="D537" s="22">
        <f t="shared" si="78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79"/>
        <v>3990</v>
      </c>
      <c r="J537" s="45">
        <v>5</v>
      </c>
      <c r="K537" s="46">
        <f t="shared" si="80"/>
        <v>60</v>
      </c>
      <c r="L537" s="42">
        <f t="shared" si="81"/>
        <v>9</v>
      </c>
      <c r="M537" s="24">
        <f t="shared" si="82"/>
        <v>117</v>
      </c>
      <c r="N537" s="26">
        <v>0</v>
      </c>
      <c r="O537" s="61">
        <v>0</v>
      </c>
      <c r="P537" s="60">
        <f t="shared" si="86"/>
        <v>-3990</v>
      </c>
      <c r="Q537" s="55">
        <f t="shared" si="84"/>
        <v>0</v>
      </c>
      <c r="R537" s="59" t="str">
        <f t="shared" si="83"/>
        <v>SIM</v>
      </c>
      <c r="S537" s="15"/>
    </row>
    <row r="538" spans="2:19" x14ac:dyDescent="0.2">
      <c r="B538" s="5" t="s">
        <v>581</v>
      </c>
      <c r="C538" s="5" t="s">
        <v>205</v>
      </c>
      <c r="D538" s="22">
        <f t="shared" si="78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79"/>
        <v>4460</v>
      </c>
      <c r="J538" s="45">
        <v>5</v>
      </c>
      <c r="K538" s="46">
        <f t="shared" si="80"/>
        <v>60</v>
      </c>
      <c r="L538" s="42">
        <f t="shared" si="81"/>
        <v>9</v>
      </c>
      <c r="M538" s="24">
        <f t="shared" si="82"/>
        <v>115</v>
      </c>
      <c r="N538" s="26">
        <v>0</v>
      </c>
      <c r="O538" s="61">
        <v>0</v>
      </c>
      <c r="P538" s="60">
        <f t="shared" si="86"/>
        <v>-4460</v>
      </c>
      <c r="Q538" s="55">
        <f t="shared" si="84"/>
        <v>0</v>
      </c>
      <c r="R538" s="59" t="str">
        <f t="shared" si="83"/>
        <v>SIM</v>
      </c>
      <c r="S538" s="15"/>
    </row>
    <row r="539" spans="2:19" x14ac:dyDescent="0.2">
      <c r="B539" s="5" t="s">
        <v>581</v>
      </c>
      <c r="C539" s="5" t="s">
        <v>208</v>
      </c>
      <c r="D539" s="22">
        <f t="shared" si="78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79"/>
        <v>1180</v>
      </c>
      <c r="J539" s="45">
        <v>10</v>
      </c>
      <c r="K539" s="46">
        <f t="shared" si="80"/>
        <v>120</v>
      </c>
      <c r="L539" s="42">
        <f t="shared" si="81"/>
        <v>9</v>
      </c>
      <c r="M539" s="24">
        <f t="shared" si="82"/>
        <v>113</v>
      </c>
      <c r="N539" s="26">
        <v>0</v>
      </c>
      <c r="O539" s="61">
        <f t="shared" ref="O539:O581" si="87">(SLN(I539,N539,K539))*-1</f>
        <v>-9.8333333333333339</v>
      </c>
      <c r="P539" s="60">
        <f t="shared" ref="P539:P581" si="88">O539*M539</f>
        <v>-1111.1666666666667</v>
      </c>
      <c r="Q539" s="55">
        <f t="shared" si="84"/>
        <v>59</v>
      </c>
      <c r="R539" s="59" t="str">
        <f t="shared" si="83"/>
        <v>NÃO</v>
      </c>
      <c r="S539" s="15"/>
    </row>
    <row r="540" spans="2:19" x14ac:dyDescent="0.2">
      <c r="B540" s="5" t="s">
        <v>581</v>
      </c>
      <c r="C540" s="5" t="s">
        <v>206</v>
      </c>
      <c r="D540" s="22">
        <f t="shared" si="78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79"/>
        <v>3190.52</v>
      </c>
      <c r="J540" s="45">
        <v>10</v>
      </c>
      <c r="K540" s="46">
        <f t="shared" si="80"/>
        <v>120</v>
      </c>
      <c r="L540" s="42">
        <f t="shared" si="81"/>
        <v>9</v>
      </c>
      <c r="M540" s="24">
        <f t="shared" si="82"/>
        <v>113</v>
      </c>
      <c r="N540" s="26">
        <v>0</v>
      </c>
      <c r="O540" s="61">
        <f t="shared" si="87"/>
        <v>-26.587666666666667</v>
      </c>
      <c r="P540" s="60">
        <f t="shared" si="88"/>
        <v>-3004.4063333333334</v>
      </c>
      <c r="Q540" s="55">
        <f t="shared" si="84"/>
        <v>159.52599999999984</v>
      </c>
      <c r="R540" s="59" t="str">
        <f t="shared" si="83"/>
        <v>NÃO</v>
      </c>
      <c r="S540" s="15"/>
    </row>
    <row r="541" spans="2:19" x14ac:dyDescent="0.2">
      <c r="B541" s="5" t="s">
        <v>581</v>
      </c>
      <c r="C541" s="5" t="s">
        <v>206</v>
      </c>
      <c r="D541" s="22">
        <f t="shared" si="78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79"/>
        <v>2030</v>
      </c>
      <c r="J541" s="45">
        <v>10</v>
      </c>
      <c r="K541" s="46">
        <f t="shared" si="80"/>
        <v>120</v>
      </c>
      <c r="L541" s="42">
        <f t="shared" si="81"/>
        <v>9</v>
      </c>
      <c r="M541" s="24">
        <f t="shared" si="82"/>
        <v>113</v>
      </c>
      <c r="N541" s="26">
        <v>0</v>
      </c>
      <c r="O541" s="61">
        <f t="shared" si="87"/>
        <v>-16.916666666666668</v>
      </c>
      <c r="P541" s="60">
        <f t="shared" si="88"/>
        <v>-1911.5833333333335</v>
      </c>
      <c r="Q541" s="55">
        <f t="shared" si="84"/>
        <v>101.49999999999977</v>
      </c>
      <c r="R541" s="59" t="str">
        <f t="shared" si="83"/>
        <v>NÃO</v>
      </c>
      <c r="S541" s="15"/>
    </row>
    <row r="542" spans="2:19" x14ac:dyDescent="0.2">
      <c r="B542" s="5" t="s">
        <v>581</v>
      </c>
      <c r="C542" s="5" t="s">
        <v>206</v>
      </c>
      <c r="D542" s="22">
        <f t="shared" si="78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79"/>
        <v>173.1</v>
      </c>
      <c r="J542" s="45">
        <v>10</v>
      </c>
      <c r="K542" s="46">
        <f t="shared" si="80"/>
        <v>120</v>
      </c>
      <c r="L542" s="42">
        <f t="shared" si="81"/>
        <v>9</v>
      </c>
      <c r="M542" s="24">
        <f t="shared" si="82"/>
        <v>113</v>
      </c>
      <c r="N542" s="26">
        <v>0</v>
      </c>
      <c r="O542" s="61">
        <f t="shared" si="87"/>
        <v>-1.4424999999999999</v>
      </c>
      <c r="P542" s="60">
        <f t="shared" si="88"/>
        <v>-163.0025</v>
      </c>
      <c r="Q542" s="55">
        <f t="shared" si="84"/>
        <v>8.6550000000000011</v>
      </c>
      <c r="R542" s="59" t="str">
        <f t="shared" si="83"/>
        <v>NÃO</v>
      </c>
      <c r="S542" s="15"/>
    </row>
    <row r="543" spans="2:19" x14ac:dyDescent="0.2">
      <c r="B543" s="5" t="s">
        <v>581</v>
      </c>
      <c r="C543" s="5" t="s">
        <v>208</v>
      </c>
      <c r="D543" s="22">
        <f t="shared" si="78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79"/>
        <v>399</v>
      </c>
      <c r="J543" s="45">
        <v>10</v>
      </c>
      <c r="K543" s="46">
        <f t="shared" si="80"/>
        <v>120</v>
      </c>
      <c r="L543" s="42">
        <f t="shared" si="81"/>
        <v>9</v>
      </c>
      <c r="M543" s="24">
        <f t="shared" si="82"/>
        <v>112</v>
      </c>
      <c r="N543" s="26">
        <v>0</v>
      </c>
      <c r="O543" s="61">
        <f t="shared" si="87"/>
        <v>-3.3250000000000002</v>
      </c>
      <c r="P543" s="60">
        <f t="shared" si="88"/>
        <v>-372.40000000000003</v>
      </c>
      <c r="Q543" s="55">
        <f t="shared" si="84"/>
        <v>23.274999999999977</v>
      </c>
      <c r="R543" s="59" t="str">
        <f t="shared" si="83"/>
        <v>NÃO</v>
      </c>
      <c r="S543" s="15"/>
    </row>
    <row r="544" spans="2:19" x14ac:dyDescent="0.2">
      <c r="B544" s="5" t="s">
        <v>581</v>
      </c>
      <c r="C544" s="5" t="s">
        <v>208</v>
      </c>
      <c r="D544" s="22">
        <f t="shared" si="78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79"/>
        <v>420</v>
      </c>
      <c r="J544" s="45">
        <v>10</v>
      </c>
      <c r="K544" s="46">
        <f t="shared" si="80"/>
        <v>120</v>
      </c>
      <c r="L544" s="42">
        <f t="shared" si="81"/>
        <v>9</v>
      </c>
      <c r="M544" s="24">
        <f t="shared" si="82"/>
        <v>112</v>
      </c>
      <c r="N544" s="26">
        <v>0</v>
      </c>
      <c r="O544" s="61">
        <f t="shared" si="87"/>
        <v>-3.5</v>
      </c>
      <c r="P544" s="60">
        <f t="shared" si="88"/>
        <v>-392</v>
      </c>
      <c r="Q544" s="55">
        <f t="shared" si="84"/>
        <v>24.5</v>
      </c>
      <c r="R544" s="59" t="str">
        <f t="shared" si="83"/>
        <v>NÃO</v>
      </c>
      <c r="S544" s="15"/>
    </row>
    <row r="545" spans="2:19" x14ac:dyDescent="0.2">
      <c r="B545" s="5" t="s">
        <v>581</v>
      </c>
      <c r="C545" s="5" t="s">
        <v>208</v>
      </c>
      <c r="D545" s="22">
        <f t="shared" si="78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79"/>
        <v>865</v>
      </c>
      <c r="J545" s="45">
        <v>10</v>
      </c>
      <c r="K545" s="46">
        <f t="shared" si="80"/>
        <v>120</v>
      </c>
      <c r="L545" s="42">
        <f t="shared" si="81"/>
        <v>9</v>
      </c>
      <c r="M545" s="24">
        <f t="shared" si="82"/>
        <v>112</v>
      </c>
      <c r="N545" s="26">
        <v>0</v>
      </c>
      <c r="O545" s="61">
        <f t="shared" si="87"/>
        <v>-7.208333333333333</v>
      </c>
      <c r="P545" s="60">
        <f t="shared" si="88"/>
        <v>-807.33333333333326</v>
      </c>
      <c r="Q545" s="55">
        <f t="shared" si="84"/>
        <v>50.458333333333371</v>
      </c>
      <c r="R545" s="59" t="str">
        <f t="shared" si="83"/>
        <v>NÃO</v>
      </c>
      <c r="S545" s="15"/>
    </row>
    <row r="546" spans="2:19" x14ac:dyDescent="0.2">
      <c r="B546" s="5" t="s">
        <v>581</v>
      </c>
      <c r="C546" s="5" t="s">
        <v>208</v>
      </c>
      <c r="D546" s="22">
        <f t="shared" si="78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79"/>
        <v>699</v>
      </c>
      <c r="J546" s="45">
        <v>10</v>
      </c>
      <c r="K546" s="46">
        <f t="shared" si="80"/>
        <v>120</v>
      </c>
      <c r="L546" s="42">
        <f t="shared" si="81"/>
        <v>9</v>
      </c>
      <c r="M546" s="24">
        <f t="shared" si="82"/>
        <v>110</v>
      </c>
      <c r="N546" s="26">
        <v>0</v>
      </c>
      <c r="O546" s="61">
        <f t="shared" si="87"/>
        <v>-5.8250000000000002</v>
      </c>
      <c r="P546" s="60">
        <f t="shared" si="88"/>
        <v>-640.75</v>
      </c>
      <c r="Q546" s="55">
        <f t="shared" si="84"/>
        <v>52.424999999999955</v>
      </c>
      <c r="R546" s="59" t="str">
        <f t="shared" si="83"/>
        <v>NÃO</v>
      </c>
      <c r="S546" s="15"/>
    </row>
    <row r="547" spans="2:19" x14ac:dyDescent="0.2">
      <c r="B547" s="5" t="s">
        <v>581</v>
      </c>
      <c r="C547" s="5" t="s">
        <v>206</v>
      </c>
      <c r="D547" s="22">
        <f t="shared" si="78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79"/>
        <v>776</v>
      </c>
      <c r="J547" s="45">
        <v>10</v>
      </c>
      <c r="K547" s="46">
        <f t="shared" si="80"/>
        <v>120</v>
      </c>
      <c r="L547" s="42">
        <f t="shared" si="81"/>
        <v>9</v>
      </c>
      <c r="M547" s="24">
        <f t="shared" si="82"/>
        <v>110</v>
      </c>
      <c r="N547" s="26">
        <v>0</v>
      </c>
      <c r="O547" s="61">
        <f t="shared" si="87"/>
        <v>-6.4666666666666668</v>
      </c>
      <c r="P547" s="60">
        <f t="shared" si="88"/>
        <v>-711.33333333333337</v>
      </c>
      <c r="Q547" s="55">
        <f t="shared" si="84"/>
        <v>58.199999999999932</v>
      </c>
      <c r="R547" s="59" t="str">
        <f t="shared" si="83"/>
        <v>NÃO</v>
      </c>
      <c r="S547" s="15"/>
    </row>
    <row r="548" spans="2:19" x14ac:dyDescent="0.2">
      <c r="B548" s="5" t="s">
        <v>581</v>
      </c>
      <c r="C548" s="5" t="s">
        <v>208</v>
      </c>
      <c r="D548" s="22">
        <f t="shared" si="78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79"/>
        <v>1999</v>
      </c>
      <c r="J548" s="45">
        <v>10</v>
      </c>
      <c r="K548" s="46">
        <f t="shared" si="80"/>
        <v>120</v>
      </c>
      <c r="L548" s="42">
        <f t="shared" si="81"/>
        <v>9</v>
      </c>
      <c r="M548" s="24">
        <f t="shared" si="82"/>
        <v>110</v>
      </c>
      <c r="N548" s="26">
        <v>0</v>
      </c>
      <c r="O548" s="61">
        <f t="shared" si="87"/>
        <v>-16.658333333333335</v>
      </c>
      <c r="P548" s="60">
        <f t="shared" si="88"/>
        <v>-1832.4166666666667</v>
      </c>
      <c r="Q548" s="55">
        <f t="shared" si="84"/>
        <v>149.92499999999995</v>
      </c>
      <c r="R548" s="59" t="str">
        <f t="shared" si="83"/>
        <v>NÃO</v>
      </c>
      <c r="S548" s="15"/>
    </row>
    <row r="549" spans="2:19" x14ac:dyDescent="0.2">
      <c r="B549" s="5" t="s">
        <v>581</v>
      </c>
      <c r="C549" s="5" t="s">
        <v>208</v>
      </c>
      <c r="D549" s="22">
        <f t="shared" si="78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79"/>
        <v>820</v>
      </c>
      <c r="J549" s="45">
        <v>10</v>
      </c>
      <c r="K549" s="46">
        <f t="shared" si="80"/>
        <v>120</v>
      </c>
      <c r="L549" s="42">
        <f t="shared" si="81"/>
        <v>9</v>
      </c>
      <c r="M549" s="24">
        <f t="shared" si="82"/>
        <v>108</v>
      </c>
      <c r="N549" s="26">
        <v>0</v>
      </c>
      <c r="O549" s="61">
        <f t="shared" si="87"/>
        <v>-6.833333333333333</v>
      </c>
      <c r="P549" s="60">
        <f t="shared" si="88"/>
        <v>-738</v>
      </c>
      <c r="Q549" s="55">
        <f t="shared" si="84"/>
        <v>75.166666666666629</v>
      </c>
      <c r="R549" s="59" t="str">
        <f t="shared" si="83"/>
        <v>NÃO</v>
      </c>
      <c r="S549" s="15"/>
    </row>
    <row r="550" spans="2:19" x14ac:dyDescent="0.2">
      <c r="B550" s="5" t="s">
        <v>581</v>
      </c>
      <c r="C550" s="5" t="s">
        <v>206</v>
      </c>
      <c r="D550" s="22">
        <f t="shared" si="78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79"/>
        <v>4600</v>
      </c>
      <c r="J550" s="45">
        <v>10</v>
      </c>
      <c r="K550" s="46">
        <f t="shared" si="80"/>
        <v>120</v>
      </c>
      <c r="L550" s="42">
        <f t="shared" si="81"/>
        <v>8</v>
      </c>
      <c r="M550" s="24">
        <f t="shared" si="82"/>
        <v>106</v>
      </c>
      <c r="N550" s="26">
        <v>0</v>
      </c>
      <c r="O550" s="61">
        <f t="shared" si="87"/>
        <v>-38.333333333333336</v>
      </c>
      <c r="P550" s="60">
        <f t="shared" si="88"/>
        <v>-4063.3333333333335</v>
      </c>
      <c r="Q550" s="55">
        <f t="shared" si="84"/>
        <v>498.33333333333348</v>
      </c>
      <c r="R550" s="59" t="str">
        <f t="shared" si="83"/>
        <v>NÃO</v>
      </c>
      <c r="S550" s="15"/>
    </row>
    <row r="551" spans="2:19" x14ac:dyDescent="0.2">
      <c r="B551" s="5" t="s">
        <v>581</v>
      </c>
      <c r="C551" s="5" t="s">
        <v>206</v>
      </c>
      <c r="D551" s="22">
        <f t="shared" si="78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79"/>
        <v>4080</v>
      </c>
      <c r="J551" s="45">
        <v>10</v>
      </c>
      <c r="K551" s="46">
        <f t="shared" si="80"/>
        <v>120</v>
      </c>
      <c r="L551" s="42">
        <f t="shared" si="81"/>
        <v>8</v>
      </c>
      <c r="M551" s="24">
        <f t="shared" si="82"/>
        <v>106</v>
      </c>
      <c r="N551" s="26">
        <v>0</v>
      </c>
      <c r="O551" s="61">
        <f t="shared" si="87"/>
        <v>-34</v>
      </c>
      <c r="P551" s="60">
        <f t="shared" si="88"/>
        <v>-3604</v>
      </c>
      <c r="Q551" s="55">
        <f t="shared" si="84"/>
        <v>442</v>
      </c>
      <c r="R551" s="59" t="str">
        <f t="shared" si="83"/>
        <v>NÃO</v>
      </c>
      <c r="S551" s="15"/>
    </row>
    <row r="552" spans="2:19" x14ac:dyDescent="0.2">
      <c r="B552" s="5" t="s">
        <v>581</v>
      </c>
      <c r="C552" s="5" t="s">
        <v>206</v>
      </c>
      <c r="D552" s="22">
        <f t="shared" si="78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79"/>
        <v>940</v>
      </c>
      <c r="J552" s="45">
        <v>10</v>
      </c>
      <c r="K552" s="46">
        <f t="shared" si="80"/>
        <v>120</v>
      </c>
      <c r="L552" s="42">
        <f t="shared" si="81"/>
        <v>8</v>
      </c>
      <c r="M552" s="24">
        <f t="shared" si="82"/>
        <v>106</v>
      </c>
      <c r="N552" s="26">
        <v>0</v>
      </c>
      <c r="O552" s="61">
        <f t="shared" si="87"/>
        <v>-7.833333333333333</v>
      </c>
      <c r="P552" s="60">
        <f t="shared" si="88"/>
        <v>-830.33333333333326</v>
      </c>
      <c r="Q552" s="55">
        <f t="shared" si="84"/>
        <v>101.83333333333337</v>
      </c>
      <c r="R552" s="59" t="str">
        <f t="shared" si="83"/>
        <v>NÃO</v>
      </c>
      <c r="S552" s="15"/>
    </row>
    <row r="553" spans="2:19" x14ac:dyDescent="0.2">
      <c r="B553" s="5" t="s">
        <v>581</v>
      </c>
      <c r="C553" s="5" t="s">
        <v>206</v>
      </c>
      <c r="D553" s="22">
        <f t="shared" si="78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79"/>
        <v>1798</v>
      </c>
      <c r="J553" s="45">
        <v>10</v>
      </c>
      <c r="K553" s="46">
        <f t="shared" si="80"/>
        <v>120</v>
      </c>
      <c r="L553" s="42">
        <f t="shared" si="81"/>
        <v>8</v>
      </c>
      <c r="M553" s="24">
        <f t="shared" si="82"/>
        <v>106</v>
      </c>
      <c r="N553" s="26">
        <v>0</v>
      </c>
      <c r="O553" s="61">
        <f t="shared" si="87"/>
        <v>-14.983333333333333</v>
      </c>
      <c r="P553" s="60">
        <f t="shared" si="88"/>
        <v>-1588.2333333333333</v>
      </c>
      <c r="Q553" s="55">
        <f t="shared" si="84"/>
        <v>194.7833333333333</v>
      </c>
      <c r="R553" s="59" t="str">
        <f t="shared" si="83"/>
        <v>NÃO</v>
      </c>
      <c r="S553" s="15"/>
    </row>
    <row r="554" spans="2:19" x14ac:dyDescent="0.2">
      <c r="B554" s="5" t="s">
        <v>581</v>
      </c>
      <c r="C554" s="5" t="s">
        <v>206</v>
      </c>
      <c r="D554" s="22">
        <f t="shared" si="78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79"/>
        <v>5900</v>
      </c>
      <c r="J554" s="45">
        <v>10</v>
      </c>
      <c r="K554" s="46">
        <f t="shared" si="80"/>
        <v>120</v>
      </c>
      <c r="L554" s="42">
        <f t="shared" si="81"/>
        <v>8</v>
      </c>
      <c r="M554" s="24">
        <f t="shared" si="82"/>
        <v>106</v>
      </c>
      <c r="N554" s="26">
        <v>0</v>
      </c>
      <c r="O554" s="61">
        <f t="shared" si="87"/>
        <v>-49.166666666666664</v>
      </c>
      <c r="P554" s="60">
        <f t="shared" si="88"/>
        <v>-5211.6666666666661</v>
      </c>
      <c r="Q554" s="55">
        <f t="shared" si="84"/>
        <v>639.16666666666697</v>
      </c>
      <c r="R554" s="59" t="str">
        <f t="shared" si="83"/>
        <v>NÃO</v>
      </c>
      <c r="S554" s="15"/>
    </row>
    <row r="555" spans="2:19" x14ac:dyDescent="0.2">
      <c r="B555" s="5" t="s">
        <v>581</v>
      </c>
      <c r="C555" s="5" t="s">
        <v>206</v>
      </c>
      <c r="D555" s="22">
        <f t="shared" si="78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79"/>
        <v>3970</v>
      </c>
      <c r="J555" s="45">
        <v>10</v>
      </c>
      <c r="K555" s="46">
        <f t="shared" si="80"/>
        <v>120</v>
      </c>
      <c r="L555" s="42">
        <f t="shared" si="81"/>
        <v>8</v>
      </c>
      <c r="M555" s="24">
        <f t="shared" si="82"/>
        <v>106</v>
      </c>
      <c r="N555" s="26">
        <v>0</v>
      </c>
      <c r="O555" s="61">
        <f t="shared" si="87"/>
        <v>-33.083333333333336</v>
      </c>
      <c r="P555" s="60">
        <f t="shared" si="88"/>
        <v>-3506.8333333333335</v>
      </c>
      <c r="Q555" s="55">
        <f t="shared" si="84"/>
        <v>430.08333333333303</v>
      </c>
      <c r="R555" s="59" t="str">
        <f t="shared" si="83"/>
        <v>NÃO</v>
      </c>
      <c r="S555" s="15"/>
    </row>
    <row r="556" spans="2:19" x14ac:dyDescent="0.2">
      <c r="B556" s="5" t="s">
        <v>581</v>
      </c>
      <c r="C556" s="5" t="s">
        <v>206</v>
      </c>
      <c r="D556" s="22">
        <f t="shared" si="78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79"/>
        <v>650</v>
      </c>
      <c r="J556" s="45">
        <v>10</v>
      </c>
      <c r="K556" s="46">
        <f t="shared" si="80"/>
        <v>120</v>
      </c>
      <c r="L556" s="42">
        <f t="shared" si="81"/>
        <v>8</v>
      </c>
      <c r="M556" s="24">
        <f t="shared" si="82"/>
        <v>106</v>
      </c>
      <c r="N556" s="26">
        <v>0</v>
      </c>
      <c r="O556" s="61">
        <f t="shared" si="87"/>
        <v>-5.416666666666667</v>
      </c>
      <c r="P556" s="60">
        <f t="shared" si="88"/>
        <v>-574.16666666666674</v>
      </c>
      <c r="Q556" s="55">
        <f t="shared" si="84"/>
        <v>70.416666666666629</v>
      </c>
      <c r="R556" s="59" t="str">
        <f t="shared" si="83"/>
        <v>NÃO</v>
      </c>
      <c r="S556" s="15"/>
    </row>
    <row r="557" spans="2:19" x14ac:dyDescent="0.2">
      <c r="B557" s="5" t="s">
        <v>581</v>
      </c>
      <c r="C557" s="5" t="s">
        <v>208</v>
      </c>
      <c r="D557" s="22">
        <f t="shared" si="78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79"/>
        <v>680</v>
      </c>
      <c r="J557" s="45">
        <v>10</v>
      </c>
      <c r="K557" s="46">
        <f t="shared" si="80"/>
        <v>120</v>
      </c>
      <c r="L557" s="42">
        <f t="shared" si="81"/>
        <v>8</v>
      </c>
      <c r="M557" s="24">
        <f t="shared" si="82"/>
        <v>106</v>
      </c>
      <c r="N557" s="26">
        <v>0</v>
      </c>
      <c r="O557" s="61">
        <f t="shared" si="87"/>
        <v>-5.666666666666667</v>
      </c>
      <c r="P557" s="60">
        <f t="shared" si="88"/>
        <v>-600.66666666666674</v>
      </c>
      <c r="Q557" s="55">
        <f t="shared" si="84"/>
        <v>73.666666666666629</v>
      </c>
      <c r="R557" s="59" t="str">
        <f t="shared" si="83"/>
        <v>NÃO</v>
      </c>
      <c r="S557" s="15"/>
    </row>
    <row r="558" spans="2:19" x14ac:dyDescent="0.2">
      <c r="B558" s="5" t="s">
        <v>581</v>
      </c>
      <c r="C558" s="5" t="s">
        <v>206</v>
      </c>
      <c r="D558" s="22">
        <f t="shared" si="78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79"/>
        <v>244860</v>
      </c>
      <c r="J558" s="45">
        <v>10</v>
      </c>
      <c r="K558" s="46">
        <f t="shared" si="80"/>
        <v>120</v>
      </c>
      <c r="L558" s="42">
        <f t="shared" si="81"/>
        <v>8</v>
      </c>
      <c r="M558" s="24">
        <f t="shared" si="82"/>
        <v>106</v>
      </c>
      <c r="N558" s="26">
        <v>0</v>
      </c>
      <c r="O558" s="61">
        <f t="shared" si="87"/>
        <v>-2040.5</v>
      </c>
      <c r="P558" s="60">
        <f t="shared" si="88"/>
        <v>-216293</v>
      </c>
      <c r="Q558" s="55">
        <f t="shared" si="84"/>
        <v>26526.5</v>
      </c>
      <c r="R558" s="59" t="str">
        <f t="shared" si="83"/>
        <v>NÃO</v>
      </c>
      <c r="S558" s="15"/>
    </row>
    <row r="559" spans="2:19" x14ac:dyDescent="0.2">
      <c r="B559" s="5" t="s">
        <v>581</v>
      </c>
      <c r="C559" s="5" t="s">
        <v>206</v>
      </c>
      <c r="D559" s="22">
        <f t="shared" si="78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79"/>
        <v>2800</v>
      </c>
      <c r="J559" s="45">
        <v>10</v>
      </c>
      <c r="K559" s="46">
        <f t="shared" si="80"/>
        <v>120</v>
      </c>
      <c r="L559" s="42">
        <f t="shared" si="81"/>
        <v>8</v>
      </c>
      <c r="M559" s="24">
        <f t="shared" si="82"/>
        <v>106</v>
      </c>
      <c r="N559" s="26">
        <v>0</v>
      </c>
      <c r="O559" s="61">
        <f t="shared" si="87"/>
        <v>-23.333333333333332</v>
      </c>
      <c r="P559" s="60">
        <f t="shared" si="88"/>
        <v>-2473.333333333333</v>
      </c>
      <c r="Q559" s="55">
        <f t="shared" si="84"/>
        <v>303.33333333333348</v>
      </c>
      <c r="R559" s="59" t="str">
        <f t="shared" si="83"/>
        <v>NÃO</v>
      </c>
      <c r="S559" s="15"/>
    </row>
    <row r="560" spans="2:19" x14ac:dyDescent="0.2">
      <c r="B560" s="5" t="s">
        <v>581</v>
      </c>
      <c r="C560" s="5" t="s">
        <v>206</v>
      </c>
      <c r="D560" s="22">
        <f t="shared" si="78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79"/>
        <v>11060</v>
      </c>
      <c r="J560" s="45">
        <v>10</v>
      </c>
      <c r="K560" s="46">
        <f t="shared" si="80"/>
        <v>120</v>
      </c>
      <c r="L560" s="42">
        <f t="shared" si="81"/>
        <v>8</v>
      </c>
      <c r="M560" s="24">
        <f t="shared" si="82"/>
        <v>106</v>
      </c>
      <c r="N560" s="26">
        <v>0</v>
      </c>
      <c r="O560" s="61">
        <f t="shared" si="87"/>
        <v>-92.166666666666671</v>
      </c>
      <c r="P560" s="60">
        <f t="shared" si="88"/>
        <v>-9769.6666666666679</v>
      </c>
      <c r="Q560" s="55">
        <f t="shared" si="84"/>
        <v>1198.1666666666661</v>
      </c>
      <c r="R560" s="59" t="str">
        <f t="shared" si="83"/>
        <v>NÃO</v>
      </c>
      <c r="S560" s="15"/>
    </row>
    <row r="561" spans="2:19" x14ac:dyDescent="0.2">
      <c r="B561" s="5" t="s">
        <v>581</v>
      </c>
      <c r="C561" s="5" t="s">
        <v>206</v>
      </c>
      <c r="D561" s="22">
        <f t="shared" si="78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79"/>
        <v>2390</v>
      </c>
      <c r="J561" s="45">
        <v>10</v>
      </c>
      <c r="K561" s="46">
        <f t="shared" si="80"/>
        <v>120</v>
      </c>
      <c r="L561" s="42">
        <f t="shared" si="81"/>
        <v>8</v>
      </c>
      <c r="M561" s="24">
        <f t="shared" si="82"/>
        <v>106</v>
      </c>
      <c r="N561" s="26">
        <v>0</v>
      </c>
      <c r="O561" s="61">
        <f t="shared" si="87"/>
        <v>-19.916666666666668</v>
      </c>
      <c r="P561" s="60">
        <f t="shared" si="88"/>
        <v>-2111.166666666667</v>
      </c>
      <c r="Q561" s="55">
        <f t="shared" si="84"/>
        <v>258.91666666666652</v>
      </c>
      <c r="R561" s="59" t="str">
        <f t="shared" si="83"/>
        <v>NÃO</v>
      </c>
      <c r="S561" s="15"/>
    </row>
    <row r="562" spans="2:19" x14ac:dyDescent="0.2">
      <c r="B562" s="5" t="s">
        <v>581</v>
      </c>
      <c r="C562" s="5" t="s">
        <v>206</v>
      </c>
      <c r="D562" s="22">
        <f t="shared" si="78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79"/>
        <v>3800</v>
      </c>
      <c r="J562" s="45">
        <v>10</v>
      </c>
      <c r="K562" s="46">
        <f t="shared" si="80"/>
        <v>120</v>
      </c>
      <c r="L562" s="42">
        <f t="shared" si="81"/>
        <v>8</v>
      </c>
      <c r="M562" s="24">
        <f t="shared" si="82"/>
        <v>106</v>
      </c>
      <c r="N562" s="26">
        <v>0</v>
      </c>
      <c r="O562" s="61">
        <f t="shared" si="87"/>
        <v>-31.666666666666668</v>
      </c>
      <c r="P562" s="60">
        <f t="shared" si="88"/>
        <v>-3356.666666666667</v>
      </c>
      <c r="Q562" s="55">
        <f t="shared" si="84"/>
        <v>411.66666666666652</v>
      </c>
      <c r="R562" s="59" t="str">
        <f t="shared" si="83"/>
        <v>NÃO</v>
      </c>
      <c r="S562" s="15"/>
    </row>
    <row r="563" spans="2:19" x14ac:dyDescent="0.2">
      <c r="B563" s="5" t="s">
        <v>581</v>
      </c>
      <c r="C563" s="5" t="s">
        <v>206</v>
      </c>
      <c r="D563" s="22">
        <f t="shared" si="78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79"/>
        <v>990</v>
      </c>
      <c r="J563" s="45">
        <v>10</v>
      </c>
      <c r="K563" s="46">
        <f t="shared" si="80"/>
        <v>120</v>
      </c>
      <c r="L563" s="42">
        <f t="shared" si="81"/>
        <v>8</v>
      </c>
      <c r="M563" s="24">
        <f t="shared" si="82"/>
        <v>106</v>
      </c>
      <c r="N563" s="26">
        <v>0</v>
      </c>
      <c r="O563" s="61">
        <f t="shared" si="87"/>
        <v>-8.25</v>
      </c>
      <c r="P563" s="60">
        <f t="shared" si="88"/>
        <v>-874.5</v>
      </c>
      <c r="Q563" s="55">
        <f t="shared" si="84"/>
        <v>107.25</v>
      </c>
      <c r="R563" s="59" t="str">
        <f t="shared" si="83"/>
        <v>NÃO</v>
      </c>
      <c r="S563" s="15"/>
    </row>
    <row r="564" spans="2:19" x14ac:dyDescent="0.2">
      <c r="B564" s="5" t="s">
        <v>581</v>
      </c>
      <c r="C564" s="5" t="s">
        <v>206</v>
      </c>
      <c r="D564" s="22">
        <f t="shared" si="78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79"/>
        <v>2760</v>
      </c>
      <c r="J564" s="45">
        <v>10</v>
      </c>
      <c r="K564" s="46">
        <f t="shared" si="80"/>
        <v>120</v>
      </c>
      <c r="L564" s="42">
        <f t="shared" si="81"/>
        <v>8</v>
      </c>
      <c r="M564" s="24">
        <f t="shared" si="82"/>
        <v>106</v>
      </c>
      <c r="N564" s="26">
        <v>0</v>
      </c>
      <c r="O564" s="61">
        <f t="shared" si="87"/>
        <v>-23</v>
      </c>
      <c r="P564" s="60">
        <f t="shared" si="88"/>
        <v>-2438</v>
      </c>
      <c r="Q564" s="55">
        <f t="shared" si="84"/>
        <v>299</v>
      </c>
      <c r="R564" s="59" t="str">
        <f t="shared" si="83"/>
        <v>NÃO</v>
      </c>
      <c r="S564" s="15"/>
    </row>
    <row r="565" spans="2:19" x14ac:dyDescent="0.2">
      <c r="B565" s="5" t="s">
        <v>581</v>
      </c>
      <c r="C565" s="5" t="s">
        <v>206</v>
      </c>
      <c r="D565" s="22">
        <f t="shared" si="78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79"/>
        <v>3840</v>
      </c>
      <c r="J565" s="45">
        <v>10</v>
      </c>
      <c r="K565" s="46">
        <f t="shared" si="80"/>
        <v>120</v>
      </c>
      <c r="L565" s="42">
        <f t="shared" si="81"/>
        <v>8</v>
      </c>
      <c r="M565" s="24">
        <f t="shared" si="82"/>
        <v>106</v>
      </c>
      <c r="N565" s="26">
        <v>0</v>
      </c>
      <c r="O565" s="61">
        <f t="shared" si="87"/>
        <v>-32</v>
      </c>
      <c r="P565" s="60">
        <f t="shared" si="88"/>
        <v>-3392</v>
      </c>
      <c r="Q565" s="55">
        <f t="shared" si="84"/>
        <v>416</v>
      </c>
      <c r="R565" s="59" t="str">
        <f t="shared" si="83"/>
        <v>NÃO</v>
      </c>
      <c r="S565" s="15"/>
    </row>
    <row r="566" spans="2:19" x14ac:dyDescent="0.2">
      <c r="B566" s="5" t="s">
        <v>581</v>
      </c>
      <c r="C566" s="5" t="s">
        <v>206</v>
      </c>
      <c r="D566" s="22">
        <f t="shared" si="78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79"/>
        <v>830</v>
      </c>
      <c r="J566" s="45">
        <v>10</v>
      </c>
      <c r="K566" s="46">
        <f t="shared" si="80"/>
        <v>120</v>
      </c>
      <c r="L566" s="42">
        <f t="shared" si="81"/>
        <v>8</v>
      </c>
      <c r="M566" s="24">
        <f t="shared" si="82"/>
        <v>106</v>
      </c>
      <c r="N566" s="26">
        <v>0</v>
      </c>
      <c r="O566" s="61">
        <f t="shared" si="87"/>
        <v>-6.916666666666667</v>
      </c>
      <c r="P566" s="60">
        <f t="shared" si="88"/>
        <v>-733.16666666666674</v>
      </c>
      <c r="Q566" s="55">
        <f t="shared" si="84"/>
        <v>89.916666666666629</v>
      </c>
      <c r="R566" s="59" t="str">
        <f t="shared" si="83"/>
        <v>NÃO</v>
      </c>
      <c r="S566" s="15"/>
    </row>
    <row r="567" spans="2:19" x14ac:dyDescent="0.2">
      <c r="B567" s="5" t="s">
        <v>581</v>
      </c>
      <c r="C567" s="5" t="s">
        <v>206</v>
      </c>
      <c r="D567" s="22">
        <f t="shared" si="78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79"/>
        <v>3820</v>
      </c>
      <c r="J567" s="45">
        <v>10</v>
      </c>
      <c r="K567" s="46">
        <f t="shared" si="80"/>
        <v>120</v>
      </c>
      <c r="L567" s="42">
        <f t="shared" si="81"/>
        <v>8</v>
      </c>
      <c r="M567" s="24">
        <f t="shared" si="82"/>
        <v>106</v>
      </c>
      <c r="N567" s="26">
        <v>0</v>
      </c>
      <c r="O567" s="61">
        <f t="shared" si="87"/>
        <v>-31.833333333333332</v>
      </c>
      <c r="P567" s="60">
        <f t="shared" si="88"/>
        <v>-3374.333333333333</v>
      </c>
      <c r="Q567" s="55">
        <f t="shared" si="84"/>
        <v>413.83333333333348</v>
      </c>
      <c r="R567" s="59" t="str">
        <f t="shared" si="83"/>
        <v>NÃO</v>
      </c>
      <c r="S567" s="15"/>
    </row>
    <row r="568" spans="2:19" x14ac:dyDescent="0.2">
      <c r="B568" s="5" t="s">
        <v>581</v>
      </c>
      <c r="C568" s="5" t="s">
        <v>206</v>
      </c>
      <c r="D568" s="22">
        <f t="shared" si="78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79"/>
        <v>2580</v>
      </c>
      <c r="J568" s="45">
        <v>10</v>
      </c>
      <c r="K568" s="46">
        <f t="shared" si="80"/>
        <v>120</v>
      </c>
      <c r="L568" s="42">
        <f t="shared" si="81"/>
        <v>8</v>
      </c>
      <c r="M568" s="24">
        <f t="shared" si="82"/>
        <v>106</v>
      </c>
      <c r="N568" s="26">
        <v>0</v>
      </c>
      <c r="O568" s="61">
        <f t="shared" si="87"/>
        <v>-21.5</v>
      </c>
      <c r="P568" s="60">
        <f t="shared" si="88"/>
        <v>-2279</v>
      </c>
      <c r="Q568" s="55">
        <f t="shared" si="84"/>
        <v>279.5</v>
      </c>
      <c r="R568" s="59" t="str">
        <f t="shared" si="83"/>
        <v>NÃO</v>
      </c>
      <c r="S568" s="15"/>
    </row>
    <row r="569" spans="2:19" x14ac:dyDescent="0.2">
      <c r="B569" s="5" t="s">
        <v>581</v>
      </c>
      <c r="C569" s="5" t="s">
        <v>206</v>
      </c>
      <c r="D569" s="22">
        <f t="shared" si="78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79"/>
        <v>4800</v>
      </c>
      <c r="J569" s="45">
        <v>10</v>
      </c>
      <c r="K569" s="46">
        <f t="shared" si="80"/>
        <v>120</v>
      </c>
      <c r="L569" s="42">
        <f t="shared" si="81"/>
        <v>8</v>
      </c>
      <c r="M569" s="24">
        <f t="shared" si="82"/>
        <v>105</v>
      </c>
      <c r="N569" s="26">
        <v>0</v>
      </c>
      <c r="O569" s="61">
        <f t="shared" si="87"/>
        <v>-40</v>
      </c>
      <c r="P569" s="60">
        <f t="shared" si="88"/>
        <v>-4200</v>
      </c>
      <c r="Q569" s="55">
        <f t="shared" si="84"/>
        <v>560</v>
      </c>
      <c r="R569" s="59" t="str">
        <f t="shared" si="83"/>
        <v>NÃO</v>
      </c>
      <c r="S569" s="15"/>
    </row>
    <row r="570" spans="2:19" x14ac:dyDescent="0.2">
      <c r="B570" s="5" t="s">
        <v>581</v>
      </c>
      <c r="C570" s="5" t="s">
        <v>206</v>
      </c>
      <c r="D570" s="22">
        <f t="shared" si="78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79"/>
        <v>2490</v>
      </c>
      <c r="J570" s="45">
        <v>10</v>
      </c>
      <c r="K570" s="46">
        <f t="shared" si="80"/>
        <v>120</v>
      </c>
      <c r="L570" s="42">
        <f t="shared" si="81"/>
        <v>8</v>
      </c>
      <c r="M570" s="24">
        <f t="shared" si="82"/>
        <v>105</v>
      </c>
      <c r="N570" s="26">
        <v>0</v>
      </c>
      <c r="O570" s="61">
        <f t="shared" si="87"/>
        <v>-20.75</v>
      </c>
      <c r="P570" s="60">
        <f t="shared" si="88"/>
        <v>-2178.75</v>
      </c>
      <c r="Q570" s="55">
        <f t="shared" si="84"/>
        <v>290.5</v>
      </c>
      <c r="R570" s="59" t="str">
        <f t="shared" si="83"/>
        <v>NÃO</v>
      </c>
      <c r="S570" s="15"/>
    </row>
    <row r="571" spans="2:19" x14ac:dyDescent="0.2">
      <c r="B571" s="5" t="s">
        <v>581</v>
      </c>
      <c r="C571" s="5" t="s">
        <v>206</v>
      </c>
      <c r="D571" s="22">
        <f t="shared" si="78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79"/>
        <v>4680</v>
      </c>
      <c r="J571" s="45">
        <v>10</v>
      </c>
      <c r="K571" s="46">
        <f t="shared" si="80"/>
        <v>120</v>
      </c>
      <c r="L571" s="42">
        <f t="shared" si="81"/>
        <v>8</v>
      </c>
      <c r="M571" s="24">
        <f t="shared" si="82"/>
        <v>105</v>
      </c>
      <c r="N571" s="26">
        <v>0</v>
      </c>
      <c r="O571" s="61">
        <f t="shared" si="87"/>
        <v>-39</v>
      </c>
      <c r="P571" s="60">
        <f t="shared" si="88"/>
        <v>-4095</v>
      </c>
      <c r="Q571" s="55">
        <f t="shared" si="84"/>
        <v>546</v>
      </c>
      <c r="R571" s="59" t="str">
        <f t="shared" si="83"/>
        <v>NÃO</v>
      </c>
      <c r="S571" s="15"/>
    </row>
    <row r="572" spans="2:19" x14ac:dyDescent="0.2">
      <c r="B572" s="5" t="s">
        <v>581</v>
      </c>
      <c r="C572" s="5" t="s">
        <v>206</v>
      </c>
      <c r="D572" s="22">
        <f t="shared" si="78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79"/>
        <v>6320</v>
      </c>
      <c r="J572" s="45">
        <v>10</v>
      </c>
      <c r="K572" s="46">
        <f t="shared" si="80"/>
        <v>120</v>
      </c>
      <c r="L572" s="42">
        <f t="shared" si="81"/>
        <v>8</v>
      </c>
      <c r="M572" s="24">
        <f t="shared" si="82"/>
        <v>105</v>
      </c>
      <c r="N572" s="26">
        <v>0</v>
      </c>
      <c r="O572" s="61">
        <f t="shared" si="87"/>
        <v>-52.666666666666664</v>
      </c>
      <c r="P572" s="60">
        <f t="shared" si="88"/>
        <v>-5530</v>
      </c>
      <c r="Q572" s="55">
        <f t="shared" si="84"/>
        <v>737.33333333333303</v>
      </c>
      <c r="R572" s="59" t="str">
        <f t="shared" si="83"/>
        <v>NÃO</v>
      </c>
      <c r="S572" s="15"/>
    </row>
    <row r="573" spans="2:19" x14ac:dyDescent="0.2">
      <c r="B573" s="5" t="s">
        <v>581</v>
      </c>
      <c r="C573" s="5" t="s">
        <v>206</v>
      </c>
      <c r="D573" s="22">
        <f t="shared" si="78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79"/>
        <v>2110</v>
      </c>
      <c r="J573" s="45">
        <v>10</v>
      </c>
      <c r="K573" s="46">
        <f t="shared" si="80"/>
        <v>120</v>
      </c>
      <c r="L573" s="42">
        <f t="shared" si="81"/>
        <v>8</v>
      </c>
      <c r="M573" s="24">
        <f t="shared" si="82"/>
        <v>105</v>
      </c>
      <c r="N573" s="26">
        <v>0</v>
      </c>
      <c r="O573" s="61">
        <f t="shared" si="87"/>
        <v>-17.583333333333332</v>
      </c>
      <c r="P573" s="60">
        <f t="shared" si="88"/>
        <v>-1846.2499999999998</v>
      </c>
      <c r="Q573" s="55">
        <f t="shared" si="84"/>
        <v>246.16666666666674</v>
      </c>
      <c r="R573" s="59" t="str">
        <f t="shared" si="83"/>
        <v>NÃO</v>
      </c>
      <c r="S573" s="15"/>
    </row>
    <row r="574" spans="2:19" x14ac:dyDescent="0.2">
      <c r="B574" s="5" t="s">
        <v>581</v>
      </c>
      <c r="C574" s="5" t="s">
        <v>206</v>
      </c>
      <c r="D574" s="22">
        <f t="shared" si="78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79"/>
        <v>910</v>
      </c>
      <c r="J574" s="45">
        <v>10</v>
      </c>
      <c r="K574" s="46">
        <f t="shared" si="80"/>
        <v>120</v>
      </c>
      <c r="L574" s="42">
        <f t="shared" si="81"/>
        <v>8</v>
      </c>
      <c r="M574" s="24">
        <f t="shared" si="82"/>
        <v>105</v>
      </c>
      <c r="N574" s="26">
        <v>0</v>
      </c>
      <c r="O574" s="61">
        <f t="shared" si="87"/>
        <v>-7.583333333333333</v>
      </c>
      <c r="P574" s="60">
        <f t="shared" si="88"/>
        <v>-796.25</v>
      </c>
      <c r="Q574" s="55">
        <f t="shared" si="84"/>
        <v>106.16666666666663</v>
      </c>
      <c r="R574" s="59" t="str">
        <f t="shared" si="83"/>
        <v>NÃO</v>
      </c>
      <c r="S574" s="15"/>
    </row>
    <row r="575" spans="2:19" x14ac:dyDescent="0.2">
      <c r="B575" s="5" t="s">
        <v>581</v>
      </c>
      <c r="C575" s="5" t="s">
        <v>206</v>
      </c>
      <c r="D575" s="22">
        <f t="shared" si="78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79"/>
        <v>1380</v>
      </c>
      <c r="J575" s="45">
        <v>10</v>
      </c>
      <c r="K575" s="46">
        <f t="shared" si="80"/>
        <v>120</v>
      </c>
      <c r="L575" s="42">
        <f t="shared" si="81"/>
        <v>8</v>
      </c>
      <c r="M575" s="24">
        <f t="shared" si="82"/>
        <v>105</v>
      </c>
      <c r="N575" s="26">
        <v>0</v>
      </c>
      <c r="O575" s="61">
        <f t="shared" si="87"/>
        <v>-11.5</v>
      </c>
      <c r="P575" s="60">
        <f t="shared" si="88"/>
        <v>-1207.5</v>
      </c>
      <c r="Q575" s="55">
        <f t="shared" si="84"/>
        <v>161</v>
      </c>
      <c r="R575" s="59" t="str">
        <f t="shared" si="83"/>
        <v>NÃO</v>
      </c>
      <c r="S575" s="15"/>
    </row>
    <row r="576" spans="2:19" x14ac:dyDescent="0.2">
      <c r="B576" s="5" t="s">
        <v>581</v>
      </c>
      <c r="C576" s="5" t="s">
        <v>206</v>
      </c>
      <c r="D576" s="22">
        <f t="shared" si="78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79"/>
        <v>4480</v>
      </c>
      <c r="J576" s="45">
        <v>10</v>
      </c>
      <c r="K576" s="46">
        <f t="shared" si="80"/>
        <v>120</v>
      </c>
      <c r="L576" s="42">
        <f t="shared" si="81"/>
        <v>8</v>
      </c>
      <c r="M576" s="24">
        <f t="shared" si="82"/>
        <v>105</v>
      </c>
      <c r="N576" s="26">
        <v>0</v>
      </c>
      <c r="O576" s="61">
        <f t="shared" si="87"/>
        <v>-37.333333333333336</v>
      </c>
      <c r="P576" s="60">
        <f t="shared" si="88"/>
        <v>-3920.0000000000005</v>
      </c>
      <c r="Q576" s="55">
        <f t="shared" si="84"/>
        <v>522.66666666666652</v>
      </c>
      <c r="R576" s="59" t="str">
        <f t="shared" si="83"/>
        <v>NÃO</v>
      </c>
      <c r="S576" s="15"/>
    </row>
    <row r="577" spans="2:19" x14ac:dyDescent="0.2">
      <c r="B577" s="5" t="s">
        <v>581</v>
      </c>
      <c r="C577" s="5" t="s">
        <v>206</v>
      </c>
      <c r="D577" s="22">
        <f t="shared" si="78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79"/>
        <v>7360</v>
      </c>
      <c r="J577" s="45">
        <v>10</v>
      </c>
      <c r="K577" s="46">
        <f t="shared" si="80"/>
        <v>120</v>
      </c>
      <c r="L577" s="42">
        <f t="shared" si="81"/>
        <v>8</v>
      </c>
      <c r="M577" s="24">
        <f t="shared" si="82"/>
        <v>105</v>
      </c>
      <c r="N577" s="26">
        <v>0</v>
      </c>
      <c r="O577" s="61">
        <f t="shared" si="87"/>
        <v>-61.333333333333336</v>
      </c>
      <c r="P577" s="60">
        <f t="shared" si="88"/>
        <v>-6440</v>
      </c>
      <c r="Q577" s="55">
        <f t="shared" si="84"/>
        <v>858.66666666666697</v>
      </c>
      <c r="R577" s="59" t="str">
        <f t="shared" si="83"/>
        <v>NÃO</v>
      </c>
      <c r="S577" s="15"/>
    </row>
    <row r="578" spans="2:19" x14ac:dyDescent="0.2">
      <c r="B578" s="5" t="s">
        <v>581</v>
      </c>
      <c r="C578" s="5" t="s">
        <v>206</v>
      </c>
      <c r="D578" s="22">
        <f t="shared" si="78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79"/>
        <v>3970</v>
      </c>
      <c r="J578" s="45">
        <v>10</v>
      </c>
      <c r="K578" s="46">
        <f t="shared" si="80"/>
        <v>120</v>
      </c>
      <c r="L578" s="42">
        <f t="shared" si="81"/>
        <v>8</v>
      </c>
      <c r="M578" s="24">
        <f t="shared" si="82"/>
        <v>105</v>
      </c>
      <c r="N578" s="26">
        <v>0</v>
      </c>
      <c r="O578" s="61">
        <f t="shared" si="87"/>
        <v>-33.083333333333336</v>
      </c>
      <c r="P578" s="60">
        <f t="shared" si="88"/>
        <v>-3473.7500000000005</v>
      </c>
      <c r="Q578" s="55">
        <f t="shared" si="84"/>
        <v>463.16666666666606</v>
      </c>
      <c r="R578" s="59" t="str">
        <f t="shared" si="83"/>
        <v>NÃO</v>
      </c>
      <c r="S578" s="15"/>
    </row>
    <row r="579" spans="2:19" x14ac:dyDescent="0.2">
      <c r="B579" s="5" t="s">
        <v>581</v>
      </c>
      <c r="C579" s="5" t="s">
        <v>206</v>
      </c>
      <c r="D579" s="22">
        <f t="shared" si="78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79"/>
        <v>5900</v>
      </c>
      <c r="J579" s="45">
        <v>10</v>
      </c>
      <c r="K579" s="46">
        <f t="shared" si="80"/>
        <v>120</v>
      </c>
      <c r="L579" s="42">
        <f t="shared" si="81"/>
        <v>8</v>
      </c>
      <c r="M579" s="24">
        <f t="shared" si="82"/>
        <v>105</v>
      </c>
      <c r="N579" s="26">
        <v>0</v>
      </c>
      <c r="O579" s="61">
        <f t="shared" si="87"/>
        <v>-49.166666666666664</v>
      </c>
      <c r="P579" s="60">
        <f t="shared" si="88"/>
        <v>-5162.5</v>
      </c>
      <c r="Q579" s="55">
        <f t="shared" si="84"/>
        <v>688.33333333333303</v>
      </c>
      <c r="R579" s="59" t="str">
        <f t="shared" si="83"/>
        <v>NÃO</v>
      </c>
      <c r="S579" s="15"/>
    </row>
    <row r="580" spans="2:19" x14ac:dyDescent="0.2">
      <c r="B580" s="5" t="s">
        <v>581</v>
      </c>
      <c r="C580" s="5" t="s">
        <v>206</v>
      </c>
      <c r="D580" s="22">
        <f t="shared" ref="D580:D644" si="89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0">G580*H580</f>
        <v>650</v>
      </c>
      <c r="J580" s="45">
        <v>10</v>
      </c>
      <c r="K580" s="46">
        <f t="shared" ref="K580:K643" si="91">J580*12</f>
        <v>120</v>
      </c>
      <c r="L580" s="42">
        <f t="shared" ref="L580:L643" si="92">DATEDIF(F580,$F$2,"Y")</f>
        <v>8</v>
      </c>
      <c r="M580" s="24">
        <f t="shared" ref="M580:M643" si="93">DATEDIF(F580,$F$2,"M")</f>
        <v>105</v>
      </c>
      <c r="N580" s="26">
        <v>0</v>
      </c>
      <c r="O580" s="61">
        <f t="shared" si="87"/>
        <v>-5.416666666666667</v>
      </c>
      <c r="P580" s="60">
        <f t="shared" si="88"/>
        <v>-568.75</v>
      </c>
      <c r="Q580" s="55">
        <f t="shared" si="84"/>
        <v>75.833333333333371</v>
      </c>
      <c r="R580" s="59" t="str">
        <f t="shared" ref="R580:R643" si="94">IF(M580&gt;K580,"SIM","NÃO")</f>
        <v>NÃO</v>
      </c>
      <c r="S580" s="15"/>
    </row>
    <row r="581" spans="2:19" x14ac:dyDescent="0.2">
      <c r="B581" s="5" t="s">
        <v>581</v>
      </c>
      <c r="C581" s="5" t="s">
        <v>206</v>
      </c>
      <c r="D581" s="22">
        <f t="shared" si="89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0"/>
        <v>3200</v>
      </c>
      <c r="J581" s="45">
        <v>10</v>
      </c>
      <c r="K581" s="46">
        <f t="shared" si="91"/>
        <v>120</v>
      </c>
      <c r="L581" s="42">
        <f t="shared" si="92"/>
        <v>8</v>
      </c>
      <c r="M581" s="24">
        <f t="shared" si="93"/>
        <v>105</v>
      </c>
      <c r="N581" s="26">
        <v>0</v>
      </c>
      <c r="O581" s="61">
        <f t="shared" si="87"/>
        <v>-26.666666666666668</v>
      </c>
      <c r="P581" s="60">
        <f t="shared" si="88"/>
        <v>-2800</v>
      </c>
      <c r="Q581" s="55">
        <f t="shared" si="84"/>
        <v>373.33333333333348</v>
      </c>
      <c r="R581" s="59" t="str">
        <f t="shared" si="94"/>
        <v>NÃO</v>
      </c>
      <c r="S581" s="15"/>
    </row>
    <row r="582" spans="2:19" x14ac:dyDescent="0.2">
      <c r="B582" s="5" t="s">
        <v>581</v>
      </c>
      <c r="C582" s="5" t="s">
        <v>205</v>
      </c>
      <c r="D582" s="22">
        <f t="shared" si="89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0"/>
        <v>1169.0999999999999</v>
      </c>
      <c r="J582" s="45">
        <v>5</v>
      </c>
      <c r="K582" s="46">
        <f t="shared" si="91"/>
        <v>60</v>
      </c>
      <c r="L582" s="42">
        <f t="shared" si="92"/>
        <v>8</v>
      </c>
      <c r="M582" s="24">
        <f t="shared" si="93"/>
        <v>103</v>
      </c>
      <c r="N582" s="26">
        <v>0</v>
      </c>
      <c r="O582" s="61">
        <v>0</v>
      </c>
      <c r="P582" s="60">
        <f>I582*-1</f>
        <v>-1169.0999999999999</v>
      </c>
      <c r="Q582" s="55">
        <f t="shared" si="84"/>
        <v>0</v>
      </c>
      <c r="R582" s="59" t="str">
        <f t="shared" si="94"/>
        <v>SIM</v>
      </c>
      <c r="S582" s="15"/>
    </row>
    <row r="583" spans="2:19" x14ac:dyDescent="0.2">
      <c r="B583" s="5" t="s">
        <v>581</v>
      </c>
      <c r="C583" s="5" t="s">
        <v>208</v>
      </c>
      <c r="D583" s="22">
        <f t="shared" si="89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0"/>
        <v>1648</v>
      </c>
      <c r="J583" s="45">
        <v>10</v>
      </c>
      <c r="K583" s="46">
        <f t="shared" si="91"/>
        <v>120</v>
      </c>
      <c r="L583" s="42">
        <f t="shared" si="92"/>
        <v>8</v>
      </c>
      <c r="M583" s="24">
        <f t="shared" si="93"/>
        <v>102</v>
      </c>
      <c r="N583" s="26">
        <v>0</v>
      </c>
      <c r="O583" s="61">
        <f>(SLN(I583,N583,K583))*-1</f>
        <v>-13.733333333333333</v>
      </c>
      <c r="P583" s="60">
        <f>O583*M583</f>
        <v>-1400.8</v>
      </c>
      <c r="Q583" s="55">
        <f t="shared" si="84"/>
        <v>233.4666666666667</v>
      </c>
      <c r="R583" s="59" t="str">
        <f t="shared" si="94"/>
        <v>NÃO</v>
      </c>
      <c r="S583" s="15"/>
    </row>
    <row r="584" spans="2:19" x14ac:dyDescent="0.2">
      <c r="B584" s="5" t="s">
        <v>581</v>
      </c>
      <c r="C584" s="5" t="s">
        <v>208</v>
      </c>
      <c r="D584" s="22">
        <f t="shared" si="89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0"/>
        <v>1200</v>
      </c>
      <c r="J584" s="45">
        <v>10</v>
      </c>
      <c r="K584" s="46">
        <f t="shared" si="91"/>
        <v>120</v>
      </c>
      <c r="L584" s="42">
        <f t="shared" si="92"/>
        <v>8</v>
      </c>
      <c r="M584" s="24">
        <f t="shared" si="93"/>
        <v>102</v>
      </c>
      <c r="N584" s="26">
        <v>0</v>
      </c>
      <c r="O584" s="61">
        <f>(SLN(I584,N584,K584))*-1</f>
        <v>-10</v>
      </c>
      <c r="P584" s="60">
        <f>O584*M584</f>
        <v>-1020</v>
      </c>
      <c r="Q584" s="55">
        <f t="shared" si="84"/>
        <v>170</v>
      </c>
      <c r="R584" s="59" t="str">
        <f t="shared" si="94"/>
        <v>NÃO</v>
      </c>
      <c r="S584" s="15"/>
    </row>
    <row r="585" spans="2:19" x14ac:dyDescent="0.2">
      <c r="B585" s="5" t="s">
        <v>581</v>
      </c>
      <c r="C585" s="5" t="s">
        <v>205</v>
      </c>
      <c r="D585" s="22">
        <f t="shared" si="89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0"/>
        <v>2511</v>
      </c>
      <c r="J585" s="45">
        <v>5</v>
      </c>
      <c r="K585" s="46">
        <f t="shared" si="91"/>
        <v>60</v>
      </c>
      <c r="L585" s="42">
        <f t="shared" si="92"/>
        <v>8</v>
      </c>
      <c r="M585" s="24">
        <f t="shared" si="93"/>
        <v>100</v>
      </c>
      <c r="N585" s="26">
        <v>0</v>
      </c>
      <c r="O585" s="61">
        <v>0</v>
      </c>
      <c r="P585" s="60">
        <f>I585*-1</f>
        <v>-2511</v>
      </c>
      <c r="Q585" s="55">
        <f t="shared" si="84"/>
        <v>0</v>
      </c>
      <c r="R585" s="59" t="str">
        <f t="shared" si="94"/>
        <v>SIM</v>
      </c>
      <c r="S585" s="15"/>
    </row>
    <row r="586" spans="2:19" x14ac:dyDescent="0.2">
      <c r="B586" s="5" t="s">
        <v>581</v>
      </c>
      <c r="C586" s="5" t="s">
        <v>208</v>
      </c>
      <c r="D586" s="22">
        <f t="shared" si="89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0"/>
        <v>1642</v>
      </c>
      <c r="J586" s="45">
        <v>10</v>
      </c>
      <c r="K586" s="46">
        <f t="shared" si="91"/>
        <v>120</v>
      </c>
      <c r="L586" s="42">
        <f t="shared" si="92"/>
        <v>8</v>
      </c>
      <c r="M586" s="24">
        <f t="shared" si="93"/>
        <v>99</v>
      </c>
      <c r="N586" s="26">
        <v>0</v>
      </c>
      <c r="O586" s="61">
        <f>(SLN(I586,N586,K586))*-1</f>
        <v>-13.683333333333334</v>
      </c>
      <c r="P586" s="60">
        <f>O586*M586</f>
        <v>-1354.65</v>
      </c>
      <c r="Q586" s="55">
        <f t="shared" si="84"/>
        <v>273.66666666666652</v>
      </c>
      <c r="R586" s="59" t="str">
        <f t="shared" si="94"/>
        <v>NÃO</v>
      </c>
      <c r="S586" s="15"/>
    </row>
    <row r="587" spans="2:19" x14ac:dyDescent="0.2">
      <c r="B587" s="5" t="s">
        <v>581</v>
      </c>
      <c r="C587" s="5" t="s">
        <v>205</v>
      </c>
      <c r="D587" s="22">
        <f t="shared" si="89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0"/>
        <v>352</v>
      </c>
      <c r="J587" s="45">
        <v>5</v>
      </c>
      <c r="K587" s="46">
        <f t="shared" si="91"/>
        <v>60</v>
      </c>
      <c r="L587" s="42">
        <f t="shared" si="92"/>
        <v>8</v>
      </c>
      <c r="M587" s="24">
        <f t="shared" si="93"/>
        <v>99</v>
      </c>
      <c r="N587" s="26">
        <v>0</v>
      </c>
      <c r="O587" s="61">
        <v>0</v>
      </c>
      <c r="P587" s="60">
        <f>I587*-1</f>
        <v>-352</v>
      </c>
      <c r="Q587" s="55">
        <f t="shared" ref="Q587:Q650" si="95">I587+N587+O587+P587</f>
        <v>0</v>
      </c>
      <c r="R587" s="59" t="str">
        <f t="shared" si="94"/>
        <v>SIM</v>
      </c>
      <c r="S587" s="15"/>
    </row>
    <row r="588" spans="2:19" x14ac:dyDescent="0.2">
      <c r="B588" s="5" t="s">
        <v>581</v>
      </c>
      <c r="C588" s="5" t="s">
        <v>206</v>
      </c>
      <c r="D588" s="22">
        <f t="shared" si="89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0"/>
        <v>54</v>
      </c>
      <c r="J588" s="45">
        <v>10</v>
      </c>
      <c r="K588" s="46">
        <f t="shared" si="91"/>
        <v>120</v>
      </c>
      <c r="L588" s="42">
        <f t="shared" si="92"/>
        <v>8</v>
      </c>
      <c r="M588" s="24">
        <f t="shared" si="93"/>
        <v>98</v>
      </c>
      <c r="N588" s="26">
        <v>0</v>
      </c>
      <c r="O588" s="61">
        <f>(SLN(I588,N588,K588))*-1</f>
        <v>-0.45</v>
      </c>
      <c r="P588" s="60">
        <f>O588*M588</f>
        <v>-44.1</v>
      </c>
      <c r="Q588" s="55">
        <f t="shared" si="95"/>
        <v>9.4499999999999957</v>
      </c>
      <c r="R588" s="59" t="str">
        <f t="shared" si="94"/>
        <v>NÃO</v>
      </c>
      <c r="S588" s="15"/>
    </row>
    <row r="589" spans="2:19" x14ac:dyDescent="0.2">
      <c r="B589" s="5" t="s">
        <v>581</v>
      </c>
      <c r="C589" s="5" t="s">
        <v>205</v>
      </c>
      <c r="D589" s="22">
        <f t="shared" si="89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0"/>
        <v>71875</v>
      </c>
      <c r="J589" s="45">
        <v>5</v>
      </c>
      <c r="K589" s="46">
        <f t="shared" si="91"/>
        <v>60</v>
      </c>
      <c r="L589" s="42">
        <f t="shared" si="92"/>
        <v>8</v>
      </c>
      <c r="M589" s="24">
        <f t="shared" si="93"/>
        <v>98</v>
      </c>
      <c r="N589" s="26">
        <v>0</v>
      </c>
      <c r="O589" s="61">
        <v>0</v>
      </c>
      <c r="P589" s="60">
        <f>I589*-1</f>
        <v>-71875</v>
      </c>
      <c r="Q589" s="55">
        <f t="shared" si="95"/>
        <v>0</v>
      </c>
      <c r="R589" s="59" t="str">
        <f t="shared" si="94"/>
        <v>SIM</v>
      </c>
      <c r="S589" s="15"/>
    </row>
    <row r="590" spans="2:19" x14ac:dyDescent="0.2">
      <c r="B590" s="5" t="s">
        <v>581</v>
      </c>
      <c r="C590" s="5" t="s">
        <v>205</v>
      </c>
      <c r="D590" s="22">
        <f t="shared" si="89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0"/>
        <v>21775</v>
      </c>
      <c r="J590" s="45">
        <v>5</v>
      </c>
      <c r="K590" s="46">
        <f t="shared" si="91"/>
        <v>60</v>
      </c>
      <c r="L590" s="42">
        <f t="shared" si="92"/>
        <v>8</v>
      </c>
      <c r="M590" s="24">
        <f t="shared" si="93"/>
        <v>98</v>
      </c>
      <c r="N590" s="26">
        <v>0</v>
      </c>
      <c r="O590" s="61">
        <v>0</v>
      </c>
      <c r="P590" s="60">
        <f>I590*-1</f>
        <v>-21775</v>
      </c>
      <c r="Q590" s="55">
        <f t="shared" si="95"/>
        <v>0</v>
      </c>
      <c r="R590" s="59" t="str">
        <f t="shared" si="94"/>
        <v>SIM</v>
      </c>
      <c r="S590" s="15"/>
    </row>
    <row r="591" spans="2:19" x14ac:dyDescent="0.2">
      <c r="B591" s="5" t="s">
        <v>581</v>
      </c>
      <c r="C591" s="5" t="s">
        <v>205</v>
      </c>
      <c r="D591" s="22">
        <f t="shared" si="89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0"/>
        <v>7998</v>
      </c>
      <c r="J591" s="45">
        <v>5</v>
      </c>
      <c r="K591" s="46">
        <f t="shared" si="91"/>
        <v>60</v>
      </c>
      <c r="L591" s="42">
        <f t="shared" si="92"/>
        <v>8</v>
      </c>
      <c r="M591" s="24">
        <f t="shared" si="93"/>
        <v>97</v>
      </c>
      <c r="N591" s="26">
        <v>0</v>
      </c>
      <c r="O591" s="61">
        <v>0</v>
      </c>
      <c r="P591" s="60">
        <f>I591*-1</f>
        <v>-7998</v>
      </c>
      <c r="Q591" s="55">
        <f t="shared" si="95"/>
        <v>0</v>
      </c>
      <c r="R591" s="59" t="str">
        <f t="shared" si="94"/>
        <v>SIM</v>
      </c>
      <c r="S591" s="15"/>
    </row>
    <row r="592" spans="2:19" x14ac:dyDescent="0.2">
      <c r="B592" s="5" t="s">
        <v>581</v>
      </c>
      <c r="C592" s="5" t="s">
        <v>206</v>
      </c>
      <c r="D592" s="22">
        <f t="shared" si="89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0"/>
        <v>408</v>
      </c>
      <c r="J592" s="45">
        <v>10</v>
      </c>
      <c r="K592" s="46">
        <f t="shared" si="91"/>
        <v>120</v>
      </c>
      <c r="L592" s="42">
        <f t="shared" si="92"/>
        <v>8</v>
      </c>
      <c r="M592" s="24">
        <f t="shared" si="93"/>
        <v>97</v>
      </c>
      <c r="N592" s="26">
        <v>0</v>
      </c>
      <c r="O592" s="61">
        <f>(SLN(I592,N592,K592))*-1</f>
        <v>-3.4</v>
      </c>
      <c r="P592" s="60">
        <f>O592*M592</f>
        <v>-329.8</v>
      </c>
      <c r="Q592" s="55">
        <f t="shared" si="95"/>
        <v>74.800000000000011</v>
      </c>
      <c r="R592" s="59" t="str">
        <f t="shared" si="94"/>
        <v>NÃO</v>
      </c>
      <c r="S592" s="15"/>
    </row>
    <row r="593" spans="2:19" x14ac:dyDescent="0.2">
      <c r="B593" s="5" t="s">
        <v>581</v>
      </c>
      <c r="C593" s="5" t="s">
        <v>206</v>
      </c>
      <c r="D593" s="22">
        <f t="shared" si="89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0"/>
        <v>486</v>
      </c>
      <c r="J593" s="45">
        <v>10</v>
      </c>
      <c r="K593" s="46">
        <f t="shared" si="91"/>
        <v>120</v>
      </c>
      <c r="L593" s="42">
        <f t="shared" si="92"/>
        <v>8</v>
      </c>
      <c r="M593" s="24">
        <f t="shared" si="93"/>
        <v>96</v>
      </c>
      <c r="N593" s="26">
        <v>0</v>
      </c>
      <c r="O593" s="61">
        <f>(SLN(I593,N593,K593))*-1</f>
        <v>-4.05</v>
      </c>
      <c r="P593" s="60">
        <f>O593*M593</f>
        <v>-388.79999999999995</v>
      </c>
      <c r="Q593" s="55">
        <f t="shared" si="95"/>
        <v>93.150000000000034</v>
      </c>
      <c r="R593" s="59" t="str">
        <f t="shared" si="94"/>
        <v>NÃO</v>
      </c>
      <c r="S593" s="15"/>
    </row>
    <row r="594" spans="2:19" x14ac:dyDescent="0.2">
      <c r="B594" s="5" t="s">
        <v>581</v>
      </c>
      <c r="C594" s="5" t="s">
        <v>208</v>
      </c>
      <c r="D594" s="22">
        <f t="shared" si="89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0"/>
        <v>1659</v>
      </c>
      <c r="J594" s="45">
        <v>10</v>
      </c>
      <c r="K594" s="46">
        <f t="shared" si="91"/>
        <v>120</v>
      </c>
      <c r="L594" s="42">
        <f t="shared" si="92"/>
        <v>7</v>
      </c>
      <c r="M594" s="24">
        <f t="shared" si="93"/>
        <v>95</v>
      </c>
      <c r="N594" s="26">
        <v>0</v>
      </c>
      <c r="O594" s="61">
        <f>(SLN(I594,N594,K594))*-1</f>
        <v>-13.824999999999999</v>
      </c>
      <c r="P594" s="60">
        <f>O594*M594</f>
        <v>-1313.375</v>
      </c>
      <c r="Q594" s="55">
        <f t="shared" si="95"/>
        <v>331.79999999999995</v>
      </c>
      <c r="R594" s="59" t="str">
        <f t="shared" si="94"/>
        <v>NÃO</v>
      </c>
      <c r="S594" s="15"/>
    </row>
    <row r="595" spans="2:19" x14ac:dyDescent="0.2">
      <c r="B595" s="5" t="s">
        <v>581</v>
      </c>
      <c r="C595" s="5" t="s">
        <v>5</v>
      </c>
      <c r="D595" s="22">
        <f t="shared" si="89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0"/>
        <v>31323.79</v>
      </c>
      <c r="J595" s="45">
        <v>5</v>
      </c>
      <c r="K595" s="46">
        <f t="shared" si="91"/>
        <v>60</v>
      </c>
      <c r="L595" s="42">
        <f t="shared" si="92"/>
        <v>7</v>
      </c>
      <c r="M595" s="24">
        <f t="shared" si="93"/>
        <v>90</v>
      </c>
      <c r="N595" s="26">
        <v>0</v>
      </c>
      <c r="O595" s="61">
        <v>0</v>
      </c>
      <c r="P595" s="60">
        <f>I595*-1</f>
        <v>-31323.79</v>
      </c>
      <c r="Q595" s="55">
        <f t="shared" si="95"/>
        <v>0</v>
      </c>
      <c r="R595" s="59" t="str">
        <f t="shared" si="94"/>
        <v>SIM</v>
      </c>
      <c r="S595" s="15"/>
    </row>
    <row r="596" spans="2:19" x14ac:dyDescent="0.2">
      <c r="B596" s="5" t="s">
        <v>581</v>
      </c>
      <c r="C596" s="5" t="s">
        <v>5</v>
      </c>
      <c r="D596" s="22">
        <f t="shared" si="89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0"/>
        <v>31323.79</v>
      </c>
      <c r="J596" s="45">
        <v>5</v>
      </c>
      <c r="K596" s="46">
        <f t="shared" si="91"/>
        <v>60</v>
      </c>
      <c r="L596" s="42">
        <f t="shared" si="92"/>
        <v>7</v>
      </c>
      <c r="M596" s="24">
        <f t="shared" si="93"/>
        <v>90</v>
      </c>
      <c r="N596" s="26">
        <v>0</v>
      </c>
      <c r="O596" s="61">
        <v>0</v>
      </c>
      <c r="P596" s="60">
        <f>I596*-1</f>
        <v>-31323.79</v>
      </c>
      <c r="Q596" s="55">
        <f t="shared" si="95"/>
        <v>0</v>
      </c>
      <c r="R596" s="59" t="str">
        <f t="shared" si="94"/>
        <v>SIM</v>
      </c>
      <c r="S596" s="15"/>
    </row>
    <row r="597" spans="2:19" x14ac:dyDescent="0.2">
      <c r="B597" s="5" t="s">
        <v>581</v>
      </c>
      <c r="C597" s="5" t="s">
        <v>5</v>
      </c>
      <c r="D597" s="22">
        <f t="shared" si="89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0"/>
        <v>31323.79</v>
      </c>
      <c r="J597" s="45">
        <v>5</v>
      </c>
      <c r="K597" s="46">
        <f t="shared" si="91"/>
        <v>60</v>
      </c>
      <c r="L597" s="42">
        <f t="shared" si="92"/>
        <v>7</v>
      </c>
      <c r="M597" s="24">
        <f t="shared" si="93"/>
        <v>90</v>
      </c>
      <c r="N597" s="26">
        <v>0</v>
      </c>
      <c r="O597" s="61">
        <v>0</v>
      </c>
      <c r="P597" s="60">
        <f>I597*-1</f>
        <v>-31323.79</v>
      </c>
      <c r="Q597" s="55">
        <f t="shared" si="95"/>
        <v>0</v>
      </c>
      <c r="R597" s="59" t="str">
        <f t="shared" si="94"/>
        <v>SIM</v>
      </c>
      <c r="S597" s="15"/>
    </row>
    <row r="598" spans="2:19" x14ac:dyDescent="0.2">
      <c r="B598" s="5" t="s">
        <v>581</v>
      </c>
      <c r="C598" s="5" t="s">
        <v>207</v>
      </c>
      <c r="D598" s="22">
        <f t="shared" si="89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0"/>
        <v>1999</v>
      </c>
      <c r="J598" s="45">
        <v>5</v>
      </c>
      <c r="K598" s="46">
        <f t="shared" si="91"/>
        <v>60</v>
      </c>
      <c r="L598" s="42">
        <f t="shared" si="92"/>
        <v>7</v>
      </c>
      <c r="M598" s="24">
        <f t="shared" si="93"/>
        <v>90</v>
      </c>
      <c r="N598" s="26">
        <v>0</v>
      </c>
      <c r="O598" s="61">
        <v>0</v>
      </c>
      <c r="P598" s="60">
        <f>I598*-1</f>
        <v>-1999</v>
      </c>
      <c r="Q598" s="55">
        <f t="shared" si="95"/>
        <v>0</v>
      </c>
      <c r="R598" s="59" t="str">
        <f t="shared" si="94"/>
        <v>SIM</v>
      </c>
      <c r="S598" s="15"/>
    </row>
    <row r="599" spans="2:19" x14ac:dyDescent="0.2">
      <c r="B599" s="5" t="s">
        <v>581</v>
      </c>
      <c r="C599" s="5" t="s">
        <v>208</v>
      </c>
      <c r="D599" s="22">
        <f t="shared" si="89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0"/>
        <v>1688</v>
      </c>
      <c r="J599" s="45">
        <v>10</v>
      </c>
      <c r="K599" s="46">
        <f t="shared" si="91"/>
        <v>120</v>
      </c>
      <c r="L599" s="42">
        <f t="shared" si="92"/>
        <v>7</v>
      </c>
      <c r="M599" s="24">
        <f t="shared" si="93"/>
        <v>87</v>
      </c>
      <c r="N599" s="26">
        <v>0</v>
      </c>
      <c r="O599" s="61">
        <f>(SLN(I599,N599,K599))*-1</f>
        <v>-14.066666666666666</v>
      </c>
      <c r="P599" s="60">
        <f>O599*M599</f>
        <v>-1223.8</v>
      </c>
      <c r="Q599" s="55">
        <f t="shared" si="95"/>
        <v>450.13333333333344</v>
      </c>
      <c r="R599" s="59" t="str">
        <f t="shared" si="94"/>
        <v>NÃO</v>
      </c>
      <c r="S599" s="15"/>
    </row>
    <row r="600" spans="2:19" x14ac:dyDescent="0.2">
      <c r="B600" s="5" t="s">
        <v>581</v>
      </c>
      <c r="C600" s="5" t="s">
        <v>205</v>
      </c>
      <c r="D600" s="22">
        <f t="shared" si="89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0"/>
        <v>2770</v>
      </c>
      <c r="J600" s="45">
        <v>5</v>
      </c>
      <c r="K600" s="46">
        <f t="shared" si="91"/>
        <v>60</v>
      </c>
      <c r="L600" s="42">
        <f t="shared" si="92"/>
        <v>7</v>
      </c>
      <c r="M600" s="24">
        <f t="shared" si="93"/>
        <v>86</v>
      </c>
      <c r="N600" s="26">
        <v>0</v>
      </c>
      <c r="O600" s="61">
        <v>0</v>
      </c>
      <c r="P600" s="60">
        <f>I600*-1</f>
        <v>-2770</v>
      </c>
      <c r="Q600" s="55">
        <f t="shared" si="95"/>
        <v>0</v>
      </c>
      <c r="R600" s="59" t="str">
        <f t="shared" si="94"/>
        <v>SIM</v>
      </c>
      <c r="S600" s="15"/>
    </row>
    <row r="601" spans="2:19" x14ac:dyDescent="0.2">
      <c r="B601" s="5" t="s">
        <v>581</v>
      </c>
      <c r="C601" s="5" t="s">
        <v>208</v>
      </c>
      <c r="D601" s="22">
        <f t="shared" si="89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0"/>
        <v>2700</v>
      </c>
      <c r="J601" s="45">
        <v>10</v>
      </c>
      <c r="K601" s="46">
        <f t="shared" si="91"/>
        <v>120</v>
      </c>
      <c r="L601" s="42">
        <f t="shared" si="92"/>
        <v>6</v>
      </c>
      <c r="M601" s="24">
        <f t="shared" si="93"/>
        <v>78</v>
      </c>
      <c r="N601" s="26">
        <v>0</v>
      </c>
      <c r="O601" s="61">
        <f>(SLN(I601,N601,K601))*-1</f>
        <v>-22.5</v>
      </c>
      <c r="P601" s="60">
        <f>O601*M601</f>
        <v>-1755</v>
      </c>
      <c r="Q601" s="55">
        <f t="shared" si="95"/>
        <v>922.5</v>
      </c>
      <c r="R601" s="59" t="str">
        <f t="shared" si="94"/>
        <v>NÃO</v>
      </c>
      <c r="S601" s="15"/>
    </row>
    <row r="602" spans="2:19" x14ac:dyDescent="0.2">
      <c r="B602" s="5" t="s">
        <v>581</v>
      </c>
      <c r="C602" s="5" t="s">
        <v>5</v>
      </c>
      <c r="D602" s="22">
        <f t="shared" si="89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0"/>
        <v>73477</v>
      </c>
      <c r="J602" s="45">
        <v>5</v>
      </c>
      <c r="K602" s="46">
        <f t="shared" si="91"/>
        <v>60</v>
      </c>
      <c r="L602" s="42">
        <f t="shared" si="92"/>
        <v>6</v>
      </c>
      <c r="M602" s="24">
        <f t="shared" si="93"/>
        <v>77</v>
      </c>
      <c r="N602" s="26">
        <v>0</v>
      </c>
      <c r="O602" s="61">
        <v>0</v>
      </c>
      <c r="P602" s="60">
        <f>I602*-1</f>
        <v>-73477</v>
      </c>
      <c r="Q602" s="55">
        <f t="shared" si="95"/>
        <v>0</v>
      </c>
      <c r="R602" s="59" t="str">
        <f t="shared" si="94"/>
        <v>SIM</v>
      </c>
      <c r="S602" s="15"/>
    </row>
    <row r="603" spans="2:19" x14ac:dyDescent="0.2">
      <c r="B603" s="5" t="s">
        <v>581</v>
      </c>
      <c r="C603" s="5" t="s">
        <v>208</v>
      </c>
      <c r="D603" s="22">
        <f t="shared" si="89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0"/>
        <v>4230.1000000000004</v>
      </c>
      <c r="J603" s="45">
        <v>10</v>
      </c>
      <c r="K603" s="46">
        <f t="shared" si="91"/>
        <v>120</v>
      </c>
      <c r="L603" s="42">
        <f t="shared" si="92"/>
        <v>4</v>
      </c>
      <c r="M603" s="24">
        <f t="shared" si="93"/>
        <v>59</v>
      </c>
      <c r="N603" s="26">
        <v>0</v>
      </c>
      <c r="O603" s="61">
        <f t="shared" ref="O603:O644" si="96">(SLN(I603,N603,K603))*-1</f>
        <v>-35.25083333333334</v>
      </c>
      <c r="P603" s="60">
        <f t="shared" ref="P603:P644" si="97">O603*M603</f>
        <v>-2079.7991666666671</v>
      </c>
      <c r="Q603" s="55">
        <f t="shared" si="95"/>
        <v>2115.0499999999997</v>
      </c>
      <c r="R603" s="59" t="str">
        <f t="shared" si="94"/>
        <v>NÃO</v>
      </c>
      <c r="S603" s="15"/>
    </row>
    <row r="604" spans="2:19" x14ac:dyDescent="0.2">
      <c r="B604" s="5" t="s">
        <v>581</v>
      </c>
      <c r="C604" s="5" t="s">
        <v>205</v>
      </c>
      <c r="D604" s="22">
        <f t="shared" si="89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0"/>
        <v>4256.7700000000004</v>
      </c>
      <c r="J604" s="45">
        <v>5</v>
      </c>
      <c r="K604" s="46">
        <f t="shared" si="91"/>
        <v>60</v>
      </c>
      <c r="L604" s="42">
        <f t="shared" si="92"/>
        <v>4</v>
      </c>
      <c r="M604" s="24">
        <f t="shared" si="93"/>
        <v>55</v>
      </c>
      <c r="N604" s="26">
        <v>0</v>
      </c>
      <c r="O604" s="61">
        <f t="shared" si="96"/>
        <v>-70.94616666666667</v>
      </c>
      <c r="P604" s="60">
        <f t="shared" si="97"/>
        <v>-3902.0391666666669</v>
      </c>
      <c r="Q604" s="55">
        <f t="shared" si="95"/>
        <v>283.78466666666691</v>
      </c>
      <c r="R604" s="59" t="str">
        <f t="shared" si="94"/>
        <v>NÃO</v>
      </c>
      <c r="S604" s="15"/>
    </row>
    <row r="605" spans="2:19" x14ac:dyDescent="0.2">
      <c r="B605" s="5" t="s">
        <v>581</v>
      </c>
      <c r="C605" s="5" t="s">
        <v>206</v>
      </c>
      <c r="D605" s="22">
        <f t="shared" si="89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0"/>
        <v>492</v>
      </c>
      <c r="J605" s="45">
        <v>10</v>
      </c>
      <c r="K605" s="46">
        <f t="shared" si="91"/>
        <v>120</v>
      </c>
      <c r="L605" s="42">
        <f t="shared" si="92"/>
        <v>4</v>
      </c>
      <c r="M605" s="24">
        <f t="shared" si="93"/>
        <v>52</v>
      </c>
      <c r="N605" s="26">
        <v>0</v>
      </c>
      <c r="O605" s="61">
        <f t="shared" si="96"/>
        <v>-4.0999999999999996</v>
      </c>
      <c r="P605" s="60">
        <f t="shared" si="97"/>
        <v>-213.2</v>
      </c>
      <c r="Q605" s="55">
        <f t="shared" si="95"/>
        <v>274.7</v>
      </c>
      <c r="R605" s="59" t="str">
        <f t="shared" si="94"/>
        <v>NÃO</v>
      </c>
      <c r="S605" s="15"/>
    </row>
    <row r="606" spans="2:19" x14ac:dyDescent="0.2">
      <c r="B606" s="5" t="s">
        <v>581</v>
      </c>
      <c r="C606" s="5" t="s">
        <v>205</v>
      </c>
      <c r="D606" s="22">
        <f t="shared" si="89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0"/>
        <v>82731</v>
      </c>
      <c r="J606" s="45">
        <v>5</v>
      </c>
      <c r="K606" s="46">
        <f t="shared" si="91"/>
        <v>60</v>
      </c>
      <c r="L606" s="42">
        <f t="shared" si="92"/>
        <v>4</v>
      </c>
      <c r="M606" s="24">
        <f t="shared" si="93"/>
        <v>50</v>
      </c>
      <c r="N606" s="26">
        <v>0</v>
      </c>
      <c r="O606" s="61">
        <f t="shared" si="96"/>
        <v>-1378.85</v>
      </c>
      <c r="P606" s="60">
        <f t="shared" si="97"/>
        <v>-68942.5</v>
      </c>
      <c r="Q606" s="55">
        <f t="shared" si="95"/>
        <v>12409.649999999994</v>
      </c>
      <c r="R606" s="59" t="str">
        <f t="shared" si="94"/>
        <v>NÃO</v>
      </c>
      <c r="S606" s="15"/>
    </row>
    <row r="607" spans="2:19" x14ac:dyDescent="0.2">
      <c r="B607" s="5" t="s">
        <v>581</v>
      </c>
      <c r="C607" s="5" t="s">
        <v>205</v>
      </c>
      <c r="D607" s="22">
        <f t="shared" si="89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0"/>
        <v>15097</v>
      </c>
      <c r="J607" s="45">
        <v>5</v>
      </c>
      <c r="K607" s="46">
        <f t="shared" si="91"/>
        <v>60</v>
      </c>
      <c r="L607" s="42">
        <f t="shared" si="92"/>
        <v>4</v>
      </c>
      <c r="M607" s="24">
        <f t="shared" si="93"/>
        <v>50</v>
      </c>
      <c r="N607" s="26">
        <v>0</v>
      </c>
      <c r="O607" s="61">
        <f t="shared" si="96"/>
        <v>-251.61666666666667</v>
      </c>
      <c r="P607" s="60">
        <f t="shared" si="97"/>
        <v>-12580.833333333334</v>
      </c>
      <c r="Q607" s="55">
        <f t="shared" si="95"/>
        <v>2264.5499999999993</v>
      </c>
      <c r="R607" s="59" t="str">
        <f t="shared" si="94"/>
        <v>NÃO</v>
      </c>
      <c r="S607" s="15"/>
    </row>
    <row r="608" spans="2:19" x14ac:dyDescent="0.2">
      <c r="B608" s="5" t="s">
        <v>581</v>
      </c>
      <c r="C608" s="5" t="s">
        <v>205</v>
      </c>
      <c r="D608" s="22">
        <f t="shared" si="89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0"/>
        <v>587</v>
      </c>
      <c r="J608" s="45">
        <v>5</v>
      </c>
      <c r="K608" s="46">
        <f t="shared" si="91"/>
        <v>60</v>
      </c>
      <c r="L608" s="42">
        <f t="shared" si="92"/>
        <v>4</v>
      </c>
      <c r="M608" s="24">
        <f t="shared" si="93"/>
        <v>50</v>
      </c>
      <c r="N608" s="26">
        <v>0</v>
      </c>
      <c r="O608" s="61">
        <f t="shared" si="96"/>
        <v>-9.7833333333333332</v>
      </c>
      <c r="P608" s="60">
        <f t="shared" si="97"/>
        <v>-489.16666666666669</v>
      </c>
      <c r="Q608" s="55">
        <f t="shared" si="95"/>
        <v>88.050000000000011</v>
      </c>
      <c r="R608" s="59" t="str">
        <f t="shared" si="94"/>
        <v>NÃO</v>
      </c>
      <c r="S608" s="15"/>
    </row>
    <row r="609" spans="2:19" x14ac:dyDescent="0.2">
      <c r="B609" s="5" t="s">
        <v>581</v>
      </c>
      <c r="C609" s="5" t="s">
        <v>208</v>
      </c>
      <c r="D609" s="22">
        <f t="shared" si="89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0"/>
        <v>11021.48</v>
      </c>
      <c r="J609" s="45">
        <v>10</v>
      </c>
      <c r="K609" s="46">
        <f t="shared" si="91"/>
        <v>120</v>
      </c>
      <c r="L609" s="42">
        <f t="shared" si="92"/>
        <v>4</v>
      </c>
      <c r="M609" s="24">
        <f t="shared" si="93"/>
        <v>49</v>
      </c>
      <c r="N609" s="26">
        <v>0</v>
      </c>
      <c r="O609" s="61">
        <f t="shared" si="96"/>
        <v>-91.845666666666659</v>
      </c>
      <c r="P609" s="60">
        <f t="shared" si="97"/>
        <v>-4500.4376666666667</v>
      </c>
      <c r="Q609" s="55">
        <f t="shared" si="95"/>
        <v>6429.1966666666667</v>
      </c>
      <c r="R609" s="59" t="str">
        <f t="shared" si="94"/>
        <v>NÃO</v>
      </c>
      <c r="S609" s="15"/>
    </row>
    <row r="610" spans="2:19" x14ac:dyDescent="0.2">
      <c r="B610" s="5" t="s">
        <v>581</v>
      </c>
      <c r="C610" s="5" t="s">
        <v>208</v>
      </c>
      <c r="D610" s="22">
        <f t="shared" si="89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0"/>
        <v>8133.13</v>
      </c>
      <c r="J610" s="45">
        <v>10</v>
      </c>
      <c r="K610" s="46">
        <f t="shared" si="91"/>
        <v>120</v>
      </c>
      <c r="L610" s="42">
        <f t="shared" si="92"/>
        <v>4</v>
      </c>
      <c r="M610" s="24">
        <f t="shared" si="93"/>
        <v>49</v>
      </c>
      <c r="N610" s="26">
        <v>0</v>
      </c>
      <c r="O610" s="61">
        <f t="shared" si="96"/>
        <v>-67.776083333333332</v>
      </c>
      <c r="P610" s="60">
        <f t="shared" si="97"/>
        <v>-3321.0280833333331</v>
      </c>
      <c r="Q610" s="55">
        <f t="shared" si="95"/>
        <v>4744.3258333333342</v>
      </c>
      <c r="R610" s="59" t="str">
        <f t="shared" si="94"/>
        <v>NÃO</v>
      </c>
      <c r="S610" s="15"/>
    </row>
    <row r="611" spans="2:19" x14ac:dyDescent="0.2">
      <c r="B611" s="5" t="s">
        <v>581</v>
      </c>
      <c r="C611" s="5" t="s">
        <v>208</v>
      </c>
      <c r="D611" s="22">
        <f t="shared" si="89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0"/>
        <v>3599.98</v>
      </c>
      <c r="J611" s="45">
        <v>10</v>
      </c>
      <c r="K611" s="46">
        <f t="shared" si="91"/>
        <v>120</v>
      </c>
      <c r="L611" s="42">
        <f t="shared" si="92"/>
        <v>4</v>
      </c>
      <c r="M611" s="24">
        <f t="shared" si="93"/>
        <v>49</v>
      </c>
      <c r="N611" s="26">
        <v>0</v>
      </c>
      <c r="O611" s="61">
        <f t="shared" si="96"/>
        <v>-29.999833333333335</v>
      </c>
      <c r="P611" s="60">
        <f t="shared" si="97"/>
        <v>-1469.9918333333335</v>
      </c>
      <c r="Q611" s="55">
        <f t="shared" si="95"/>
        <v>2099.9883333333332</v>
      </c>
      <c r="R611" s="59" t="str">
        <f t="shared" si="94"/>
        <v>NÃO</v>
      </c>
      <c r="S611" s="15"/>
    </row>
    <row r="612" spans="2:19" x14ac:dyDescent="0.2">
      <c r="B612" s="5" t="s">
        <v>581</v>
      </c>
      <c r="C612" s="5" t="s">
        <v>208</v>
      </c>
      <c r="D612" s="22">
        <f t="shared" si="89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0"/>
        <v>1249.56</v>
      </c>
      <c r="J612" s="45">
        <v>10</v>
      </c>
      <c r="K612" s="46">
        <f t="shared" si="91"/>
        <v>120</v>
      </c>
      <c r="L612" s="42">
        <f t="shared" si="92"/>
        <v>4</v>
      </c>
      <c r="M612" s="24">
        <f t="shared" si="93"/>
        <v>49</v>
      </c>
      <c r="N612" s="26">
        <v>0</v>
      </c>
      <c r="O612" s="61">
        <f t="shared" si="96"/>
        <v>-10.413</v>
      </c>
      <c r="P612" s="60">
        <f t="shared" si="97"/>
        <v>-510.23700000000002</v>
      </c>
      <c r="Q612" s="55">
        <f t="shared" si="95"/>
        <v>728.90999999999985</v>
      </c>
      <c r="R612" s="59" t="str">
        <f t="shared" si="94"/>
        <v>NÃO</v>
      </c>
      <c r="S612" s="15"/>
    </row>
    <row r="613" spans="2:19" x14ac:dyDescent="0.2">
      <c r="B613" s="5" t="s">
        <v>581</v>
      </c>
      <c r="C613" s="5" t="s">
        <v>205</v>
      </c>
      <c r="D613" s="22">
        <f t="shared" si="89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0"/>
        <v>180.68</v>
      </c>
      <c r="J613" s="45">
        <v>5</v>
      </c>
      <c r="K613" s="46">
        <f t="shared" si="91"/>
        <v>60</v>
      </c>
      <c r="L613" s="42">
        <f t="shared" si="92"/>
        <v>4</v>
      </c>
      <c r="M613" s="24">
        <f t="shared" si="93"/>
        <v>49</v>
      </c>
      <c r="N613" s="26">
        <v>0</v>
      </c>
      <c r="O613" s="61">
        <f t="shared" si="96"/>
        <v>-3.0113333333333334</v>
      </c>
      <c r="P613" s="60">
        <f t="shared" si="97"/>
        <v>-147.55533333333335</v>
      </c>
      <c r="Q613" s="55">
        <f t="shared" si="95"/>
        <v>30.113333333333316</v>
      </c>
      <c r="R613" s="59" t="str">
        <f t="shared" si="94"/>
        <v>NÃO</v>
      </c>
      <c r="S613" s="15"/>
    </row>
    <row r="614" spans="2:19" x14ac:dyDescent="0.2">
      <c r="B614" s="5" t="s">
        <v>581</v>
      </c>
      <c r="C614" s="5" t="s">
        <v>208</v>
      </c>
      <c r="D614" s="22">
        <f t="shared" si="89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0"/>
        <v>10200</v>
      </c>
      <c r="J614" s="45">
        <v>10</v>
      </c>
      <c r="K614" s="46">
        <f t="shared" si="91"/>
        <v>120</v>
      </c>
      <c r="L614" s="42">
        <f t="shared" si="92"/>
        <v>3</v>
      </c>
      <c r="M614" s="24">
        <f t="shared" si="93"/>
        <v>40</v>
      </c>
      <c r="N614" s="26">
        <v>0</v>
      </c>
      <c r="O614" s="61">
        <f t="shared" si="96"/>
        <v>-85</v>
      </c>
      <c r="P614" s="60">
        <f t="shared" si="97"/>
        <v>-3400</v>
      </c>
      <c r="Q614" s="55">
        <f t="shared" si="95"/>
        <v>6715</v>
      </c>
      <c r="R614" s="59" t="str">
        <f t="shared" si="94"/>
        <v>NÃO</v>
      </c>
      <c r="S614" s="15"/>
    </row>
    <row r="615" spans="2:19" x14ac:dyDescent="0.2">
      <c r="B615" s="5" t="s">
        <v>210</v>
      </c>
      <c r="C615" s="5" t="s">
        <v>210</v>
      </c>
      <c r="D615" s="22">
        <f t="shared" si="89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0"/>
        <v>1724</v>
      </c>
      <c r="J615" s="45">
        <v>5</v>
      </c>
      <c r="K615" s="46">
        <f t="shared" si="91"/>
        <v>60</v>
      </c>
      <c r="L615" s="42">
        <f t="shared" si="92"/>
        <v>3</v>
      </c>
      <c r="M615" s="24">
        <f t="shared" si="93"/>
        <v>39</v>
      </c>
      <c r="N615" s="26">
        <v>0</v>
      </c>
      <c r="O615" s="61">
        <f t="shared" si="96"/>
        <v>-28.733333333333334</v>
      </c>
      <c r="P615" s="60">
        <f t="shared" si="97"/>
        <v>-1120.6000000000001</v>
      </c>
      <c r="Q615" s="55">
        <f t="shared" si="95"/>
        <v>574.66666666666652</v>
      </c>
      <c r="R615" s="59" t="str">
        <f t="shared" si="94"/>
        <v>NÃO</v>
      </c>
      <c r="S615" s="15"/>
    </row>
    <row r="616" spans="2:19" x14ac:dyDescent="0.2">
      <c r="B616" s="5" t="s">
        <v>581</v>
      </c>
      <c r="C616" s="5" t="s">
        <v>208</v>
      </c>
      <c r="D616" s="22">
        <f t="shared" si="89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0"/>
        <v>3077.8</v>
      </c>
      <c r="J616" s="45">
        <v>10</v>
      </c>
      <c r="K616" s="46">
        <f t="shared" si="91"/>
        <v>120</v>
      </c>
      <c r="L616" s="42">
        <f t="shared" si="92"/>
        <v>3</v>
      </c>
      <c r="M616" s="24">
        <f t="shared" si="93"/>
        <v>37</v>
      </c>
      <c r="N616" s="26">
        <v>0</v>
      </c>
      <c r="O616" s="61">
        <f t="shared" si="96"/>
        <v>-25.648333333333333</v>
      </c>
      <c r="P616" s="60">
        <f t="shared" si="97"/>
        <v>-948.98833333333334</v>
      </c>
      <c r="Q616" s="55">
        <f t="shared" si="95"/>
        <v>2103.1633333333334</v>
      </c>
      <c r="R616" s="59" t="str">
        <f t="shared" si="94"/>
        <v>NÃO</v>
      </c>
      <c r="S616" s="15"/>
    </row>
    <row r="617" spans="2:19" x14ac:dyDescent="0.2">
      <c r="B617" s="5" t="s">
        <v>581</v>
      </c>
      <c r="C617" s="5" t="s">
        <v>208</v>
      </c>
      <c r="D617" s="22">
        <f t="shared" si="89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0"/>
        <v>1327.8</v>
      </c>
      <c r="J617" s="45">
        <v>10</v>
      </c>
      <c r="K617" s="46">
        <f t="shared" si="91"/>
        <v>120</v>
      </c>
      <c r="L617" s="42">
        <f t="shared" si="92"/>
        <v>3</v>
      </c>
      <c r="M617" s="24">
        <f t="shared" si="93"/>
        <v>36</v>
      </c>
      <c r="N617" s="26">
        <v>0</v>
      </c>
      <c r="O617" s="61">
        <f t="shared" si="96"/>
        <v>-11.065</v>
      </c>
      <c r="P617" s="60">
        <f t="shared" si="97"/>
        <v>-398.34</v>
      </c>
      <c r="Q617" s="55">
        <f t="shared" si="95"/>
        <v>918.39499999999998</v>
      </c>
      <c r="R617" s="59" t="str">
        <f t="shared" si="94"/>
        <v>NÃO</v>
      </c>
      <c r="S617" s="15"/>
    </row>
    <row r="618" spans="2:19" x14ac:dyDescent="0.2">
      <c r="B618" s="5" t="s">
        <v>581</v>
      </c>
      <c r="C618" s="5" t="s">
        <v>208</v>
      </c>
      <c r="D618" s="22">
        <f t="shared" si="89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0"/>
        <v>2049.91</v>
      </c>
      <c r="J618" s="45">
        <v>10</v>
      </c>
      <c r="K618" s="46">
        <f t="shared" si="91"/>
        <v>120</v>
      </c>
      <c r="L618" s="42">
        <f t="shared" si="92"/>
        <v>3</v>
      </c>
      <c r="M618" s="24">
        <f t="shared" si="93"/>
        <v>36</v>
      </c>
      <c r="N618" s="26">
        <v>0</v>
      </c>
      <c r="O618" s="61">
        <f t="shared" si="96"/>
        <v>-17.082583333333332</v>
      </c>
      <c r="P618" s="60">
        <f t="shared" si="97"/>
        <v>-614.97299999999996</v>
      </c>
      <c r="Q618" s="55">
        <f t="shared" si="95"/>
        <v>1417.8544166666666</v>
      </c>
      <c r="R618" s="59" t="str">
        <f t="shared" si="94"/>
        <v>NÃO</v>
      </c>
      <c r="S618" s="15"/>
    </row>
    <row r="619" spans="2:19" x14ac:dyDescent="0.2">
      <c r="B619" s="5" t="s">
        <v>581</v>
      </c>
      <c r="C619" s="5" t="s">
        <v>208</v>
      </c>
      <c r="D619" s="22">
        <f t="shared" si="89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0"/>
        <v>483.91</v>
      </c>
      <c r="J619" s="45">
        <v>10</v>
      </c>
      <c r="K619" s="46">
        <f t="shared" si="91"/>
        <v>120</v>
      </c>
      <c r="L619" s="42">
        <f t="shared" si="92"/>
        <v>3</v>
      </c>
      <c r="M619" s="24">
        <f t="shared" si="93"/>
        <v>36</v>
      </c>
      <c r="N619" s="26">
        <v>0</v>
      </c>
      <c r="O619" s="61">
        <f t="shared" si="96"/>
        <v>-4.0325833333333332</v>
      </c>
      <c r="P619" s="60">
        <f t="shared" si="97"/>
        <v>-145.173</v>
      </c>
      <c r="Q619" s="55">
        <f t="shared" si="95"/>
        <v>334.7044166666667</v>
      </c>
      <c r="R619" s="59" t="str">
        <f t="shared" si="94"/>
        <v>NÃO</v>
      </c>
      <c r="S619" s="15"/>
    </row>
    <row r="620" spans="2:19" x14ac:dyDescent="0.2">
      <c r="B620" s="5" t="s">
        <v>581</v>
      </c>
      <c r="C620" s="5" t="s">
        <v>208</v>
      </c>
      <c r="D620" s="22">
        <f t="shared" si="89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0"/>
        <v>1090</v>
      </c>
      <c r="J620" s="45">
        <v>10</v>
      </c>
      <c r="K620" s="46">
        <f t="shared" si="91"/>
        <v>120</v>
      </c>
      <c r="L620" s="42">
        <f t="shared" si="92"/>
        <v>2</v>
      </c>
      <c r="M620" s="24">
        <f t="shared" si="93"/>
        <v>34</v>
      </c>
      <c r="N620" s="26">
        <v>0</v>
      </c>
      <c r="O620" s="61">
        <f t="shared" si="96"/>
        <v>-9.0833333333333339</v>
      </c>
      <c r="P620" s="60">
        <f t="shared" si="97"/>
        <v>-308.83333333333337</v>
      </c>
      <c r="Q620" s="55">
        <f t="shared" si="95"/>
        <v>772.08333333333337</v>
      </c>
      <c r="R620" s="59" t="str">
        <f t="shared" si="94"/>
        <v>NÃO</v>
      </c>
      <c r="S620" s="15"/>
    </row>
    <row r="621" spans="2:19" x14ac:dyDescent="0.2">
      <c r="B621" s="5" t="s">
        <v>581</v>
      </c>
      <c r="C621" s="5" t="s">
        <v>205</v>
      </c>
      <c r="D621" s="22">
        <f t="shared" si="89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0"/>
        <v>15000</v>
      </c>
      <c r="J621" s="45">
        <v>5</v>
      </c>
      <c r="K621" s="46">
        <f t="shared" si="91"/>
        <v>60</v>
      </c>
      <c r="L621" s="42">
        <f t="shared" si="92"/>
        <v>2</v>
      </c>
      <c r="M621" s="24">
        <f t="shared" si="93"/>
        <v>33</v>
      </c>
      <c r="N621" s="26">
        <v>0</v>
      </c>
      <c r="O621" s="61">
        <f t="shared" si="96"/>
        <v>-250</v>
      </c>
      <c r="P621" s="60">
        <f t="shared" si="97"/>
        <v>-8250</v>
      </c>
      <c r="Q621" s="55">
        <f t="shared" si="95"/>
        <v>6500</v>
      </c>
      <c r="R621" s="59" t="str">
        <f t="shared" si="94"/>
        <v>NÃO</v>
      </c>
      <c r="S621" s="15"/>
    </row>
    <row r="622" spans="2:19" x14ac:dyDescent="0.2">
      <c r="B622" s="5" t="s">
        <v>581</v>
      </c>
      <c r="C622" s="5" t="s">
        <v>208</v>
      </c>
      <c r="D622" s="22">
        <f t="shared" si="89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0"/>
        <v>448.5</v>
      </c>
      <c r="J622" s="45">
        <v>10</v>
      </c>
      <c r="K622" s="46">
        <f t="shared" si="91"/>
        <v>120</v>
      </c>
      <c r="L622" s="42">
        <f t="shared" si="92"/>
        <v>2</v>
      </c>
      <c r="M622" s="24">
        <f t="shared" si="93"/>
        <v>33</v>
      </c>
      <c r="N622" s="26">
        <v>0</v>
      </c>
      <c r="O622" s="61">
        <f t="shared" si="96"/>
        <v>-3.7374999999999998</v>
      </c>
      <c r="P622" s="60">
        <f t="shared" si="97"/>
        <v>-123.33749999999999</v>
      </c>
      <c r="Q622" s="55">
        <f t="shared" si="95"/>
        <v>321.42500000000001</v>
      </c>
      <c r="R622" s="59" t="str">
        <f t="shared" si="94"/>
        <v>NÃO</v>
      </c>
      <c r="S622" s="15"/>
    </row>
    <row r="623" spans="2:19" x14ac:dyDescent="0.2">
      <c r="B623" s="5" t="s">
        <v>581</v>
      </c>
      <c r="C623" s="5" t="s">
        <v>208</v>
      </c>
      <c r="D623" s="22">
        <f t="shared" si="89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0"/>
        <v>823.5</v>
      </c>
      <c r="J623" s="45">
        <v>10</v>
      </c>
      <c r="K623" s="46">
        <f t="shared" si="91"/>
        <v>120</v>
      </c>
      <c r="L623" s="42">
        <f t="shared" si="92"/>
        <v>2</v>
      </c>
      <c r="M623" s="24">
        <f t="shared" si="93"/>
        <v>33</v>
      </c>
      <c r="N623" s="26">
        <v>0</v>
      </c>
      <c r="O623" s="61">
        <f t="shared" si="96"/>
        <v>-6.8624999999999998</v>
      </c>
      <c r="P623" s="60">
        <f t="shared" si="97"/>
        <v>-226.46250000000001</v>
      </c>
      <c r="Q623" s="55">
        <f t="shared" si="95"/>
        <v>590.17500000000007</v>
      </c>
      <c r="R623" s="59" t="str">
        <f t="shared" si="94"/>
        <v>NÃO</v>
      </c>
      <c r="S623" s="15"/>
    </row>
    <row r="624" spans="2:19" x14ac:dyDescent="0.2">
      <c r="B624" s="5" t="s">
        <v>581</v>
      </c>
      <c r="C624" s="5" t="s">
        <v>208</v>
      </c>
      <c r="D624" s="22">
        <f t="shared" si="89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0"/>
        <v>373.5</v>
      </c>
      <c r="J624" s="45">
        <v>10</v>
      </c>
      <c r="K624" s="46">
        <f t="shared" si="91"/>
        <v>120</v>
      </c>
      <c r="L624" s="42">
        <f t="shared" si="92"/>
        <v>2</v>
      </c>
      <c r="M624" s="24">
        <f t="shared" si="93"/>
        <v>33</v>
      </c>
      <c r="N624" s="26">
        <v>0</v>
      </c>
      <c r="O624" s="61">
        <f t="shared" si="96"/>
        <v>-3.1124999999999998</v>
      </c>
      <c r="P624" s="60">
        <f t="shared" si="97"/>
        <v>-102.71249999999999</v>
      </c>
      <c r="Q624" s="55">
        <f t="shared" si="95"/>
        <v>267.67500000000001</v>
      </c>
      <c r="R624" s="59" t="str">
        <f t="shared" si="94"/>
        <v>NÃO</v>
      </c>
      <c r="S624" s="15"/>
    </row>
    <row r="625" spans="2:19" x14ac:dyDescent="0.2">
      <c r="B625" s="5" t="s">
        <v>581</v>
      </c>
      <c r="C625" s="5" t="s">
        <v>208</v>
      </c>
      <c r="D625" s="22">
        <f t="shared" si="89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0"/>
        <v>7433.3</v>
      </c>
      <c r="J625" s="45">
        <v>10</v>
      </c>
      <c r="K625" s="46">
        <f t="shared" si="91"/>
        <v>120</v>
      </c>
      <c r="L625" s="42">
        <f t="shared" si="92"/>
        <v>2</v>
      </c>
      <c r="M625" s="24">
        <f t="shared" si="93"/>
        <v>33</v>
      </c>
      <c r="N625" s="26">
        <v>0</v>
      </c>
      <c r="O625" s="61">
        <f t="shared" si="96"/>
        <v>-61.944166666666668</v>
      </c>
      <c r="P625" s="60">
        <f t="shared" si="97"/>
        <v>-2044.1575</v>
      </c>
      <c r="Q625" s="55">
        <f t="shared" si="95"/>
        <v>5327.1983333333328</v>
      </c>
      <c r="R625" s="59" t="str">
        <f t="shared" si="94"/>
        <v>NÃO</v>
      </c>
      <c r="S625" s="15"/>
    </row>
    <row r="626" spans="2:19" x14ac:dyDescent="0.2">
      <c r="B626" s="5" t="s">
        <v>581</v>
      </c>
      <c r="C626" s="5" t="s">
        <v>205</v>
      </c>
      <c r="D626" s="22">
        <f t="shared" si="89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0"/>
        <v>109500.05000000002</v>
      </c>
      <c r="J626" s="45">
        <v>5</v>
      </c>
      <c r="K626" s="46">
        <f t="shared" si="91"/>
        <v>60</v>
      </c>
      <c r="L626" s="42">
        <f t="shared" si="92"/>
        <v>2</v>
      </c>
      <c r="M626" s="24">
        <f t="shared" si="93"/>
        <v>32</v>
      </c>
      <c r="N626" s="26">
        <v>0</v>
      </c>
      <c r="O626" s="61">
        <f t="shared" si="96"/>
        <v>-1825.0008333333337</v>
      </c>
      <c r="P626" s="60">
        <f t="shared" si="97"/>
        <v>-58400.026666666679</v>
      </c>
      <c r="Q626" s="55">
        <f t="shared" si="95"/>
        <v>49275.022499999999</v>
      </c>
      <c r="R626" s="59" t="str">
        <f t="shared" si="94"/>
        <v>NÃO</v>
      </c>
      <c r="S626" s="15"/>
    </row>
    <row r="627" spans="2:19" x14ac:dyDescent="0.2">
      <c r="B627" s="5" t="s">
        <v>581</v>
      </c>
      <c r="C627" s="5" t="s">
        <v>208</v>
      </c>
      <c r="D627" s="22">
        <f t="shared" si="89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0"/>
        <v>5250</v>
      </c>
      <c r="J627" s="45">
        <v>10</v>
      </c>
      <c r="K627" s="46">
        <f t="shared" si="91"/>
        <v>120</v>
      </c>
      <c r="L627" s="42">
        <f t="shared" si="92"/>
        <v>2</v>
      </c>
      <c r="M627" s="24">
        <f t="shared" si="93"/>
        <v>30</v>
      </c>
      <c r="N627" s="26">
        <v>0</v>
      </c>
      <c r="O627" s="61">
        <f t="shared" si="96"/>
        <v>-43.75</v>
      </c>
      <c r="P627" s="60">
        <f t="shared" si="97"/>
        <v>-1312.5</v>
      </c>
      <c r="Q627" s="55">
        <f t="shared" si="95"/>
        <v>3893.75</v>
      </c>
      <c r="R627" s="59" t="str">
        <f t="shared" si="94"/>
        <v>NÃO</v>
      </c>
      <c r="S627" s="15"/>
    </row>
    <row r="628" spans="2:19" x14ac:dyDescent="0.2">
      <c r="B628" s="5" t="s">
        <v>581</v>
      </c>
      <c r="C628" s="5" t="s">
        <v>206</v>
      </c>
      <c r="D628" s="22">
        <f t="shared" si="89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0"/>
        <v>660</v>
      </c>
      <c r="J628" s="45">
        <v>10</v>
      </c>
      <c r="K628" s="46">
        <f t="shared" si="91"/>
        <v>120</v>
      </c>
      <c r="L628" s="42">
        <f t="shared" si="92"/>
        <v>2</v>
      </c>
      <c r="M628" s="24">
        <f t="shared" si="93"/>
        <v>30</v>
      </c>
      <c r="N628" s="26">
        <v>0</v>
      </c>
      <c r="O628" s="61">
        <f t="shared" si="96"/>
        <v>-5.5</v>
      </c>
      <c r="P628" s="60">
        <f t="shared" si="97"/>
        <v>-165</v>
      </c>
      <c r="Q628" s="55">
        <f t="shared" si="95"/>
        <v>489.5</v>
      </c>
      <c r="R628" s="59" t="str">
        <f t="shared" si="94"/>
        <v>NÃO</v>
      </c>
      <c r="S628" s="15"/>
    </row>
    <row r="629" spans="2:19" x14ac:dyDescent="0.2">
      <c r="B629" s="5" t="s">
        <v>581</v>
      </c>
      <c r="C629" s="5" t="s">
        <v>205</v>
      </c>
      <c r="D629" s="22">
        <f t="shared" si="89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0"/>
        <v>8320</v>
      </c>
      <c r="J629" s="45">
        <v>5</v>
      </c>
      <c r="K629" s="46">
        <f t="shared" si="91"/>
        <v>60</v>
      </c>
      <c r="L629" s="42">
        <f t="shared" si="92"/>
        <v>2</v>
      </c>
      <c r="M629" s="24">
        <f t="shared" si="93"/>
        <v>30</v>
      </c>
      <c r="N629" s="26">
        <v>0</v>
      </c>
      <c r="O629" s="61">
        <f t="shared" si="96"/>
        <v>-138.66666666666666</v>
      </c>
      <c r="P629" s="60">
        <f t="shared" si="97"/>
        <v>-4160</v>
      </c>
      <c r="Q629" s="55">
        <f t="shared" si="95"/>
        <v>4021.333333333333</v>
      </c>
      <c r="R629" s="59" t="str">
        <f t="shared" si="94"/>
        <v>NÃO</v>
      </c>
      <c r="S629" s="15"/>
    </row>
    <row r="630" spans="2:19" x14ac:dyDescent="0.2">
      <c r="B630" s="5" t="s">
        <v>581</v>
      </c>
      <c r="C630" s="5" t="s">
        <v>207</v>
      </c>
      <c r="D630" s="22">
        <f t="shared" si="89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0"/>
        <v>1350</v>
      </c>
      <c r="J630" s="45">
        <v>5</v>
      </c>
      <c r="K630" s="46">
        <f t="shared" si="91"/>
        <v>60</v>
      </c>
      <c r="L630" s="42">
        <f t="shared" si="92"/>
        <v>2</v>
      </c>
      <c r="M630" s="24">
        <f t="shared" si="93"/>
        <v>29</v>
      </c>
      <c r="N630" s="26">
        <v>0</v>
      </c>
      <c r="O630" s="61">
        <f t="shared" si="96"/>
        <v>-22.5</v>
      </c>
      <c r="P630" s="60">
        <f t="shared" si="97"/>
        <v>-652.5</v>
      </c>
      <c r="Q630" s="55">
        <f t="shared" si="95"/>
        <v>675</v>
      </c>
      <c r="R630" s="59" t="str">
        <f t="shared" si="94"/>
        <v>NÃO</v>
      </c>
      <c r="S630" s="15"/>
    </row>
    <row r="631" spans="2:19" x14ac:dyDescent="0.2">
      <c r="B631" s="5" t="s">
        <v>581</v>
      </c>
      <c r="C631" s="5" t="s">
        <v>206</v>
      </c>
      <c r="D631" s="22">
        <f t="shared" si="89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0"/>
        <v>2078.5</v>
      </c>
      <c r="J631" s="45">
        <v>10</v>
      </c>
      <c r="K631" s="46">
        <f t="shared" si="91"/>
        <v>120</v>
      </c>
      <c r="L631" s="42">
        <f t="shared" si="92"/>
        <v>2</v>
      </c>
      <c r="M631" s="24">
        <f t="shared" si="93"/>
        <v>29</v>
      </c>
      <c r="N631" s="26">
        <v>0</v>
      </c>
      <c r="O631" s="61">
        <f t="shared" si="96"/>
        <v>-17.320833333333333</v>
      </c>
      <c r="P631" s="60">
        <f t="shared" si="97"/>
        <v>-502.30416666666667</v>
      </c>
      <c r="Q631" s="55">
        <f t="shared" si="95"/>
        <v>1558.875</v>
      </c>
      <c r="R631" s="59" t="str">
        <f t="shared" si="94"/>
        <v>NÃO</v>
      </c>
      <c r="S631" s="15"/>
    </row>
    <row r="632" spans="2:19" x14ac:dyDescent="0.2">
      <c r="B632" s="5" t="s">
        <v>581</v>
      </c>
      <c r="C632" s="5" t="s">
        <v>207</v>
      </c>
      <c r="D632" s="22">
        <f t="shared" si="89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0"/>
        <v>2964.96</v>
      </c>
      <c r="J632" s="45">
        <v>5</v>
      </c>
      <c r="K632" s="46">
        <f t="shared" si="91"/>
        <v>60</v>
      </c>
      <c r="L632" s="42">
        <f t="shared" si="92"/>
        <v>2</v>
      </c>
      <c r="M632" s="24">
        <f t="shared" si="93"/>
        <v>29</v>
      </c>
      <c r="N632" s="26">
        <v>0</v>
      </c>
      <c r="O632" s="61">
        <f t="shared" si="96"/>
        <v>-49.416000000000004</v>
      </c>
      <c r="P632" s="60">
        <f t="shared" si="97"/>
        <v>-1433.0640000000001</v>
      </c>
      <c r="Q632" s="55">
        <f t="shared" si="95"/>
        <v>1482.4799999999998</v>
      </c>
      <c r="R632" s="59" t="str">
        <f t="shared" si="94"/>
        <v>NÃO</v>
      </c>
      <c r="S632" s="15"/>
    </row>
    <row r="633" spans="2:19" x14ac:dyDescent="0.2">
      <c r="B633" s="5" t="s">
        <v>581</v>
      </c>
      <c r="C633" s="5" t="s">
        <v>205</v>
      </c>
      <c r="D633" s="22">
        <f t="shared" si="89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0"/>
        <v>999.08</v>
      </c>
      <c r="J633" s="45">
        <v>5</v>
      </c>
      <c r="K633" s="46">
        <f t="shared" si="91"/>
        <v>60</v>
      </c>
      <c r="L633" s="42">
        <f t="shared" si="92"/>
        <v>2</v>
      </c>
      <c r="M633" s="24">
        <f t="shared" si="93"/>
        <v>29</v>
      </c>
      <c r="N633" s="26">
        <v>0</v>
      </c>
      <c r="O633" s="61">
        <f t="shared" si="96"/>
        <v>-16.651333333333334</v>
      </c>
      <c r="P633" s="60">
        <f t="shared" si="97"/>
        <v>-482.88866666666667</v>
      </c>
      <c r="Q633" s="55">
        <f t="shared" si="95"/>
        <v>499.54</v>
      </c>
      <c r="R633" s="59" t="str">
        <f t="shared" si="94"/>
        <v>NÃO</v>
      </c>
      <c r="S633" s="15"/>
    </row>
    <row r="634" spans="2:19" x14ac:dyDescent="0.2">
      <c r="B634" s="5" t="s">
        <v>581</v>
      </c>
      <c r="C634" s="5" t="s">
        <v>207</v>
      </c>
      <c r="D634" s="22">
        <f t="shared" si="89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0"/>
        <v>2725.76</v>
      </c>
      <c r="J634" s="45">
        <v>5</v>
      </c>
      <c r="K634" s="46">
        <f t="shared" si="91"/>
        <v>60</v>
      </c>
      <c r="L634" s="42">
        <f t="shared" si="92"/>
        <v>2</v>
      </c>
      <c r="M634" s="24">
        <f t="shared" si="93"/>
        <v>29</v>
      </c>
      <c r="N634" s="26">
        <v>0</v>
      </c>
      <c r="O634" s="61">
        <f t="shared" si="96"/>
        <v>-45.429333333333339</v>
      </c>
      <c r="P634" s="60">
        <f t="shared" si="97"/>
        <v>-1317.4506666666668</v>
      </c>
      <c r="Q634" s="55">
        <f t="shared" si="95"/>
        <v>1362.8799999999999</v>
      </c>
      <c r="R634" s="59" t="str">
        <f t="shared" si="94"/>
        <v>NÃO</v>
      </c>
      <c r="S634" s="15"/>
    </row>
    <row r="635" spans="2:19" x14ac:dyDescent="0.2">
      <c r="B635" s="5" t="s">
        <v>581</v>
      </c>
      <c r="C635" s="5" t="s">
        <v>205</v>
      </c>
      <c r="D635" s="22">
        <f t="shared" si="89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0"/>
        <v>2319</v>
      </c>
      <c r="J635" s="45">
        <v>5</v>
      </c>
      <c r="K635" s="46">
        <f t="shared" si="91"/>
        <v>60</v>
      </c>
      <c r="L635" s="42">
        <f t="shared" si="92"/>
        <v>2</v>
      </c>
      <c r="M635" s="24">
        <f t="shared" si="93"/>
        <v>29</v>
      </c>
      <c r="N635" s="26">
        <v>0</v>
      </c>
      <c r="O635" s="61">
        <f t="shared" si="96"/>
        <v>-38.65</v>
      </c>
      <c r="P635" s="60">
        <f t="shared" si="97"/>
        <v>-1120.8499999999999</v>
      </c>
      <c r="Q635" s="55">
        <f t="shared" si="95"/>
        <v>1159.5</v>
      </c>
      <c r="R635" s="59" t="str">
        <f t="shared" si="94"/>
        <v>NÃO</v>
      </c>
      <c r="S635" s="15"/>
    </row>
    <row r="636" spans="2:19" x14ac:dyDescent="0.2">
      <c r="B636" s="5" t="s">
        <v>581</v>
      </c>
      <c r="C636" s="5" t="s">
        <v>207</v>
      </c>
      <c r="D636" s="22">
        <f t="shared" si="89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0"/>
        <v>1140.78</v>
      </c>
      <c r="J636" s="45">
        <v>5</v>
      </c>
      <c r="K636" s="46">
        <f t="shared" si="91"/>
        <v>60</v>
      </c>
      <c r="L636" s="42">
        <f t="shared" si="92"/>
        <v>2</v>
      </c>
      <c r="M636" s="24">
        <f t="shared" si="93"/>
        <v>29</v>
      </c>
      <c r="N636" s="26">
        <v>0</v>
      </c>
      <c r="O636" s="61">
        <f t="shared" si="96"/>
        <v>-19.012999999999998</v>
      </c>
      <c r="P636" s="60">
        <f t="shared" si="97"/>
        <v>-551.37699999999995</v>
      </c>
      <c r="Q636" s="55">
        <f t="shared" si="95"/>
        <v>570.3900000000001</v>
      </c>
      <c r="R636" s="59" t="str">
        <f t="shared" si="94"/>
        <v>NÃO</v>
      </c>
      <c r="S636" s="15"/>
    </row>
    <row r="637" spans="2:19" x14ac:dyDescent="0.2">
      <c r="B637" s="5" t="s">
        <v>581</v>
      </c>
      <c r="C637" s="5" t="s">
        <v>206</v>
      </c>
      <c r="D637" s="22">
        <f t="shared" si="89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0"/>
        <v>263.56</v>
      </c>
      <c r="J637" s="45">
        <v>10</v>
      </c>
      <c r="K637" s="46">
        <f t="shared" si="91"/>
        <v>120</v>
      </c>
      <c r="L637" s="42">
        <f t="shared" si="92"/>
        <v>2</v>
      </c>
      <c r="M637" s="24">
        <f t="shared" si="93"/>
        <v>29</v>
      </c>
      <c r="N637" s="26">
        <v>0</v>
      </c>
      <c r="O637" s="61">
        <f t="shared" si="96"/>
        <v>-2.1963333333333335</v>
      </c>
      <c r="P637" s="60">
        <f t="shared" si="97"/>
        <v>-63.693666666666672</v>
      </c>
      <c r="Q637" s="55">
        <f t="shared" si="95"/>
        <v>197.67000000000002</v>
      </c>
      <c r="R637" s="59" t="str">
        <f t="shared" si="94"/>
        <v>NÃO</v>
      </c>
      <c r="S637" s="15"/>
    </row>
    <row r="638" spans="2:19" x14ac:dyDescent="0.2">
      <c r="B638" s="5" t="s">
        <v>581</v>
      </c>
      <c r="C638" s="5" t="s">
        <v>205</v>
      </c>
      <c r="D638" s="22">
        <f t="shared" si="89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0"/>
        <v>1778.6999999999998</v>
      </c>
      <c r="J638" s="45">
        <v>5</v>
      </c>
      <c r="K638" s="46">
        <f t="shared" si="91"/>
        <v>60</v>
      </c>
      <c r="L638" s="42">
        <f t="shared" si="92"/>
        <v>2</v>
      </c>
      <c r="M638" s="24">
        <f t="shared" si="93"/>
        <v>29</v>
      </c>
      <c r="N638" s="26">
        <v>0</v>
      </c>
      <c r="O638" s="61">
        <f t="shared" si="96"/>
        <v>-29.644999999999996</v>
      </c>
      <c r="P638" s="60">
        <f t="shared" si="97"/>
        <v>-859.70499999999993</v>
      </c>
      <c r="Q638" s="55">
        <f t="shared" si="95"/>
        <v>889.34999999999991</v>
      </c>
      <c r="R638" s="59" t="str">
        <f t="shared" si="94"/>
        <v>NÃO</v>
      </c>
      <c r="S638" s="15"/>
    </row>
    <row r="639" spans="2:19" x14ac:dyDescent="0.2">
      <c r="B639" s="5" t="s">
        <v>581</v>
      </c>
      <c r="C639" s="5" t="s">
        <v>208</v>
      </c>
      <c r="D639" s="22">
        <f t="shared" si="89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0"/>
        <v>17570</v>
      </c>
      <c r="J639" s="45">
        <v>10</v>
      </c>
      <c r="K639" s="46">
        <f t="shared" si="91"/>
        <v>120</v>
      </c>
      <c r="L639" s="42">
        <f t="shared" si="92"/>
        <v>2</v>
      </c>
      <c r="M639" s="24">
        <f t="shared" si="93"/>
        <v>29</v>
      </c>
      <c r="N639" s="26">
        <v>0</v>
      </c>
      <c r="O639" s="61">
        <f t="shared" si="96"/>
        <v>-146.41666666666666</v>
      </c>
      <c r="P639" s="60">
        <f t="shared" si="97"/>
        <v>-4246.083333333333</v>
      </c>
      <c r="Q639" s="55">
        <f t="shared" si="95"/>
        <v>13177.5</v>
      </c>
      <c r="R639" s="59" t="str">
        <f t="shared" si="94"/>
        <v>NÃO</v>
      </c>
      <c r="S639" s="15"/>
    </row>
    <row r="640" spans="2:19" x14ac:dyDescent="0.2">
      <c r="B640" s="5" t="s">
        <v>581</v>
      </c>
      <c r="C640" s="5" t="s">
        <v>205</v>
      </c>
      <c r="D640" s="22">
        <f t="shared" si="89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0"/>
        <v>11680</v>
      </c>
      <c r="J640" s="45">
        <v>5</v>
      </c>
      <c r="K640" s="46">
        <f t="shared" si="91"/>
        <v>60</v>
      </c>
      <c r="L640" s="42">
        <f t="shared" si="92"/>
        <v>2</v>
      </c>
      <c r="M640" s="24">
        <f t="shared" si="93"/>
        <v>29</v>
      </c>
      <c r="N640" s="26">
        <v>0</v>
      </c>
      <c r="O640" s="61">
        <f t="shared" si="96"/>
        <v>-194.66666666666666</v>
      </c>
      <c r="P640" s="60">
        <f t="shared" si="97"/>
        <v>-5645.333333333333</v>
      </c>
      <c r="Q640" s="55">
        <f t="shared" si="95"/>
        <v>5840.0000000000009</v>
      </c>
      <c r="R640" s="59" t="str">
        <f t="shared" si="94"/>
        <v>NÃO</v>
      </c>
      <c r="S640" s="15"/>
    </row>
    <row r="641" spans="2:19" x14ac:dyDescent="0.2">
      <c r="B641" s="5" t="s">
        <v>581</v>
      </c>
      <c r="C641" s="5" t="s">
        <v>207</v>
      </c>
      <c r="D641" s="22">
        <f t="shared" si="89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0"/>
        <v>12438</v>
      </c>
      <c r="J641" s="45">
        <v>5</v>
      </c>
      <c r="K641" s="46">
        <f t="shared" si="91"/>
        <v>60</v>
      </c>
      <c r="L641" s="42">
        <f t="shared" si="92"/>
        <v>2</v>
      </c>
      <c r="M641" s="24">
        <f t="shared" si="93"/>
        <v>28</v>
      </c>
      <c r="N641" s="26">
        <v>0</v>
      </c>
      <c r="O641" s="61">
        <f t="shared" si="96"/>
        <v>-207.3</v>
      </c>
      <c r="P641" s="60">
        <f t="shared" si="97"/>
        <v>-5804.4000000000005</v>
      </c>
      <c r="Q641" s="55">
        <f t="shared" si="95"/>
        <v>6426.3</v>
      </c>
      <c r="R641" s="59" t="str">
        <f t="shared" si="94"/>
        <v>NÃO</v>
      </c>
      <c r="S641" s="15"/>
    </row>
    <row r="642" spans="2:19" x14ac:dyDescent="0.2">
      <c r="B642" s="5" t="s">
        <v>581</v>
      </c>
      <c r="C642" s="5" t="s">
        <v>205</v>
      </c>
      <c r="D642" s="22">
        <f t="shared" si="89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0"/>
        <v>15000</v>
      </c>
      <c r="J642" s="45">
        <v>5</v>
      </c>
      <c r="K642" s="46">
        <f t="shared" si="91"/>
        <v>60</v>
      </c>
      <c r="L642" s="42">
        <f t="shared" si="92"/>
        <v>2</v>
      </c>
      <c r="M642" s="24">
        <f t="shared" si="93"/>
        <v>28</v>
      </c>
      <c r="N642" s="26">
        <v>0</v>
      </c>
      <c r="O642" s="61">
        <f t="shared" si="96"/>
        <v>-250</v>
      </c>
      <c r="P642" s="60">
        <f t="shared" si="97"/>
        <v>-7000</v>
      </c>
      <c r="Q642" s="55">
        <f t="shared" si="95"/>
        <v>7750</v>
      </c>
      <c r="R642" s="59" t="str">
        <f t="shared" si="94"/>
        <v>NÃO</v>
      </c>
      <c r="S642" s="15"/>
    </row>
    <row r="643" spans="2:19" x14ac:dyDescent="0.2">
      <c r="B643" s="5" t="s">
        <v>581</v>
      </c>
      <c r="C643" s="5" t="s">
        <v>207</v>
      </c>
      <c r="D643" s="22">
        <f t="shared" si="89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0"/>
        <v>340</v>
      </c>
      <c r="J643" s="45">
        <v>5</v>
      </c>
      <c r="K643" s="46">
        <f t="shared" si="91"/>
        <v>60</v>
      </c>
      <c r="L643" s="42">
        <f t="shared" si="92"/>
        <v>2</v>
      </c>
      <c r="M643" s="24">
        <f t="shared" si="93"/>
        <v>28</v>
      </c>
      <c r="N643" s="26">
        <v>0</v>
      </c>
      <c r="O643" s="61">
        <f t="shared" si="96"/>
        <v>-5.666666666666667</v>
      </c>
      <c r="P643" s="60">
        <f t="shared" si="97"/>
        <v>-158.66666666666669</v>
      </c>
      <c r="Q643" s="55">
        <f t="shared" si="95"/>
        <v>175.66666666666663</v>
      </c>
      <c r="R643" s="59" t="str">
        <f t="shared" si="94"/>
        <v>NÃO</v>
      </c>
      <c r="S643" s="15"/>
    </row>
    <row r="644" spans="2:19" x14ac:dyDescent="0.2">
      <c r="B644" s="5" t="s">
        <v>581</v>
      </c>
      <c r="C644" s="5" t="s">
        <v>208</v>
      </c>
      <c r="D644" s="22">
        <f t="shared" si="89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98">G644*H644</f>
        <v>1172</v>
      </c>
      <c r="J644" s="45">
        <v>10</v>
      </c>
      <c r="K644" s="46">
        <f t="shared" ref="K644:K707" si="99">J644*12</f>
        <v>120</v>
      </c>
      <c r="L644" s="42">
        <f t="shared" ref="L644:L707" si="100">DATEDIF(F644,$F$2,"Y")</f>
        <v>2</v>
      </c>
      <c r="M644" s="24">
        <f t="shared" ref="M644:M707" si="101">DATEDIF(F644,$F$2,"M")</f>
        <v>28</v>
      </c>
      <c r="N644" s="26">
        <v>0</v>
      </c>
      <c r="O644" s="61">
        <f t="shared" si="96"/>
        <v>-9.7666666666666675</v>
      </c>
      <c r="P644" s="60">
        <f t="shared" si="97"/>
        <v>-273.4666666666667</v>
      </c>
      <c r="Q644" s="55">
        <f t="shared" si="95"/>
        <v>888.76666666666665</v>
      </c>
      <c r="R644" s="59" t="str">
        <f t="shared" ref="R644:R707" si="102">IF(M644&gt;K644,"SIM","NÃO")</f>
        <v>NÃO</v>
      </c>
      <c r="S644" s="15"/>
    </row>
    <row r="645" spans="2:19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98"/>
        <v>2800</v>
      </c>
      <c r="J645" s="47">
        <v>0</v>
      </c>
      <c r="K645" s="47">
        <f t="shared" si="99"/>
        <v>0</v>
      </c>
      <c r="L645" s="42">
        <f t="shared" si="100"/>
        <v>2</v>
      </c>
      <c r="M645" s="24">
        <f t="shared" si="101"/>
        <v>27</v>
      </c>
      <c r="N645" s="26">
        <v>0</v>
      </c>
      <c r="O645" s="61">
        <v>0</v>
      </c>
      <c r="P645" s="60">
        <v>0</v>
      </c>
      <c r="Q645" s="55">
        <f t="shared" si="95"/>
        <v>2800</v>
      </c>
      <c r="R645" s="59" t="str">
        <f t="shared" si="102"/>
        <v>SIM</v>
      </c>
      <c r="S645" s="15"/>
    </row>
    <row r="646" spans="2:19" x14ac:dyDescent="0.2">
      <c r="B646" s="5" t="s">
        <v>581</v>
      </c>
      <c r="C646" s="5" t="s">
        <v>205</v>
      </c>
      <c r="D646" s="22">
        <f t="shared" ref="D646:D673" si="103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98"/>
        <v>11649.24</v>
      </c>
      <c r="J646" s="45">
        <v>5</v>
      </c>
      <c r="K646" s="46">
        <f t="shared" si="99"/>
        <v>60</v>
      </c>
      <c r="L646" s="42">
        <f t="shared" si="100"/>
        <v>2</v>
      </c>
      <c r="M646" s="24">
        <f t="shared" si="101"/>
        <v>26</v>
      </c>
      <c r="N646" s="26">
        <v>0</v>
      </c>
      <c r="O646" s="61">
        <f t="shared" ref="O646:O673" si="104">(SLN(I646,N646,K646))*-1</f>
        <v>-194.154</v>
      </c>
      <c r="P646" s="60">
        <f t="shared" ref="P646:P673" si="105">O646*M646</f>
        <v>-5048.0039999999999</v>
      </c>
      <c r="Q646" s="55">
        <f t="shared" si="95"/>
        <v>6407.0819999999994</v>
      </c>
      <c r="R646" s="59" t="str">
        <f t="shared" si="102"/>
        <v>NÃO</v>
      </c>
      <c r="S646" s="15"/>
    </row>
    <row r="647" spans="2:19" x14ac:dyDescent="0.2">
      <c r="B647" s="5" t="s">
        <v>581</v>
      </c>
      <c r="C647" s="5" t="s">
        <v>206</v>
      </c>
      <c r="D647" s="22">
        <f t="shared" si="103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98"/>
        <v>1600</v>
      </c>
      <c r="J647" s="45">
        <v>10</v>
      </c>
      <c r="K647" s="46">
        <f t="shared" si="99"/>
        <v>120</v>
      </c>
      <c r="L647" s="42">
        <f t="shared" si="100"/>
        <v>2</v>
      </c>
      <c r="M647" s="24">
        <f t="shared" si="101"/>
        <v>26</v>
      </c>
      <c r="N647" s="26">
        <v>0</v>
      </c>
      <c r="O647" s="61">
        <f t="shared" si="104"/>
        <v>-13.333333333333334</v>
      </c>
      <c r="P647" s="60">
        <f t="shared" si="105"/>
        <v>-346.66666666666669</v>
      </c>
      <c r="Q647" s="55">
        <f t="shared" si="95"/>
        <v>1240</v>
      </c>
      <c r="R647" s="59" t="str">
        <f t="shared" si="102"/>
        <v>NÃO</v>
      </c>
      <c r="S647" s="15"/>
    </row>
    <row r="648" spans="2:19" x14ac:dyDescent="0.2">
      <c r="B648" s="5" t="s">
        <v>581</v>
      </c>
      <c r="C648" s="5" t="s">
        <v>208</v>
      </c>
      <c r="D648" s="22">
        <f t="shared" si="103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98"/>
        <v>8142</v>
      </c>
      <c r="J648" s="45">
        <v>10</v>
      </c>
      <c r="K648" s="46">
        <f t="shared" si="99"/>
        <v>120</v>
      </c>
      <c r="L648" s="42">
        <f t="shared" si="100"/>
        <v>2</v>
      </c>
      <c r="M648" s="24">
        <f t="shared" si="101"/>
        <v>26</v>
      </c>
      <c r="N648" s="26">
        <v>0</v>
      </c>
      <c r="O648" s="61">
        <f t="shared" si="104"/>
        <v>-67.849999999999994</v>
      </c>
      <c r="P648" s="60">
        <f t="shared" si="105"/>
        <v>-1764.1</v>
      </c>
      <c r="Q648" s="55">
        <f t="shared" si="95"/>
        <v>6310.0499999999993</v>
      </c>
      <c r="R648" s="59" t="str">
        <f t="shared" si="102"/>
        <v>NÃO</v>
      </c>
      <c r="S648" s="15"/>
    </row>
    <row r="649" spans="2:19" x14ac:dyDescent="0.2">
      <c r="B649" s="5" t="s">
        <v>581</v>
      </c>
      <c r="C649" s="5" t="s">
        <v>206</v>
      </c>
      <c r="D649" s="22">
        <f t="shared" si="103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98"/>
        <v>1613.34</v>
      </c>
      <c r="J649" s="45">
        <v>10</v>
      </c>
      <c r="K649" s="46">
        <f t="shared" si="99"/>
        <v>120</v>
      </c>
      <c r="L649" s="42">
        <f t="shared" si="100"/>
        <v>2</v>
      </c>
      <c r="M649" s="24">
        <f t="shared" si="101"/>
        <v>24</v>
      </c>
      <c r="N649" s="26">
        <v>0</v>
      </c>
      <c r="O649" s="61">
        <f t="shared" si="104"/>
        <v>-13.4445</v>
      </c>
      <c r="P649" s="60">
        <f t="shared" si="105"/>
        <v>-322.66800000000001</v>
      </c>
      <c r="Q649" s="55">
        <f t="shared" si="95"/>
        <v>1277.2275</v>
      </c>
      <c r="R649" s="59" t="str">
        <f t="shared" si="102"/>
        <v>NÃO</v>
      </c>
      <c r="S649" s="15"/>
    </row>
    <row r="650" spans="2:19" x14ac:dyDescent="0.2">
      <c r="B650" s="5" t="s">
        <v>581</v>
      </c>
      <c r="C650" s="5" t="s">
        <v>206</v>
      </c>
      <c r="D650" s="22">
        <f t="shared" si="103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98"/>
        <v>11770.199999999999</v>
      </c>
      <c r="J650" s="45">
        <v>10</v>
      </c>
      <c r="K650" s="46">
        <f t="shared" si="99"/>
        <v>120</v>
      </c>
      <c r="L650" s="42">
        <f t="shared" si="100"/>
        <v>2</v>
      </c>
      <c r="M650" s="24">
        <f t="shared" si="101"/>
        <v>24</v>
      </c>
      <c r="N650" s="26">
        <v>0</v>
      </c>
      <c r="O650" s="61">
        <f t="shared" si="104"/>
        <v>-98.084999999999994</v>
      </c>
      <c r="P650" s="60">
        <f t="shared" si="105"/>
        <v>-2354.04</v>
      </c>
      <c r="Q650" s="55">
        <f t="shared" si="95"/>
        <v>9318.0750000000007</v>
      </c>
      <c r="R650" s="59" t="str">
        <f t="shared" si="102"/>
        <v>NÃO</v>
      </c>
      <c r="S650" s="15"/>
    </row>
    <row r="651" spans="2:19" x14ac:dyDescent="0.2">
      <c r="B651" s="5" t="s">
        <v>581</v>
      </c>
      <c r="C651" s="5" t="s">
        <v>206</v>
      </c>
      <c r="D651" s="22">
        <f t="shared" si="103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98"/>
        <v>2375.6</v>
      </c>
      <c r="J651" s="45">
        <v>10</v>
      </c>
      <c r="K651" s="46">
        <f t="shared" si="99"/>
        <v>120</v>
      </c>
      <c r="L651" s="42">
        <f t="shared" si="100"/>
        <v>2</v>
      </c>
      <c r="M651" s="24">
        <f t="shared" si="101"/>
        <v>24</v>
      </c>
      <c r="N651" s="26">
        <v>0</v>
      </c>
      <c r="O651" s="61">
        <f t="shared" si="104"/>
        <v>-19.796666666666667</v>
      </c>
      <c r="P651" s="60">
        <f t="shared" si="105"/>
        <v>-475.12</v>
      </c>
      <c r="Q651" s="55">
        <f t="shared" ref="Q651:Q714" si="106">I651+N651+O651+P651</f>
        <v>1880.6833333333334</v>
      </c>
      <c r="R651" s="59" t="str">
        <f t="shared" si="102"/>
        <v>NÃO</v>
      </c>
      <c r="S651" s="15"/>
    </row>
    <row r="652" spans="2:19" x14ac:dyDescent="0.2">
      <c r="B652" s="5" t="s">
        <v>581</v>
      </c>
      <c r="C652" s="5" t="s">
        <v>206</v>
      </c>
      <c r="D652" s="22">
        <f t="shared" si="103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98"/>
        <v>1740</v>
      </c>
      <c r="J652" s="45">
        <v>10</v>
      </c>
      <c r="K652" s="46">
        <f t="shared" si="99"/>
        <v>120</v>
      </c>
      <c r="L652" s="42">
        <f t="shared" si="100"/>
        <v>2</v>
      </c>
      <c r="M652" s="24">
        <f t="shared" si="101"/>
        <v>24</v>
      </c>
      <c r="N652" s="26">
        <v>0</v>
      </c>
      <c r="O652" s="61">
        <f t="shared" si="104"/>
        <v>-14.5</v>
      </c>
      <c r="P652" s="60">
        <f t="shared" si="105"/>
        <v>-348</v>
      </c>
      <c r="Q652" s="55">
        <f t="shared" si="106"/>
        <v>1377.5</v>
      </c>
      <c r="R652" s="59" t="str">
        <f t="shared" si="102"/>
        <v>NÃO</v>
      </c>
      <c r="S652" s="15"/>
    </row>
    <row r="653" spans="2:19" x14ac:dyDescent="0.2">
      <c r="B653" s="5" t="s">
        <v>581</v>
      </c>
      <c r="C653" s="5" t="s">
        <v>206</v>
      </c>
      <c r="D653" s="22">
        <f t="shared" si="103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98"/>
        <v>1800</v>
      </c>
      <c r="J653" s="45">
        <v>10</v>
      </c>
      <c r="K653" s="46">
        <f t="shared" si="99"/>
        <v>120</v>
      </c>
      <c r="L653" s="42">
        <f t="shared" si="100"/>
        <v>2</v>
      </c>
      <c r="M653" s="24">
        <f t="shared" si="101"/>
        <v>24</v>
      </c>
      <c r="N653" s="26">
        <v>0</v>
      </c>
      <c r="O653" s="61">
        <f t="shared" si="104"/>
        <v>-15</v>
      </c>
      <c r="P653" s="60">
        <f t="shared" si="105"/>
        <v>-360</v>
      </c>
      <c r="Q653" s="55">
        <f t="shared" si="106"/>
        <v>1425</v>
      </c>
      <c r="R653" s="59" t="str">
        <f t="shared" si="102"/>
        <v>NÃO</v>
      </c>
      <c r="S653" s="15"/>
    </row>
    <row r="654" spans="2:19" x14ac:dyDescent="0.2">
      <c r="B654" s="5" t="s">
        <v>581</v>
      </c>
      <c r="C654" s="5" t="s">
        <v>206</v>
      </c>
      <c r="D654" s="22">
        <f t="shared" si="103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98"/>
        <v>4960</v>
      </c>
      <c r="J654" s="45">
        <v>10</v>
      </c>
      <c r="K654" s="46">
        <f t="shared" si="99"/>
        <v>120</v>
      </c>
      <c r="L654" s="42">
        <f t="shared" si="100"/>
        <v>2</v>
      </c>
      <c r="M654" s="24">
        <f t="shared" si="101"/>
        <v>24</v>
      </c>
      <c r="N654" s="26">
        <v>0</v>
      </c>
      <c r="O654" s="61">
        <f t="shared" si="104"/>
        <v>-41.333333333333336</v>
      </c>
      <c r="P654" s="60">
        <f t="shared" si="105"/>
        <v>-992</v>
      </c>
      <c r="Q654" s="55">
        <f t="shared" si="106"/>
        <v>3926.666666666667</v>
      </c>
      <c r="R654" s="59" t="str">
        <f t="shared" si="102"/>
        <v>NÃO</v>
      </c>
      <c r="S654" s="15"/>
    </row>
    <row r="655" spans="2:19" x14ac:dyDescent="0.2">
      <c r="B655" s="5" t="s">
        <v>581</v>
      </c>
      <c r="C655" s="5" t="s">
        <v>206</v>
      </c>
      <c r="D655" s="22">
        <f t="shared" si="103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98"/>
        <v>2520</v>
      </c>
      <c r="J655" s="45">
        <v>10</v>
      </c>
      <c r="K655" s="46">
        <f t="shared" si="99"/>
        <v>120</v>
      </c>
      <c r="L655" s="42">
        <f t="shared" si="100"/>
        <v>2</v>
      </c>
      <c r="M655" s="24">
        <f t="shared" si="101"/>
        <v>24</v>
      </c>
      <c r="N655" s="26">
        <v>0</v>
      </c>
      <c r="O655" s="61">
        <f t="shared" si="104"/>
        <v>-21</v>
      </c>
      <c r="P655" s="60">
        <f t="shared" si="105"/>
        <v>-504</v>
      </c>
      <c r="Q655" s="55">
        <f t="shared" si="106"/>
        <v>1995</v>
      </c>
      <c r="R655" s="59" t="str">
        <f t="shared" si="102"/>
        <v>NÃO</v>
      </c>
      <c r="S655" s="15"/>
    </row>
    <row r="656" spans="2:19" x14ac:dyDescent="0.2">
      <c r="B656" s="5" t="s">
        <v>582</v>
      </c>
      <c r="C656" s="5" t="s">
        <v>6</v>
      </c>
      <c r="D656" s="22">
        <f t="shared" si="103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98"/>
        <v>850</v>
      </c>
      <c r="J656" s="45">
        <v>25</v>
      </c>
      <c r="K656" s="46">
        <f t="shared" si="99"/>
        <v>300</v>
      </c>
      <c r="L656" s="42">
        <f t="shared" si="100"/>
        <v>2</v>
      </c>
      <c r="M656" s="24">
        <f t="shared" si="101"/>
        <v>24</v>
      </c>
      <c r="N656" s="26">
        <v>0</v>
      </c>
      <c r="O656" s="61">
        <f t="shared" si="104"/>
        <v>-2.8333333333333335</v>
      </c>
      <c r="P656" s="60">
        <f t="shared" si="105"/>
        <v>-68</v>
      </c>
      <c r="Q656" s="55">
        <f t="shared" si="106"/>
        <v>779.16666666666663</v>
      </c>
      <c r="R656" s="59" t="str">
        <f t="shared" si="102"/>
        <v>NÃO</v>
      </c>
      <c r="S656" s="15"/>
    </row>
    <row r="657" spans="2:19" x14ac:dyDescent="0.2">
      <c r="B657" s="5" t="s">
        <v>581</v>
      </c>
      <c r="C657" s="5" t="s">
        <v>207</v>
      </c>
      <c r="D657" s="22">
        <f t="shared" si="103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98"/>
        <v>2249.86</v>
      </c>
      <c r="J657" s="45">
        <v>5</v>
      </c>
      <c r="K657" s="46">
        <f t="shared" si="99"/>
        <v>60</v>
      </c>
      <c r="L657" s="42">
        <f t="shared" si="100"/>
        <v>1</v>
      </c>
      <c r="M657" s="24">
        <f t="shared" si="101"/>
        <v>22</v>
      </c>
      <c r="N657" s="26">
        <v>0</v>
      </c>
      <c r="O657" s="61">
        <f t="shared" si="104"/>
        <v>-37.497666666666667</v>
      </c>
      <c r="P657" s="60">
        <f t="shared" si="105"/>
        <v>-824.94866666666667</v>
      </c>
      <c r="Q657" s="55">
        <f t="shared" si="106"/>
        <v>1387.4136666666668</v>
      </c>
      <c r="R657" s="59" t="str">
        <f t="shared" si="102"/>
        <v>NÃO</v>
      </c>
      <c r="S657" s="15"/>
    </row>
    <row r="658" spans="2:19" x14ac:dyDescent="0.2">
      <c r="B658" s="5" t="s">
        <v>581</v>
      </c>
      <c r="C658" s="5" t="s">
        <v>208</v>
      </c>
      <c r="D658" s="22">
        <f t="shared" si="103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98"/>
        <v>6799.2</v>
      </c>
      <c r="J658" s="45">
        <v>10</v>
      </c>
      <c r="K658" s="46">
        <f t="shared" si="99"/>
        <v>120</v>
      </c>
      <c r="L658" s="42">
        <f t="shared" si="100"/>
        <v>1</v>
      </c>
      <c r="M658" s="24">
        <f t="shared" si="101"/>
        <v>19</v>
      </c>
      <c r="N658" s="26">
        <v>0</v>
      </c>
      <c r="O658" s="61">
        <f t="shared" si="104"/>
        <v>-56.66</v>
      </c>
      <c r="P658" s="60">
        <f t="shared" si="105"/>
        <v>-1076.54</v>
      </c>
      <c r="Q658" s="55">
        <f t="shared" si="106"/>
        <v>5666</v>
      </c>
      <c r="R658" s="59" t="str">
        <f t="shared" si="102"/>
        <v>NÃO</v>
      </c>
      <c r="S658" s="15"/>
    </row>
    <row r="659" spans="2:19" x14ac:dyDescent="0.2">
      <c r="B659" s="5" t="s">
        <v>581</v>
      </c>
      <c r="C659" s="5" t="s">
        <v>208</v>
      </c>
      <c r="D659" s="22">
        <f t="shared" si="103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98"/>
        <v>650</v>
      </c>
      <c r="J659" s="45">
        <v>10</v>
      </c>
      <c r="K659" s="46">
        <f t="shared" si="99"/>
        <v>120</v>
      </c>
      <c r="L659" s="42">
        <f t="shared" si="100"/>
        <v>1</v>
      </c>
      <c r="M659" s="24">
        <f t="shared" si="101"/>
        <v>18</v>
      </c>
      <c r="N659" s="26">
        <v>0</v>
      </c>
      <c r="O659" s="61">
        <f t="shared" si="104"/>
        <v>-5.416666666666667</v>
      </c>
      <c r="P659" s="60">
        <f t="shared" si="105"/>
        <v>-97.5</v>
      </c>
      <c r="Q659" s="55">
        <f t="shared" si="106"/>
        <v>547.08333333333337</v>
      </c>
      <c r="R659" s="59" t="str">
        <f t="shared" si="102"/>
        <v>NÃO</v>
      </c>
      <c r="S659" s="15"/>
    </row>
    <row r="660" spans="2:19" x14ac:dyDescent="0.2">
      <c r="B660" s="5" t="s">
        <v>581</v>
      </c>
      <c r="C660" s="5" t="s">
        <v>208</v>
      </c>
      <c r="D660" s="22">
        <f t="shared" si="103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98"/>
        <v>18890.669999999998</v>
      </c>
      <c r="J660" s="45">
        <v>10</v>
      </c>
      <c r="K660" s="46">
        <f t="shared" si="99"/>
        <v>120</v>
      </c>
      <c r="L660" s="42">
        <f t="shared" si="100"/>
        <v>1</v>
      </c>
      <c r="M660" s="24">
        <f t="shared" si="101"/>
        <v>17</v>
      </c>
      <c r="N660" s="26">
        <v>0</v>
      </c>
      <c r="O660" s="61">
        <f t="shared" si="104"/>
        <v>-157.42224999999999</v>
      </c>
      <c r="P660" s="60">
        <f t="shared" si="105"/>
        <v>-2676.1782499999999</v>
      </c>
      <c r="Q660" s="55">
        <f t="shared" si="106"/>
        <v>16057.069499999998</v>
      </c>
      <c r="R660" s="59" t="str">
        <f t="shared" si="102"/>
        <v>NÃO</v>
      </c>
      <c r="S660" s="15"/>
    </row>
    <row r="661" spans="2:19" x14ac:dyDescent="0.2">
      <c r="B661" s="5" t="s">
        <v>581</v>
      </c>
      <c r="C661" s="5" t="s">
        <v>205</v>
      </c>
      <c r="D661" s="22">
        <f t="shared" si="103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98"/>
        <v>623</v>
      </c>
      <c r="J661" s="45">
        <v>5</v>
      </c>
      <c r="K661" s="46">
        <f t="shared" si="99"/>
        <v>60</v>
      </c>
      <c r="L661" s="42">
        <f t="shared" si="100"/>
        <v>1</v>
      </c>
      <c r="M661" s="24">
        <f t="shared" si="101"/>
        <v>17</v>
      </c>
      <c r="N661" s="26">
        <v>0</v>
      </c>
      <c r="O661" s="61">
        <f t="shared" si="104"/>
        <v>-10.383333333333333</v>
      </c>
      <c r="P661" s="60">
        <f t="shared" si="105"/>
        <v>-176.51666666666665</v>
      </c>
      <c r="Q661" s="55">
        <f t="shared" si="106"/>
        <v>436.1</v>
      </c>
      <c r="R661" s="59" t="str">
        <f t="shared" si="102"/>
        <v>NÃO</v>
      </c>
      <c r="S661" s="15"/>
    </row>
    <row r="662" spans="2:19" x14ac:dyDescent="0.2">
      <c r="B662" s="5" t="s">
        <v>581</v>
      </c>
      <c r="C662" s="5" t="s">
        <v>208</v>
      </c>
      <c r="D662" s="22">
        <f t="shared" si="103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98"/>
        <v>2770</v>
      </c>
      <c r="J662" s="45">
        <v>10</v>
      </c>
      <c r="K662" s="46">
        <f t="shared" si="99"/>
        <v>120</v>
      </c>
      <c r="L662" s="42">
        <f t="shared" si="100"/>
        <v>1</v>
      </c>
      <c r="M662" s="24">
        <f t="shared" si="101"/>
        <v>17</v>
      </c>
      <c r="N662" s="26">
        <v>0</v>
      </c>
      <c r="O662" s="61">
        <f t="shared" si="104"/>
        <v>-23.083333333333332</v>
      </c>
      <c r="P662" s="60">
        <f t="shared" si="105"/>
        <v>-392.41666666666663</v>
      </c>
      <c r="Q662" s="55">
        <f t="shared" si="106"/>
        <v>2354.5</v>
      </c>
      <c r="R662" s="59" t="str">
        <f t="shared" si="102"/>
        <v>NÃO</v>
      </c>
      <c r="S662" s="15"/>
    </row>
    <row r="663" spans="2:19" x14ac:dyDescent="0.2">
      <c r="B663" s="5" t="s">
        <v>581</v>
      </c>
      <c r="C663" s="5" t="s">
        <v>206</v>
      </c>
      <c r="D663" s="22">
        <f t="shared" si="103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98"/>
        <v>1665</v>
      </c>
      <c r="J663" s="45">
        <v>10</v>
      </c>
      <c r="K663" s="46">
        <f t="shared" si="99"/>
        <v>120</v>
      </c>
      <c r="L663" s="42">
        <f t="shared" si="100"/>
        <v>1</v>
      </c>
      <c r="M663" s="24">
        <f t="shared" si="101"/>
        <v>17</v>
      </c>
      <c r="N663" s="26">
        <v>0</v>
      </c>
      <c r="O663" s="61">
        <f t="shared" si="104"/>
        <v>-13.875</v>
      </c>
      <c r="P663" s="60">
        <f t="shared" si="105"/>
        <v>-235.875</v>
      </c>
      <c r="Q663" s="55">
        <f t="shared" si="106"/>
        <v>1415.25</v>
      </c>
      <c r="R663" s="59" t="str">
        <f t="shared" si="102"/>
        <v>NÃO</v>
      </c>
      <c r="S663" s="15"/>
    </row>
    <row r="664" spans="2:19" x14ac:dyDescent="0.2">
      <c r="B664" s="5" t="s">
        <v>581</v>
      </c>
      <c r="C664" s="5" t="s">
        <v>206</v>
      </c>
      <c r="D664" s="22">
        <f t="shared" si="103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98"/>
        <v>798</v>
      </c>
      <c r="J664" s="45">
        <v>10</v>
      </c>
      <c r="K664" s="46">
        <f t="shared" si="99"/>
        <v>120</v>
      </c>
      <c r="L664" s="42">
        <f t="shared" si="100"/>
        <v>1</v>
      </c>
      <c r="M664" s="24">
        <f t="shared" si="101"/>
        <v>16</v>
      </c>
      <c r="N664" s="26">
        <v>0</v>
      </c>
      <c r="O664" s="61">
        <f t="shared" si="104"/>
        <v>-6.65</v>
      </c>
      <c r="P664" s="60">
        <f t="shared" si="105"/>
        <v>-106.4</v>
      </c>
      <c r="Q664" s="55">
        <f t="shared" si="106"/>
        <v>684.95</v>
      </c>
      <c r="R664" s="59" t="str">
        <f t="shared" si="102"/>
        <v>NÃO</v>
      </c>
      <c r="S664" s="15"/>
    </row>
    <row r="665" spans="2:19" x14ac:dyDescent="0.2">
      <c r="B665" s="5" t="s">
        <v>582</v>
      </c>
      <c r="C665" s="5" t="s">
        <v>6</v>
      </c>
      <c r="D665" s="22">
        <f t="shared" si="103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98"/>
        <v>1038</v>
      </c>
      <c r="J665" s="45">
        <v>25</v>
      </c>
      <c r="K665" s="46">
        <f t="shared" si="99"/>
        <v>300</v>
      </c>
      <c r="L665" s="42">
        <f t="shared" si="100"/>
        <v>1</v>
      </c>
      <c r="M665" s="24">
        <f t="shared" si="101"/>
        <v>16</v>
      </c>
      <c r="N665" s="26">
        <v>0</v>
      </c>
      <c r="O665" s="61">
        <f t="shared" si="104"/>
        <v>-3.46</v>
      </c>
      <c r="P665" s="60">
        <f t="shared" si="105"/>
        <v>-55.36</v>
      </c>
      <c r="Q665" s="55">
        <f t="shared" si="106"/>
        <v>979.18</v>
      </c>
      <c r="R665" s="59" t="str">
        <f t="shared" si="102"/>
        <v>NÃO</v>
      </c>
      <c r="S665" s="15"/>
    </row>
    <row r="666" spans="2:19" x14ac:dyDescent="0.2">
      <c r="B666" s="5" t="s">
        <v>581</v>
      </c>
      <c r="C666" s="5" t="s">
        <v>208</v>
      </c>
      <c r="D666" s="22">
        <f t="shared" si="103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98"/>
        <v>3700</v>
      </c>
      <c r="J666" s="45">
        <v>10</v>
      </c>
      <c r="K666" s="46">
        <f t="shared" si="99"/>
        <v>120</v>
      </c>
      <c r="L666" s="42">
        <f t="shared" si="100"/>
        <v>1</v>
      </c>
      <c r="M666" s="24">
        <f t="shared" si="101"/>
        <v>16</v>
      </c>
      <c r="N666" s="26">
        <v>0</v>
      </c>
      <c r="O666" s="61">
        <f t="shared" si="104"/>
        <v>-30.833333333333332</v>
      </c>
      <c r="P666" s="60">
        <f t="shared" si="105"/>
        <v>-493.33333333333331</v>
      </c>
      <c r="Q666" s="55">
        <f t="shared" si="106"/>
        <v>3175.833333333333</v>
      </c>
      <c r="R666" s="59" t="str">
        <f t="shared" si="102"/>
        <v>NÃO</v>
      </c>
      <c r="S666" s="15"/>
    </row>
    <row r="667" spans="2:19" x14ac:dyDescent="0.2">
      <c r="B667" s="5" t="s">
        <v>581</v>
      </c>
      <c r="C667" s="5" t="s">
        <v>205</v>
      </c>
      <c r="D667" s="22">
        <f t="shared" si="103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98"/>
        <v>32492</v>
      </c>
      <c r="J667" s="45">
        <v>5</v>
      </c>
      <c r="K667" s="46">
        <f t="shared" si="99"/>
        <v>60</v>
      </c>
      <c r="L667" s="42">
        <f t="shared" si="100"/>
        <v>1</v>
      </c>
      <c r="M667" s="24">
        <f t="shared" si="101"/>
        <v>15</v>
      </c>
      <c r="N667" s="26">
        <v>0</v>
      </c>
      <c r="O667" s="61">
        <f t="shared" si="104"/>
        <v>-541.5333333333333</v>
      </c>
      <c r="P667" s="60">
        <f t="shared" si="105"/>
        <v>-8123</v>
      </c>
      <c r="Q667" s="55">
        <f t="shared" si="106"/>
        <v>23827.466666666667</v>
      </c>
      <c r="R667" s="59" t="str">
        <f t="shared" si="102"/>
        <v>NÃO</v>
      </c>
      <c r="S667" s="15"/>
    </row>
    <row r="668" spans="2:19" x14ac:dyDescent="0.2">
      <c r="B668" s="5" t="s">
        <v>581</v>
      </c>
      <c r="C668" s="5" t="s">
        <v>205</v>
      </c>
      <c r="D668" s="22">
        <f t="shared" si="103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98"/>
        <v>2240</v>
      </c>
      <c r="J668" s="45">
        <v>5</v>
      </c>
      <c r="K668" s="46">
        <f t="shared" si="99"/>
        <v>60</v>
      </c>
      <c r="L668" s="42">
        <f t="shared" si="100"/>
        <v>1</v>
      </c>
      <c r="M668" s="24">
        <f t="shared" si="101"/>
        <v>15</v>
      </c>
      <c r="N668" s="26">
        <v>0</v>
      </c>
      <c r="O668" s="61">
        <f t="shared" si="104"/>
        <v>-37.333333333333336</v>
      </c>
      <c r="P668" s="60">
        <f t="shared" si="105"/>
        <v>-560</v>
      </c>
      <c r="Q668" s="55">
        <f t="shared" si="106"/>
        <v>1642.6666666666665</v>
      </c>
      <c r="R668" s="59" t="str">
        <f t="shared" si="102"/>
        <v>NÃO</v>
      </c>
      <c r="S668" s="15"/>
    </row>
    <row r="669" spans="2:19" x14ac:dyDescent="0.2">
      <c r="B669" s="5" t="s">
        <v>581</v>
      </c>
      <c r="C669" s="5" t="s">
        <v>205</v>
      </c>
      <c r="D669" s="22">
        <f t="shared" si="103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98"/>
        <v>5640.77</v>
      </c>
      <c r="J669" s="45">
        <v>5</v>
      </c>
      <c r="K669" s="46">
        <f t="shared" si="99"/>
        <v>60</v>
      </c>
      <c r="L669" s="42">
        <f t="shared" si="100"/>
        <v>1</v>
      </c>
      <c r="M669" s="24">
        <f t="shared" si="101"/>
        <v>15</v>
      </c>
      <c r="N669" s="26">
        <v>0</v>
      </c>
      <c r="O669" s="61">
        <f t="shared" si="104"/>
        <v>-94.012833333333347</v>
      </c>
      <c r="P669" s="60">
        <f t="shared" si="105"/>
        <v>-1410.1925000000001</v>
      </c>
      <c r="Q669" s="55">
        <f t="shared" si="106"/>
        <v>4136.5646666666671</v>
      </c>
      <c r="R669" s="59" t="str">
        <f t="shared" si="102"/>
        <v>NÃO</v>
      </c>
      <c r="S669" s="15"/>
    </row>
    <row r="670" spans="2:19" x14ac:dyDescent="0.2">
      <c r="B670" s="5" t="s">
        <v>581</v>
      </c>
      <c r="C670" s="5" t="s">
        <v>208</v>
      </c>
      <c r="D670" s="22">
        <f t="shared" si="103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98"/>
        <v>323.99</v>
      </c>
      <c r="J670" s="45">
        <v>10</v>
      </c>
      <c r="K670" s="46">
        <f t="shared" si="99"/>
        <v>120</v>
      </c>
      <c r="L670" s="42">
        <f t="shared" si="100"/>
        <v>1</v>
      </c>
      <c r="M670" s="24">
        <f t="shared" si="101"/>
        <v>14</v>
      </c>
      <c r="N670" s="26">
        <v>0</v>
      </c>
      <c r="O670" s="61">
        <f t="shared" si="104"/>
        <v>-2.6999166666666667</v>
      </c>
      <c r="P670" s="60">
        <f t="shared" si="105"/>
        <v>-37.798833333333334</v>
      </c>
      <c r="Q670" s="55">
        <f t="shared" si="106"/>
        <v>283.49124999999998</v>
      </c>
      <c r="R670" s="59" t="str">
        <f t="shared" si="102"/>
        <v>NÃO</v>
      </c>
      <c r="S670" s="15"/>
    </row>
    <row r="671" spans="2:19" x14ac:dyDescent="0.2">
      <c r="B671" s="5" t="s">
        <v>581</v>
      </c>
      <c r="C671" s="5" t="s">
        <v>206</v>
      </c>
      <c r="D671" s="22">
        <f t="shared" si="103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98"/>
        <v>1219</v>
      </c>
      <c r="J671" s="45">
        <v>10</v>
      </c>
      <c r="K671" s="46">
        <f t="shared" si="99"/>
        <v>120</v>
      </c>
      <c r="L671" s="42">
        <f t="shared" si="100"/>
        <v>1</v>
      </c>
      <c r="M671" s="24">
        <f t="shared" si="101"/>
        <v>14</v>
      </c>
      <c r="N671" s="26">
        <v>0</v>
      </c>
      <c r="O671" s="61">
        <f t="shared" si="104"/>
        <v>-10.158333333333333</v>
      </c>
      <c r="P671" s="60">
        <f t="shared" si="105"/>
        <v>-142.21666666666667</v>
      </c>
      <c r="Q671" s="55">
        <f t="shared" si="106"/>
        <v>1066.625</v>
      </c>
      <c r="R671" s="59" t="str">
        <f t="shared" si="102"/>
        <v>NÃO</v>
      </c>
      <c r="S671" s="15"/>
    </row>
    <row r="672" spans="2:19" x14ac:dyDescent="0.2">
      <c r="B672" s="5" t="s">
        <v>581</v>
      </c>
      <c r="C672" s="5" t="s">
        <v>208</v>
      </c>
      <c r="D672" s="22">
        <f t="shared" si="103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98"/>
        <v>953.6</v>
      </c>
      <c r="J672" s="45">
        <v>10</v>
      </c>
      <c r="K672" s="46">
        <f t="shared" si="99"/>
        <v>120</v>
      </c>
      <c r="L672" s="42">
        <f t="shared" si="100"/>
        <v>1</v>
      </c>
      <c r="M672" s="24">
        <f t="shared" si="101"/>
        <v>12</v>
      </c>
      <c r="N672" s="26">
        <v>0</v>
      </c>
      <c r="O672" s="61">
        <f t="shared" si="104"/>
        <v>-7.9466666666666672</v>
      </c>
      <c r="P672" s="60">
        <f t="shared" si="105"/>
        <v>-95.360000000000014</v>
      </c>
      <c r="Q672" s="55">
        <f t="shared" si="106"/>
        <v>850.29333333333329</v>
      </c>
      <c r="R672" s="59" t="str">
        <f t="shared" si="102"/>
        <v>NÃO</v>
      </c>
      <c r="S672" s="15"/>
    </row>
    <row r="673" spans="2:19" x14ac:dyDescent="0.2">
      <c r="B673" s="5" t="s">
        <v>581</v>
      </c>
      <c r="C673" s="5" t="s">
        <v>206</v>
      </c>
      <c r="D673" s="22">
        <f t="shared" si="103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98"/>
        <v>2800</v>
      </c>
      <c r="J673" s="45">
        <v>10</v>
      </c>
      <c r="K673" s="46">
        <f t="shared" si="99"/>
        <v>120</v>
      </c>
      <c r="L673" s="42">
        <f t="shared" si="100"/>
        <v>1</v>
      </c>
      <c r="M673" s="24">
        <f t="shared" si="101"/>
        <v>12</v>
      </c>
      <c r="N673" s="26">
        <v>0</v>
      </c>
      <c r="O673" s="61">
        <f t="shared" si="104"/>
        <v>-23.333333333333332</v>
      </c>
      <c r="P673" s="60">
        <f t="shared" si="105"/>
        <v>-280</v>
      </c>
      <c r="Q673" s="55">
        <f t="shared" si="106"/>
        <v>2496.6666666666665</v>
      </c>
      <c r="R673" s="59" t="str">
        <f t="shared" si="102"/>
        <v>NÃO</v>
      </c>
      <c r="S673" s="15"/>
    </row>
    <row r="674" spans="2:19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98"/>
        <v>12000</v>
      </c>
      <c r="J674" s="47">
        <v>0</v>
      </c>
      <c r="K674" s="47">
        <f t="shared" si="99"/>
        <v>0</v>
      </c>
      <c r="L674" s="42">
        <f t="shared" si="100"/>
        <v>1</v>
      </c>
      <c r="M674" s="24">
        <f t="shared" si="101"/>
        <v>12</v>
      </c>
      <c r="N674" s="26">
        <v>0</v>
      </c>
      <c r="O674" s="61">
        <v>0</v>
      </c>
      <c r="P674" s="60">
        <v>0</v>
      </c>
      <c r="Q674" s="55">
        <f t="shared" si="106"/>
        <v>12000</v>
      </c>
      <c r="R674" s="59" t="str">
        <f t="shared" si="102"/>
        <v>SIM</v>
      </c>
      <c r="S674" s="15"/>
    </row>
    <row r="675" spans="2:19" x14ac:dyDescent="0.2">
      <c r="B675" s="5" t="s">
        <v>581</v>
      </c>
      <c r="C675" s="5" t="s">
        <v>206</v>
      </c>
      <c r="D675" s="22">
        <f t="shared" ref="D675:D706" si="107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98"/>
        <v>1440</v>
      </c>
      <c r="J675" s="45">
        <v>10</v>
      </c>
      <c r="K675" s="46">
        <f t="shared" si="99"/>
        <v>120</v>
      </c>
      <c r="L675" s="42">
        <f t="shared" si="100"/>
        <v>1</v>
      </c>
      <c r="M675" s="24">
        <f t="shared" si="101"/>
        <v>12</v>
      </c>
      <c r="N675" s="26">
        <v>0</v>
      </c>
      <c r="O675" s="61">
        <f t="shared" ref="O675:O725" si="108">(SLN(I675,N675,K675))*-1</f>
        <v>-12</v>
      </c>
      <c r="P675" s="60">
        <f t="shared" ref="P675:P706" si="109">O675*M675</f>
        <v>-144</v>
      </c>
      <c r="Q675" s="55">
        <f t="shared" si="106"/>
        <v>1284</v>
      </c>
      <c r="R675" s="59" t="str">
        <f t="shared" si="102"/>
        <v>NÃO</v>
      </c>
      <c r="S675" s="15"/>
    </row>
    <row r="676" spans="2:19" x14ac:dyDescent="0.2">
      <c r="B676" s="5" t="s">
        <v>581</v>
      </c>
      <c r="C676" s="5" t="s">
        <v>206</v>
      </c>
      <c r="D676" s="22">
        <f t="shared" si="107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98"/>
        <v>156.66</v>
      </c>
      <c r="J676" s="45">
        <v>10</v>
      </c>
      <c r="K676" s="46">
        <f t="shared" si="99"/>
        <v>120</v>
      </c>
      <c r="L676" s="42">
        <f t="shared" si="100"/>
        <v>0</v>
      </c>
      <c r="M676" s="24">
        <f t="shared" si="101"/>
        <v>11</v>
      </c>
      <c r="N676" s="26">
        <v>0</v>
      </c>
      <c r="O676" s="61">
        <f t="shared" si="108"/>
        <v>-1.3054999999999999</v>
      </c>
      <c r="P676" s="60">
        <f t="shared" si="109"/>
        <v>-14.360499999999998</v>
      </c>
      <c r="Q676" s="55">
        <f t="shared" si="106"/>
        <v>140.994</v>
      </c>
      <c r="R676" s="59" t="str">
        <f t="shared" si="102"/>
        <v>NÃO</v>
      </c>
      <c r="S676" s="15"/>
    </row>
    <row r="677" spans="2:19" x14ac:dyDescent="0.2">
      <c r="B677" s="5" t="s">
        <v>582</v>
      </c>
      <c r="C677" s="5" t="s">
        <v>6</v>
      </c>
      <c r="D677" s="22">
        <f t="shared" si="107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98"/>
        <v>1815.42</v>
      </c>
      <c r="J677" s="45">
        <v>25</v>
      </c>
      <c r="K677" s="46">
        <f t="shared" si="99"/>
        <v>300</v>
      </c>
      <c r="L677" s="42">
        <f t="shared" si="100"/>
        <v>0</v>
      </c>
      <c r="M677" s="24">
        <f t="shared" si="101"/>
        <v>11</v>
      </c>
      <c r="N677" s="26">
        <v>0</v>
      </c>
      <c r="O677" s="61">
        <f t="shared" si="108"/>
        <v>-6.0514000000000001</v>
      </c>
      <c r="P677" s="60">
        <f t="shared" si="109"/>
        <v>-66.565399999999997</v>
      </c>
      <c r="Q677" s="55">
        <f t="shared" si="106"/>
        <v>1742.8032000000001</v>
      </c>
      <c r="R677" s="59" t="str">
        <f t="shared" si="102"/>
        <v>NÃO</v>
      </c>
      <c r="S677" s="15"/>
    </row>
    <row r="678" spans="2:19" x14ac:dyDescent="0.2">
      <c r="B678" s="5" t="s">
        <v>582</v>
      </c>
      <c r="C678" s="5" t="s">
        <v>6</v>
      </c>
      <c r="D678" s="22">
        <f t="shared" si="107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98"/>
        <v>2518.8000000000002</v>
      </c>
      <c r="J678" s="45">
        <v>25</v>
      </c>
      <c r="K678" s="46">
        <f t="shared" si="99"/>
        <v>300</v>
      </c>
      <c r="L678" s="42">
        <f t="shared" si="100"/>
        <v>0</v>
      </c>
      <c r="M678" s="24">
        <f t="shared" si="101"/>
        <v>10</v>
      </c>
      <c r="N678" s="26">
        <v>0</v>
      </c>
      <c r="O678" s="61">
        <f t="shared" si="108"/>
        <v>-8.3960000000000008</v>
      </c>
      <c r="P678" s="60">
        <f t="shared" si="109"/>
        <v>-83.960000000000008</v>
      </c>
      <c r="Q678" s="55">
        <f t="shared" si="106"/>
        <v>2426.444</v>
      </c>
      <c r="R678" s="59" t="str">
        <f t="shared" si="102"/>
        <v>NÃO</v>
      </c>
      <c r="S678" s="15"/>
    </row>
    <row r="679" spans="2:19" x14ac:dyDescent="0.2">
      <c r="B679" s="5" t="s">
        <v>581</v>
      </c>
      <c r="C679" s="5" t="s">
        <v>208</v>
      </c>
      <c r="D679" s="22">
        <f t="shared" si="107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98"/>
        <v>919</v>
      </c>
      <c r="J679" s="45">
        <v>10</v>
      </c>
      <c r="K679" s="46">
        <f t="shared" si="99"/>
        <v>120</v>
      </c>
      <c r="L679" s="42">
        <f t="shared" si="100"/>
        <v>0</v>
      </c>
      <c r="M679" s="24">
        <f t="shared" si="101"/>
        <v>10</v>
      </c>
      <c r="N679" s="26">
        <v>0</v>
      </c>
      <c r="O679" s="61">
        <f t="shared" si="108"/>
        <v>-7.6583333333333332</v>
      </c>
      <c r="P679" s="60">
        <f t="shared" si="109"/>
        <v>-76.583333333333329</v>
      </c>
      <c r="Q679" s="55">
        <f t="shared" si="106"/>
        <v>834.75833333333333</v>
      </c>
      <c r="R679" s="59" t="str">
        <f t="shared" si="102"/>
        <v>NÃO</v>
      </c>
      <c r="S679" s="15"/>
    </row>
    <row r="680" spans="2:19" x14ac:dyDescent="0.2">
      <c r="B680" s="5" t="s">
        <v>581</v>
      </c>
      <c r="C680" s="5" t="s">
        <v>208</v>
      </c>
      <c r="D680" s="22">
        <f t="shared" si="107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98"/>
        <v>4900</v>
      </c>
      <c r="J680" s="45">
        <v>10</v>
      </c>
      <c r="K680" s="46">
        <f t="shared" si="99"/>
        <v>120</v>
      </c>
      <c r="L680" s="42">
        <f t="shared" si="100"/>
        <v>0</v>
      </c>
      <c r="M680" s="24">
        <f t="shared" si="101"/>
        <v>9</v>
      </c>
      <c r="N680" s="26">
        <v>0</v>
      </c>
      <c r="O680" s="61">
        <f t="shared" si="108"/>
        <v>-40.833333333333336</v>
      </c>
      <c r="P680" s="60">
        <f t="shared" si="109"/>
        <v>-367.5</v>
      </c>
      <c r="Q680" s="55">
        <f t="shared" si="106"/>
        <v>4491.666666666667</v>
      </c>
      <c r="R680" s="59" t="str">
        <f t="shared" si="102"/>
        <v>NÃO</v>
      </c>
      <c r="S680" s="15"/>
    </row>
    <row r="681" spans="2:19" x14ac:dyDescent="0.2">
      <c r="B681" s="5" t="s">
        <v>210</v>
      </c>
      <c r="C681" s="5" t="s">
        <v>210</v>
      </c>
      <c r="D681" s="22">
        <f t="shared" si="107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98"/>
        <v>2770.93</v>
      </c>
      <c r="J681" s="45">
        <v>5</v>
      </c>
      <c r="K681" s="46">
        <f t="shared" si="99"/>
        <v>60</v>
      </c>
      <c r="L681" s="42">
        <f t="shared" si="100"/>
        <v>0</v>
      </c>
      <c r="M681" s="24">
        <f t="shared" si="101"/>
        <v>8</v>
      </c>
      <c r="N681" s="26">
        <v>0</v>
      </c>
      <c r="O681" s="61">
        <f t="shared" si="108"/>
        <v>-46.182166666666667</v>
      </c>
      <c r="P681" s="60">
        <f t="shared" si="109"/>
        <v>-369.45733333333334</v>
      </c>
      <c r="Q681" s="55">
        <f t="shared" si="106"/>
        <v>2355.2905000000001</v>
      </c>
      <c r="R681" s="59" t="str">
        <f t="shared" si="102"/>
        <v>NÃO</v>
      </c>
      <c r="S681" s="15"/>
    </row>
    <row r="682" spans="2:19" x14ac:dyDescent="0.2">
      <c r="B682" s="5" t="s">
        <v>581</v>
      </c>
      <c r="C682" s="5" t="s">
        <v>208</v>
      </c>
      <c r="D682" s="22">
        <f t="shared" si="107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98"/>
        <v>7308</v>
      </c>
      <c r="J682" s="45">
        <v>10</v>
      </c>
      <c r="K682" s="46">
        <f t="shared" si="99"/>
        <v>120</v>
      </c>
      <c r="L682" s="42">
        <f t="shared" si="100"/>
        <v>0</v>
      </c>
      <c r="M682" s="24">
        <f t="shared" si="101"/>
        <v>8</v>
      </c>
      <c r="N682" s="26">
        <v>0</v>
      </c>
      <c r="O682" s="61">
        <f t="shared" si="108"/>
        <v>-60.9</v>
      </c>
      <c r="P682" s="60">
        <f t="shared" si="109"/>
        <v>-487.2</v>
      </c>
      <c r="Q682" s="55">
        <f t="shared" si="106"/>
        <v>6759.9000000000005</v>
      </c>
      <c r="R682" s="59" t="str">
        <f t="shared" si="102"/>
        <v>NÃO</v>
      </c>
      <c r="S682" s="15"/>
    </row>
    <row r="683" spans="2:19" x14ac:dyDescent="0.2">
      <c r="B683" s="5" t="s">
        <v>581</v>
      </c>
      <c r="C683" s="5" t="s">
        <v>208</v>
      </c>
      <c r="D683" s="22">
        <f t="shared" si="107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98"/>
        <v>6480</v>
      </c>
      <c r="J683" s="45">
        <v>10</v>
      </c>
      <c r="K683" s="46">
        <f t="shared" si="99"/>
        <v>120</v>
      </c>
      <c r="L683" s="42">
        <f t="shared" si="100"/>
        <v>0</v>
      </c>
      <c r="M683" s="24">
        <f t="shared" si="101"/>
        <v>8</v>
      </c>
      <c r="N683" s="26">
        <v>0</v>
      </c>
      <c r="O683" s="61">
        <f t="shared" si="108"/>
        <v>-54</v>
      </c>
      <c r="P683" s="60">
        <f t="shared" si="109"/>
        <v>-432</v>
      </c>
      <c r="Q683" s="55">
        <f t="shared" si="106"/>
        <v>5994</v>
      </c>
      <c r="R683" s="59" t="str">
        <f t="shared" si="102"/>
        <v>NÃO</v>
      </c>
      <c r="S683" s="15"/>
    </row>
    <row r="684" spans="2:19" x14ac:dyDescent="0.2">
      <c r="B684" s="5" t="s">
        <v>581</v>
      </c>
      <c r="C684" s="5" t="s">
        <v>205</v>
      </c>
      <c r="D684" s="22">
        <f t="shared" si="107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98"/>
        <v>92825.11</v>
      </c>
      <c r="J684" s="45">
        <v>5</v>
      </c>
      <c r="K684" s="46">
        <f t="shared" si="99"/>
        <v>60</v>
      </c>
      <c r="L684" s="42">
        <f t="shared" si="100"/>
        <v>0</v>
      </c>
      <c r="M684" s="24">
        <f t="shared" si="101"/>
        <v>7</v>
      </c>
      <c r="N684" s="26">
        <v>0</v>
      </c>
      <c r="O684" s="61">
        <f t="shared" si="108"/>
        <v>-1547.0851666666667</v>
      </c>
      <c r="P684" s="60">
        <f t="shared" si="109"/>
        <v>-10829.596166666666</v>
      </c>
      <c r="Q684" s="55">
        <f t="shared" si="106"/>
        <v>80448.428666666659</v>
      </c>
      <c r="R684" s="59" t="str">
        <f t="shared" si="102"/>
        <v>NÃO</v>
      </c>
      <c r="S684" s="15"/>
    </row>
    <row r="685" spans="2:19" x14ac:dyDescent="0.2">
      <c r="B685" s="5" t="s">
        <v>581</v>
      </c>
      <c r="C685" s="5" t="s">
        <v>207</v>
      </c>
      <c r="D685" s="22">
        <f t="shared" si="107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98"/>
        <v>420</v>
      </c>
      <c r="J685" s="45">
        <v>5</v>
      </c>
      <c r="K685" s="46">
        <f t="shared" si="99"/>
        <v>60</v>
      </c>
      <c r="L685" s="42">
        <f t="shared" si="100"/>
        <v>0</v>
      </c>
      <c r="M685" s="24">
        <f t="shared" si="101"/>
        <v>7</v>
      </c>
      <c r="N685" s="26">
        <v>0</v>
      </c>
      <c r="O685" s="61">
        <f t="shared" si="108"/>
        <v>-7</v>
      </c>
      <c r="P685" s="60">
        <f t="shared" si="109"/>
        <v>-49</v>
      </c>
      <c r="Q685" s="55">
        <f t="shared" si="106"/>
        <v>364</v>
      </c>
      <c r="R685" s="59" t="str">
        <f t="shared" si="102"/>
        <v>NÃO</v>
      </c>
      <c r="S685" s="15"/>
    </row>
    <row r="686" spans="2:19" x14ac:dyDescent="0.2">
      <c r="B686" s="5" t="s">
        <v>581</v>
      </c>
      <c r="C686" s="5" t="s">
        <v>205</v>
      </c>
      <c r="D686" s="22">
        <f t="shared" si="107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98"/>
        <v>21344.99</v>
      </c>
      <c r="J686" s="45">
        <v>5</v>
      </c>
      <c r="K686" s="46">
        <f t="shared" si="99"/>
        <v>60</v>
      </c>
      <c r="L686" s="42">
        <f t="shared" si="100"/>
        <v>0</v>
      </c>
      <c r="M686" s="24">
        <f t="shared" si="101"/>
        <v>7</v>
      </c>
      <c r="N686" s="26">
        <v>0</v>
      </c>
      <c r="O686" s="61">
        <f t="shared" si="108"/>
        <v>-355.74983333333336</v>
      </c>
      <c r="P686" s="60">
        <f t="shared" si="109"/>
        <v>-2490.2488333333336</v>
      </c>
      <c r="Q686" s="55">
        <f t="shared" si="106"/>
        <v>18498.991333333332</v>
      </c>
      <c r="R686" s="59" t="str">
        <f t="shared" si="102"/>
        <v>NÃO</v>
      </c>
      <c r="S686" s="15"/>
    </row>
    <row r="687" spans="2:19" x14ac:dyDescent="0.2">
      <c r="B687" s="5" t="s">
        <v>582</v>
      </c>
      <c r="C687" s="5" t="s">
        <v>6</v>
      </c>
      <c r="D687" s="22">
        <f t="shared" si="107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98"/>
        <v>1021.9</v>
      </c>
      <c r="J687" s="45">
        <v>25</v>
      </c>
      <c r="K687" s="46">
        <f t="shared" si="99"/>
        <v>300</v>
      </c>
      <c r="L687" s="42">
        <f t="shared" si="100"/>
        <v>0</v>
      </c>
      <c r="M687" s="24">
        <f t="shared" si="101"/>
        <v>7</v>
      </c>
      <c r="N687" s="26">
        <v>0</v>
      </c>
      <c r="O687" s="61">
        <f t="shared" si="108"/>
        <v>-3.4063333333333334</v>
      </c>
      <c r="P687" s="60">
        <f t="shared" si="109"/>
        <v>-23.844333333333335</v>
      </c>
      <c r="Q687" s="55">
        <f t="shared" si="106"/>
        <v>994.64933333333329</v>
      </c>
      <c r="R687" s="59" t="str">
        <f t="shared" si="102"/>
        <v>NÃO</v>
      </c>
      <c r="S687" s="15"/>
    </row>
    <row r="688" spans="2:19" x14ac:dyDescent="0.2">
      <c r="B688" s="5" t="s">
        <v>581</v>
      </c>
      <c r="C688" s="5" t="s">
        <v>208</v>
      </c>
      <c r="D688" s="22">
        <f t="shared" si="107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98"/>
        <v>7989.99</v>
      </c>
      <c r="J688" s="45">
        <v>10</v>
      </c>
      <c r="K688" s="46">
        <f t="shared" si="99"/>
        <v>120</v>
      </c>
      <c r="L688" s="42">
        <f t="shared" si="100"/>
        <v>0</v>
      </c>
      <c r="M688" s="24">
        <f t="shared" si="101"/>
        <v>7</v>
      </c>
      <c r="N688" s="26">
        <v>0</v>
      </c>
      <c r="O688" s="61">
        <f t="shared" si="108"/>
        <v>-66.583249999999992</v>
      </c>
      <c r="P688" s="60">
        <f t="shared" si="109"/>
        <v>-466.08274999999992</v>
      </c>
      <c r="Q688" s="55">
        <f t="shared" si="106"/>
        <v>7457.3240000000005</v>
      </c>
      <c r="R688" s="59" t="str">
        <f t="shared" si="102"/>
        <v>NÃO</v>
      </c>
      <c r="S688" s="15"/>
    </row>
    <row r="689" spans="2:19" x14ac:dyDescent="0.2">
      <c r="B689" s="5" t="s">
        <v>581</v>
      </c>
      <c r="C689" s="5" t="s">
        <v>208</v>
      </c>
      <c r="D689" s="22">
        <f t="shared" si="107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98"/>
        <v>28933.239999999998</v>
      </c>
      <c r="J689" s="45">
        <v>10</v>
      </c>
      <c r="K689" s="46">
        <f t="shared" si="99"/>
        <v>120</v>
      </c>
      <c r="L689" s="42">
        <f t="shared" si="100"/>
        <v>0</v>
      </c>
      <c r="M689" s="24">
        <f t="shared" si="101"/>
        <v>7</v>
      </c>
      <c r="N689" s="26">
        <v>0</v>
      </c>
      <c r="O689" s="61">
        <f t="shared" si="108"/>
        <v>-241.11033333333333</v>
      </c>
      <c r="P689" s="60">
        <f t="shared" si="109"/>
        <v>-1687.7723333333333</v>
      </c>
      <c r="Q689" s="55">
        <f t="shared" si="106"/>
        <v>27004.35733333333</v>
      </c>
      <c r="R689" s="59" t="str">
        <f t="shared" si="102"/>
        <v>NÃO</v>
      </c>
      <c r="S689" s="15"/>
    </row>
    <row r="690" spans="2:19" x14ac:dyDescent="0.2">
      <c r="B690" s="5" t="s">
        <v>581</v>
      </c>
      <c r="C690" s="5" t="s">
        <v>208</v>
      </c>
      <c r="D690" s="22">
        <f t="shared" si="107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98"/>
        <v>11000.4</v>
      </c>
      <c r="J690" s="45">
        <v>10</v>
      </c>
      <c r="K690" s="46">
        <f t="shared" si="99"/>
        <v>120</v>
      </c>
      <c r="L690" s="42">
        <f t="shared" si="100"/>
        <v>0</v>
      </c>
      <c r="M690" s="24">
        <f t="shared" si="101"/>
        <v>7</v>
      </c>
      <c r="N690" s="26">
        <v>0</v>
      </c>
      <c r="O690" s="61">
        <f t="shared" si="108"/>
        <v>-91.67</v>
      </c>
      <c r="P690" s="60">
        <f t="shared" si="109"/>
        <v>-641.69000000000005</v>
      </c>
      <c r="Q690" s="55">
        <f t="shared" si="106"/>
        <v>10267.039999999999</v>
      </c>
      <c r="R690" s="59" t="str">
        <f t="shared" si="102"/>
        <v>NÃO</v>
      </c>
      <c r="S690" s="15"/>
    </row>
    <row r="691" spans="2:19" x14ac:dyDescent="0.2">
      <c r="B691" s="5" t="s">
        <v>582</v>
      </c>
      <c r="C691" s="5" t="s">
        <v>6</v>
      </c>
      <c r="D691" s="22">
        <f t="shared" si="107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98"/>
        <v>6390</v>
      </c>
      <c r="J691" s="45">
        <v>25</v>
      </c>
      <c r="K691" s="46">
        <f t="shared" si="99"/>
        <v>300</v>
      </c>
      <c r="L691" s="42">
        <f t="shared" si="100"/>
        <v>0</v>
      </c>
      <c r="M691" s="24">
        <f t="shared" si="101"/>
        <v>7</v>
      </c>
      <c r="N691" s="26">
        <v>0</v>
      </c>
      <c r="O691" s="61">
        <f t="shared" si="108"/>
        <v>-21.3</v>
      </c>
      <c r="P691" s="60">
        <f t="shared" si="109"/>
        <v>-149.1</v>
      </c>
      <c r="Q691" s="55">
        <f t="shared" si="106"/>
        <v>6219.5999999999995</v>
      </c>
      <c r="R691" s="59" t="str">
        <f t="shared" si="102"/>
        <v>NÃO</v>
      </c>
      <c r="S691" s="15"/>
    </row>
    <row r="692" spans="2:19" x14ac:dyDescent="0.2">
      <c r="B692" s="5" t="s">
        <v>582</v>
      </c>
      <c r="C692" s="5" t="s">
        <v>6</v>
      </c>
      <c r="D692" s="22">
        <f t="shared" si="107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98"/>
        <v>1800</v>
      </c>
      <c r="J692" s="45">
        <v>25</v>
      </c>
      <c r="K692" s="46">
        <f t="shared" si="99"/>
        <v>300</v>
      </c>
      <c r="L692" s="42">
        <f t="shared" si="100"/>
        <v>0</v>
      </c>
      <c r="M692" s="24">
        <f t="shared" si="101"/>
        <v>7</v>
      </c>
      <c r="N692" s="26">
        <v>0</v>
      </c>
      <c r="O692" s="61">
        <f t="shared" si="108"/>
        <v>-6</v>
      </c>
      <c r="P692" s="60">
        <f t="shared" si="109"/>
        <v>-42</v>
      </c>
      <c r="Q692" s="55">
        <f t="shared" si="106"/>
        <v>1752</v>
      </c>
      <c r="R692" s="59" t="str">
        <f t="shared" si="102"/>
        <v>NÃO</v>
      </c>
      <c r="S692" s="15"/>
    </row>
    <row r="693" spans="2:19" x14ac:dyDescent="0.2">
      <c r="B693" s="5" t="s">
        <v>582</v>
      </c>
      <c r="C693" s="5" t="s">
        <v>6</v>
      </c>
      <c r="D693" s="22">
        <f t="shared" si="107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98"/>
        <v>350</v>
      </c>
      <c r="J693" s="45">
        <v>25</v>
      </c>
      <c r="K693" s="46">
        <f t="shared" si="99"/>
        <v>300</v>
      </c>
      <c r="L693" s="42">
        <f t="shared" si="100"/>
        <v>0</v>
      </c>
      <c r="M693" s="24">
        <f t="shared" si="101"/>
        <v>7</v>
      </c>
      <c r="N693" s="26">
        <v>0</v>
      </c>
      <c r="O693" s="61">
        <f t="shared" si="108"/>
        <v>-1.1666666666666667</v>
      </c>
      <c r="P693" s="60">
        <f t="shared" si="109"/>
        <v>-8.1666666666666679</v>
      </c>
      <c r="Q693" s="55">
        <f t="shared" si="106"/>
        <v>340.66666666666663</v>
      </c>
      <c r="R693" s="59" t="str">
        <f t="shared" si="102"/>
        <v>NÃO</v>
      </c>
      <c r="S693" s="15"/>
    </row>
    <row r="694" spans="2:19" x14ac:dyDescent="0.2">
      <c r="B694" s="5" t="s">
        <v>582</v>
      </c>
      <c r="C694" s="5" t="s">
        <v>6</v>
      </c>
      <c r="D694" s="22">
        <f t="shared" si="107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98"/>
        <v>1100</v>
      </c>
      <c r="J694" s="45">
        <v>25</v>
      </c>
      <c r="K694" s="46">
        <f t="shared" si="99"/>
        <v>300</v>
      </c>
      <c r="L694" s="42">
        <f t="shared" si="100"/>
        <v>0</v>
      </c>
      <c r="M694" s="24">
        <f t="shared" si="101"/>
        <v>7</v>
      </c>
      <c r="N694" s="26">
        <v>0</v>
      </c>
      <c r="O694" s="61">
        <f t="shared" si="108"/>
        <v>-3.6666666666666665</v>
      </c>
      <c r="P694" s="60">
        <f t="shared" si="109"/>
        <v>-25.666666666666664</v>
      </c>
      <c r="Q694" s="55">
        <f t="shared" si="106"/>
        <v>1070.6666666666665</v>
      </c>
      <c r="R694" s="59" t="str">
        <f t="shared" si="102"/>
        <v>NÃO</v>
      </c>
      <c r="S694" s="15"/>
    </row>
    <row r="695" spans="2:19" x14ac:dyDescent="0.2">
      <c r="B695" s="5" t="s">
        <v>581</v>
      </c>
      <c r="C695" s="5" t="s">
        <v>206</v>
      </c>
      <c r="D695" s="22">
        <f t="shared" si="107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98"/>
        <v>16296</v>
      </c>
      <c r="J695" s="45">
        <v>10</v>
      </c>
      <c r="K695" s="46">
        <f t="shared" si="99"/>
        <v>120</v>
      </c>
      <c r="L695" s="42">
        <f t="shared" si="100"/>
        <v>0</v>
      </c>
      <c r="M695" s="24">
        <f t="shared" si="101"/>
        <v>6</v>
      </c>
      <c r="N695" s="26">
        <v>0</v>
      </c>
      <c r="O695" s="61">
        <f t="shared" si="108"/>
        <v>-135.80000000000001</v>
      </c>
      <c r="P695" s="60">
        <f t="shared" si="109"/>
        <v>-814.80000000000007</v>
      </c>
      <c r="Q695" s="55">
        <f t="shared" si="106"/>
        <v>15345.400000000001</v>
      </c>
      <c r="R695" s="59" t="str">
        <f t="shared" si="102"/>
        <v>NÃO</v>
      </c>
      <c r="S695" s="15"/>
    </row>
    <row r="696" spans="2:19" x14ac:dyDescent="0.2">
      <c r="B696" s="5" t="s">
        <v>581</v>
      </c>
      <c r="C696" s="5" t="s">
        <v>206</v>
      </c>
      <c r="D696" s="22">
        <f t="shared" si="107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98"/>
        <v>5880</v>
      </c>
      <c r="J696" s="45">
        <v>10</v>
      </c>
      <c r="K696" s="46">
        <f t="shared" si="99"/>
        <v>120</v>
      </c>
      <c r="L696" s="42">
        <f t="shared" si="100"/>
        <v>0</v>
      </c>
      <c r="M696" s="24">
        <f t="shared" si="101"/>
        <v>6</v>
      </c>
      <c r="N696" s="26">
        <v>0</v>
      </c>
      <c r="O696" s="61">
        <f t="shared" si="108"/>
        <v>-49</v>
      </c>
      <c r="P696" s="60">
        <f t="shared" si="109"/>
        <v>-294</v>
      </c>
      <c r="Q696" s="55">
        <f t="shared" si="106"/>
        <v>5537</v>
      </c>
      <c r="R696" s="59" t="str">
        <f t="shared" si="102"/>
        <v>NÃO</v>
      </c>
      <c r="S696" s="15"/>
    </row>
    <row r="697" spans="2:19" x14ac:dyDescent="0.2">
      <c r="B697" s="5" t="s">
        <v>581</v>
      </c>
      <c r="C697" s="5" t="s">
        <v>208</v>
      </c>
      <c r="D697" s="22">
        <f t="shared" si="107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98"/>
        <v>1350</v>
      </c>
      <c r="J697" s="45">
        <v>10</v>
      </c>
      <c r="K697" s="46">
        <f t="shared" si="99"/>
        <v>120</v>
      </c>
      <c r="L697" s="42">
        <f t="shared" si="100"/>
        <v>0</v>
      </c>
      <c r="M697" s="24">
        <f t="shared" si="101"/>
        <v>5</v>
      </c>
      <c r="N697" s="26">
        <v>0</v>
      </c>
      <c r="O697" s="61">
        <f t="shared" si="108"/>
        <v>-11.25</v>
      </c>
      <c r="P697" s="60">
        <f t="shared" si="109"/>
        <v>-56.25</v>
      </c>
      <c r="Q697" s="55">
        <f t="shared" si="106"/>
        <v>1282.5</v>
      </c>
      <c r="R697" s="59" t="str">
        <f t="shared" si="102"/>
        <v>NÃO</v>
      </c>
      <c r="S697" s="15"/>
    </row>
    <row r="698" spans="2:19" x14ac:dyDescent="0.2">
      <c r="B698" s="5" t="s">
        <v>581</v>
      </c>
      <c r="C698" s="5" t="s">
        <v>205</v>
      </c>
      <c r="D698" s="22">
        <f t="shared" si="107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98"/>
        <v>65970</v>
      </c>
      <c r="J698" s="45">
        <v>5</v>
      </c>
      <c r="K698" s="46">
        <f t="shared" si="99"/>
        <v>60</v>
      </c>
      <c r="L698" s="42">
        <f t="shared" si="100"/>
        <v>0</v>
      </c>
      <c r="M698" s="24">
        <f t="shared" si="101"/>
        <v>5</v>
      </c>
      <c r="N698" s="26">
        <v>0</v>
      </c>
      <c r="O698" s="61">
        <f t="shared" si="108"/>
        <v>-1099.5</v>
      </c>
      <c r="P698" s="60">
        <f t="shared" si="109"/>
        <v>-5497.5</v>
      </c>
      <c r="Q698" s="55">
        <f t="shared" si="106"/>
        <v>59373</v>
      </c>
      <c r="R698" s="59" t="str">
        <f t="shared" si="102"/>
        <v>NÃO</v>
      </c>
      <c r="S698" s="15"/>
    </row>
    <row r="699" spans="2:19" x14ac:dyDescent="0.2">
      <c r="B699" s="5" t="s">
        <v>581</v>
      </c>
      <c r="C699" s="5" t="s">
        <v>207</v>
      </c>
      <c r="D699" s="22">
        <f t="shared" si="107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98"/>
        <v>1901.5</v>
      </c>
      <c r="J699" s="45">
        <v>5</v>
      </c>
      <c r="K699" s="46">
        <f t="shared" si="99"/>
        <v>60</v>
      </c>
      <c r="L699" s="42">
        <f t="shared" si="100"/>
        <v>0</v>
      </c>
      <c r="M699" s="24">
        <f t="shared" si="101"/>
        <v>5</v>
      </c>
      <c r="N699" s="26">
        <v>0</v>
      </c>
      <c r="O699" s="61">
        <f t="shared" si="108"/>
        <v>-31.691666666666666</v>
      </c>
      <c r="P699" s="60">
        <f t="shared" si="109"/>
        <v>-158.45833333333334</v>
      </c>
      <c r="Q699" s="55">
        <f t="shared" si="106"/>
        <v>1711.3500000000001</v>
      </c>
      <c r="R699" s="59" t="str">
        <f t="shared" si="102"/>
        <v>NÃO</v>
      </c>
      <c r="S699" s="15"/>
    </row>
    <row r="700" spans="2:19" x14ac:dyDescent="0.2">
      <c r="B700" s="5" t="s">
        <v>581</v>
      </c>
      <c r="C700" s="5" t="s">
        <v>208</v>
      </c>
      <c r="D700" s="22">
        <f t="shared" si="107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98"/>
        <v>1360</v>
      </c>
      <c r="J700" s="45">
        <v>10</v>
      </c>
      <c r="K700" s="46">
        <f t="shared" si="99"/>
        <v>120</v>
      </c>
      <c r="L700" s="42">
        <f t="shared" si="100"/>
        <v>0</v>
      </c>
      <c r="M700" s="24">
        <f t="shared" si="101"/>
        <v>5</v>
      </c>
      <c r="N700" s="26">
        <v>0</v>
      </c>
      <c r="O700" s="61">
        <f t="shared" si="108"/>
        <v>-11.333333333333334</v>
      </c>
      <c r="P700" s="60">
        <f t="shared" si="109"/>
        <v>-56.666666666666671</v>
      </c>
      <c r="Q700" s="55">
        <f t="shared" si="106"/>
        <v>1292</v>
      </c>
      <c r="R700" s="59" t="str">
        <f t="shared" si="102"/>
        <v>NÃO</v>
      </c>
      <c r="S700" s="15"/>
    </row>
    <row r="701" spans="2:19" x14ac:dyDescent="0.2">
      <c r="B701" s="5" t="s">
        <v>581</v>
      </c>
      <c r="C701" s="5" t="s">
        <v>208</v>
      </c>
      <c r="D701" s="22">
        <f t="shared" si="107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98"/>
        <v>1160</v>
      </c>
      <c r="J701" s="45">
        <v>10</v>
      </c>
      <c r="K701" s="46">
        <f t="shared" si="99"/>
        <v>120</v>
      </c>
      <c r="L701" s="42">
        <f t="shared" si="100"/>
        <v>0</v>
      </c>
      <c r="M701" s="24">
        <f t="shared" si="101"/>
        <v>5</v>
      </c>
      <c r="N701" s="26">
        <v>0</v>
      </c>
      <c r="O701" s="61">
        <f t="shared" si="108"/>
        <v>-9.6666666666666661</v>
      </c>
      <c r="P701" s="60">
        <f t="shared" si="109"/>
        <v>-48.333333333333329</v>
      </c>
      <c r="Q701" s="55">
        <f t="shared" si="106"/>
        <v>1102</v>
      </c>
      <c r="R701" s="59" t="str">
        <f t="shared" si="102"/>
        <v>NÃO</v>
      </c>
      <c r="S701" s="15"/>
    </row>
    <row r="702" spans="2:19" x14ac:dyDescent="0.2">
      <c r="B702" s="5" t="s">
        <v>581</v>
      </c>
      <c r="C702" s="5" t="s">
        <v>207</v>
      </c>
      <c r="D702" s="22">
        <f t="shared" si="107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98"/>
        <v>1298</v>
      </c>
      <c r="J702" s="45">
        <v>5</v>
      </c>
      <c r="K702" s="46">
        <f t="shared" si="99"/>
        <v>60</v>
      </c>
      <c r="L702" s="42">
        <f t="shared" si="100"/>
        <v>0</v>
      </c>
      <c r="M702" s="24">
        <f t="shared" si="101"/>
        <v>5</v>
      </c>
      <c r="N702" s="26">
        <v>0</v>
      </c>
      <c r="O702" s="61">
        <f t="shared" si="108"/>
        <v>-21.633333333333333</v>
      </c>
      <c r="P702" s="60">
        <f t="shared" si="109"/>
        <v>-108.16666666666666</v>
      </c>
      <c r="Q702" s="55">
        <f t="shared" si="106"/>
        <v>1168.1999999999998</v>
      </c>
      <c r="R702" s="59" t="str">
        <f t="shared" si="102"/>
        <v>NÃO</v>
      </c>
      <c r="S702" s="15"/>
    </row>
    <row r="703" spans="2:19" x14ac:dyDescent="0.2">
      <c r="B703" s="5" t="s">
        <v>581</v>
      </c>
      <c r="C703" s="5" t="s">
        <v>206</v>
      </c>
      <c r="D703" s="22">
        <f t="shared" si="107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98"/>
        <v>5135</v>
      </c>
      <c r="J703" s="45">
        <v>10</v>
      </c>
      <c r="K703" s="46">
        <f t="shared" si="99"/>
        <v>120</v>
      </c>
      <c r="L703" s="42">
        <f t="shared" si="100"/>
        <v>0</v>
      </c>
      <c r="M703" s="24">
        <f t="shared" si="101"/>
        <v>5</v>
      </c>
      <c r="N703" s="26">
        <v>0</v>
      </c>
      <c r="O703" s="61">
        <f t="shared" si="108"/>
        <v>-42.791666666666664</v>
      </c>
      <c r="P703" s="60">
        <f t="shared" si="109"/>
        <v>-213.95833333333331</v>
      </c>
      <c r="Q703" s="55">
        <f t="shared" si="106"/>
        <v>4878.25</v>
      </c>
      <c r="R703" s="59" t="str">
        <f t="shared" si="102"/>
        <v>NÃO</v>
      </c>
      <c r="S703" s="15"/>
    </row>
    <row r="704" spans="2:19" x14ac:dyDescent="0.2">
      <c r="B704" s="5" t="s">
        <v>581</v>
      </c>
      <c r="C704" s="5" t="s">
        <v>208</v>
      </c>
      <c r="D704" s="22">
        <f t="shared" si="107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98"/>
        <v>5892.5</v>
      </c>
      <c r="J704" s="45">
        <v>10</v>
      </c>
      <c r="K704" s="46">
        <f t="shared" si="99"/>
        <v>120</v>
      </c>
      <c r="L704" s="42">
        <f t="shared" si="100"/>
        <v>0</v>
      </c>
      <c r="M704" s="24">
        <f t="shared" si="101"/>
        <v>4</v>
      </c>
      <c r="N704" s="26">
        <v>0</v>
      </c>
      <c r="O704" s="61">
        <f t="shared" si="108"/>
        <v>-49.104166666666664</v>
      </c>
      <c r="P704" s="60">
        <f t="shared" si="109"/>
        <v>-196.41666666666666</v>
      </c>
      <c r="Q704" s="55">
        <f t="shared" si="106"/>
        <v>5646.9791666666661</v>
      </c>
      <c r="R704" s="59" t="str">
        <f t="shared" si="102"/>
        <v>NÃO</v>
      </c>
      <c r="S704" s="15"/>
    </row>
    <row r="705" spans="2:19" x14ac:dyDescent="0.2">
      <c r="B705" s="5" t="s">
        <v>581</v>
      </c>
      <c r="C705" s="5" t="s">
        <v>205</v>
      </c>
      <c r="D705" s="22">
        <f t="shared" si="107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98"/>
        <v>49709.5</v>
      </c>
      <c r="J705" s="45">
        <v>5</v>
      </c>
      <c r="K705" s="46">
        <f t="shared" si="99"/>
        <v>60</v>
      </c>
      <c r="L705" s="42">
        <f t="shared" si="100"/>
        <v>0</v>
      </c>
      <c r="M705" s="24">
        <f t="shared" si="101"/>
        <v>4</v>
      </c>
      <c r="N705" s="26">
        <v>0</v>
      </c>
      <c r="O705" s="61">
        <f t="shared" si="108"/>
        <v>-828.49166666666667</v>
      </c>
      <c r="P705" s="60">
        <f t="shared" si="109"/>
        <v>-3313.9666666666667</v>
      </c>
      <c r="Q705" s="55">
        <f t="shared" si="106"/>
        <v>45567.041666666664</v>
      </c>
      <c r="R705" s="59" t="str">
        <f t="shared" si="102"/>
        <v>NÃO</v>
      </c>
      <c r="S705" s="15"/>
    </row>
    <row r="706" spans="2:19" x14ac:dyDescent="0.2">
      <c r="B706" s="5" t="s">
        <v>582</v>
      </c>
      <c r="C706" s="5" t="s">
        <v>6</v>
      </c>
      <c r="D706" s="22">
        <f t="shared" si="107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98"/>
        <v>38618.25</v>
      </c>
      <c r="J706" s="45">
        <v>25</v>
      </c>
      <c r="K706" s="46">
        <f t="shared" si="99"/>
        <v>300</v>
      </c>
      <c r="L706" s="42">
        <f t="shared" si="100"/>
        <v>0</v>
      </c>
      <c r="M706" s="24">
        <f t="shared" si="101"/>
        <v>3</v>
      </c>
      <c r="N706" s="26">
        <v>0</v>
      </c>
      <c r="O706" s="61">
        <f t="shared" si="108"/>
        <v>-128.72749999999999</v>
      </c>
      <c r="P706" s="60">
        <f t="shared" si="109"/>
        <v>-386.1825</v>
      </c>
      <c r="Q706" s="55">
        <f t="shared" si="106"/>
        <v>38103.339999999997</v>
      </c>
      <c r="R706" s="59" t="str">
        <f t="shared" si="102"/>
        <v>NÃO</v>
      </c>
      <c r="S706" s="15"/>
    </row>
    <row r="707" spans="2:19" x14ac:dyDescent="0.2">
      <c r="B707" s="5" t="s">
        <v>581</v>
      </c>
      <c r="C707" s="5" t="s">
        <v>208</v>
      </c>
      <c r="D707" s="22">
        <f t="shared" ref="D707:D725" si="110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98"/>
        <v>450</v>
      </c>
      <c r="J707" s="45">
        <v>10</v>
      </c>
      <c r="K707" s="46">
        <f t="shared" si="99"/>
        <v>120</v>
      </c>
      <c r="L707" s="42">
        <f t="shared" si="100"/>
        <v>0</v>
      </c>
      <c r="M707" s="24">
        <f t="shared" si="101"/>
        <v>3</v>
      </c>
      <c r="N707" s="26">
        <v>0</v>
      </c>
      <c r="O707" s="61">
        <f t="shared" si="108"/>
        <v>-3.75</v>
      </c>
      <c r="P707" s="60">
        <f t="shared" ref="P707:P725" si="111">O707*M707</f>
        <v>-11.25</v>
      </c>
      <c r="Q707" s="55">
        <f t="shared" si="106"/>
        <v>435</v>
      </c>
      <c r="R707" s="59" t="str">
        <f t="shared" si="102"/>
        <v>NÃO</v>
      </c>
      <c r="S707" s="15"/>
    </row>
    <row r="708" spans="2:19" x14ac:dyDescent="0.2">
      <c r="B708" s="5" t="s">
        <v>582</v>
      </c>
      <c r="C708" s="5" t="s">
        <v>6</v>
      </c>
      <c r="D708" s="22">
        <f t="shared" si="110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25" si="112">G708*H708</f>
        <v>17839.939999999999</v>
      </c>
      <c r="J708" s="45">
        <v>25</v>
      </c>
      <c r="K708" s="46">
        <f t="shared" ref="K708:K725" si="113">J708*12</f>
        <v>300</v>
      </c>
      <c r="L708" s="42">
        <f t="shared" ref="L708:L725" si="114">DATEDIF(F708,$F$2,"Y")</f>
        <v>0</v>
      </c>
      <c r="M708" s="24">
        <f t="shared" ref="M708:M725" si="115">DATEDIF(F708,$F$2,"M")</f>
        <v>3</v>
      </c>
      <c r="N708" s="26">
        <v>0</v>
      </c>
      <c r="O708" s="61">
        <f t="shared" si="108"/>
        <v>-59.466466666666662</v>
      </c>
      <c r="P708" s="60">
        <f t="shared" si="111"/>
        <v>-178.39939999999999</v>
      </c>
      <c r="Q708" s="55">
        <f t="shared" si="106"/>
        <v>17602.074133333335</v>
      </c>
      <c r="R708" s="59" t="str">
        <f t="shared" ref="R708:R725" si="116">IF(M708&gt;K708,"SIM","NÃO")</f>
        <v>NÃO</v>
      </c>
      <c r="S708" s="15"/>
    </row>
    <row r="709" spans="2:19" x14ac:dyDescent="0.2">
      <c r="B709" s="5" t="s">
        <v>581</v>
      </c>
      <c r="C709" s="5" t="s">
        <v>208</v>
      </c>
      <c r="D709" s="22">
        <f t="shared" si="110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2"/>
        <v>29700</v>
      </c>
      <c r="J709" s="45">
        <v>10</v>
      </c>
      <c r="K709" s="46">
        <f t="shared" si="113"/>
        <v>120</v>
      </c>
      <c r="L709" s="42">
        <f t="shared" si="114"/>
        <v>0</v>
      </c>
      <c r="M709" s="24">
        <f t="shared" si="115"/>
        <v>2</v>
      </c>
      <c r="N709" s="26">
        <v>0</v>
      </c>
      <c r="O709" s="61">
        <f t="shared" si="108"/>
        <v>-247.5</v>
      </c>
      <c r="P709" s="60">
        <f t="shared" si="111"/>
        <v>-495</v>
      </c>
      <c r="Q709" s="55">
        <f t="shared" si="106"/>
        <v>28957.5</v>
      </c>
      <c r="R709" s="59" t="str">
        <f t="shared" si="116"/>
        <v>NÃO</v>
      </c>
      <c r="S709" s="15"/>
    </row>
    <row r="710" spans="2:19" x14ac:dyDescent="0.2">
      <c r="B710" s="5" t="s">
        <v>582</v>
      </c>
      <c r="C710" s="5" t="s">
        <v>6</v>
      </c>
      <c r="D710" s="22">
        <f t="shared" si="110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2"/>
        <v>32639.18</v>
      </c>
      <c r="J710" s="45">
        <v>25</v>
      </c>
      <c r="K710" s="46">
        <f t="shared" si="113"/>
        <v>300</v>
      </c>
      <c r="L710" s="42">
        <f t="shared" si="114"/>
        <v>0</v>
      </c>
      <c r="M710" s="24">
        <f t="shared" si="115"/>
        <v>2</v>
      </c>
      <c r="N710" s="26">
        <v>0</v>
      </c>
      <c r="O710" s="61">
        <f t="shared" si="108"/>
        <v>-108.79726666666667</v>
      </c>
      <c r="P710" s="60">
        <f t="shared" si="111"/>
        <v>-217.59453333333335</v>
      </c>
      <c r="Q710" s="55">
        <f t="shared" si="106"/>
        <v>32312.788199999999</v>
      </c>
      <c r="R710" s="59" t="str">
        <f t="shared" si="116"/>
        <v>NÃO</v>
      </c>
      <c r="S710" s="15"/>
    </row>
    <row r="711" spans="2:19" x14ac:dyDescent="0.2">
      <c r="B711" s="5" t="s">
        <v>581</v>
      </c>
      <c r="C711" s="5" t="s">
        <v>206</v>
      </c>
      <c r="D711" s="22">
        <f t="shared" si="110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2"/>
        <v>879</v>
      </c>
      <c r="J711" s="45">
        <v>10</v>
      </c>
      <c r="K711" s="46">
        <f t="shared" si="113"/>
        <v>120</v>
      </c>
      <c r="L711" s="42">
        <f t="shared" si="114"/>
        <v>0</v>
      </c>
      <c r="M711" s="24">
        <f t="shared" si="115"/>
        <v>2</v>
      </c>
      <c r="N711" s="26">
        <v>0</v>
      </c>
      <c r="O711" s="61">
        <f t="shared" si="108"/>
        <v>-7.3250000000000002</v>
      </c>
      <c r="P711" s="60">
        <f t="shared" si="111"/>
        <v>-14.65</v>
      </c>
      <c r="Q711" s="55">
        <f t="shared" si="106"/>
        <v>857.02499999999998</v>
      </c>
      <c r="R711" s="59" t="str">
        <f t="shared" si="116"/>
        <v>NÃO</v>
      </c>
      <c r="S711" s="15"/>
    </row>
    <row r="712" spans="2:19" x14ac:dyDescent="0.2">
      <c r="B712" s="5" t="s">
        <v>581</v>
      </c>
      <c r="C712" s="5" t="s">
        <v>206</v>
      </c>
      <c r="D712" s="22">
        <f t="shared" si="110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2"/>
        <v>14000</v>
      </c>
      <c r="J712" s="45">
        <v>10</v>
      </c>
      <c r="K712" s="46">
        <f t="shared" si="113"/>
        <v>120</v>
      </c>
      <c r="L712" s="42">
        <f t="shared" si="114"/>
        <v>0</v>
      </c>
      <c r="M712" s="24">
        <f t="shared" si="115"/>
        <v>2</v>
      </c>
      <c r="N712" s="26">
        <v>0</v>
      </c>
      <c r="O712" s="61">
        <f t="shared" si="108"/>
        <v>-116.66666666666667</v>
      </c>
      <c r="P712" s="60">
        <f t="shared" si="111"/>
        <v>-233.33333333333334</v>
      </c>
      <c r="Q712" s="55">
        <f t="shared" si="106"/>
        <v>13650</v>
      </c>
      <c r="R712" s="59" t="str">
        <f t="shared" si="116"/>
        <v>NÃO</v>
      </c>
      <c r="S712" s="15"/>
    </row>
    <row r="713" spans="2:19" x14ac:dyDescent="0.2">
      <c r="B713" s="5" t="s">
        <v>581</v>
      </c>
      <c r="C713" s="5" t="s">
        <v>205</v>
      </c>
      <c r="D713" s="22">
        <f t="shared" si="110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2"/>
        <v>1989.98</v>
      </c>
      <c r="J713" s="45">
        <v>5</v>
      </c>
      <c r="K713" s="46">
        <f t="shared" si="113"/>
        <v>60</v>
      </c>
      <c r="L713" s="42">
        <f t="shared" si="114"/>
        <v>0</v>
      </c>
      <c r="M713" s="24">
        <f t="shared" si="115"/>
        <v>2</v>
      </c>
      <c r="N713" s="26">
        <v>0</v>
      </c>
      <c r="O713" s="61">
        <f t="shared" si="108"/>
        <v>-33.166333333333334</v>
      </c>
      <c r="P713" s="60">
        <f t="shared" si="111"/>
        <v>-66.332666666666668</v>
      </c>
      <c r="Q713" s="55">
        <f t="shared" si="106"/>
        <v>1890.481</v>
      </c>
      <c r="R713" s="59" t="str">
        <f t="shared" si="116"/>
        <v>NÃO</v>
      </c>
      <c r="S713" s="15"/>
    </row>
    <row r="714" spans="2:19" x14ac:dyDescent="0.2">
      <c r="B714" s="5" t="s">
        <v>582</v>
      </c>
      <c r="C714" s="5" t="s">
        <v>6</v>
      </c>
      <c r="D714" s="22">
        <f t="shared" si="110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2"/>
        <v>48462.18</v>
      </c>
      <c r="J714" s="45">
        <v>25</v>
      </c>
      <c r="K714" s="46">
        <f t="shared" si="113"/>
        <v>300</v>
      </c>
      <c r="L714" s="42">
        <f t="shared" si="114"/>
        <v>0</v>
      </c>
      <c r="M714" s="24">
        <f t="shared" si="115"/>
        <v>2</v>
      </c>
      <c r="N714" s="26">
        <v>0</v>
      </c>
      <c r="O714" s="61">
        <f t="shared" si="108"/>
        <v>-161.54060000000001</v>
      </c>
      <c r="P714" s="60">
        <f t="shared" si="111"/>
        <v>-323.08120000000002</v>
      </c>
      <c r="Q714" s="55">
        <f t="shared" si="106"/>
        <v>47977.558199999999</v>
      </c>
      <c r="R714" s="59" t="str">
        <f t="shared" si="116"/>
        <v>NÃO</v>
      </c>
      <c r="S714" s="15"/>
    </row>
    <row r="715" spans="2:19" x14ac:dyDescent="0.2">
      <c r="B715" s="5" t="s">
        <v>581</v>
      </c>
      <c r="C715" s="5" t="s">
        <v>208</v>
      </c>
      <c r="D715" s="22">
        <f t="shared" si="110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2"/>
        <v>1680</v>
      </c>
      <c r="J715" s="45">
        <v>10</v>
      </c>
      <c r="K715" s="46">
        <f t="shared" si="113"/>
        <v>120</v>
      </c>
      <c r="L715" s="42">
        <f t="shared" si="114"/>
        <v>0</v>
      </c>
      <c r="M715" s="24">
        <f t="shared" si="115"/>
        <v>2</v>
      </c>
      <c r="N715" s="26">
        <v>0</v>
      </c>
      <c r="O715" s="61">
        <f t="shared" si="108"/>
        <v>-14</v>
      </c>
      <c r="P715" s="60">
        <f t="shared" si="111"/>
        <v>-28</v>
      </c>
      <c r="Q715" s="55">
        <f t="shared" ref="Q715:Q725" si="117">I715+N715+O715+P715</f>
        <v>1638</v>
      </c>
      <c r="R715" s="59" t="str">
        <f t="shared" si="116"/>
        <v>NÃO</v>
      </c>
      <c r="S715" s="15"/>
    </row>
    <row r="716" spans="2:19" x14ac:dyDescent="0.2">
      <c r="B716" s="5" t="s">
        <v>582</v>
      </c>
      <c r="C716" s="5" t="s">
        <v>6</v>
      </c>
      <c r="D716" s="22">
        <f t="shared" si="110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2"/>
        <v>2587.5</v>
      </c>
      <c r="J716" s="45">
        <v>25</v>
      </c>
      <c r="K716" s="46">
        <f t="shared" si="113"/>
        <v>300</v>
      </c>
      <c r="L716" s="42">
        <f t="shared" si="114"/>
        <v>0</v>
      </c>
      <c r="M716" s="24">
        <f t="shared" si="115"/>
        <v>2</v>
      </c>
      <c r="N716" s="26">
        <v>0</v>
      </c>
      <c r="O716" s="61">
        <f t="shared" si="108"/>
        <v>-8.625</v>
      </c>
      <c r="P716" s="60">
        <f t="shared" si="111"/>
        <v>-17.25</v>
      </c>
      <c r="Q716" s="55">
        <f t="shared" si="117"/>
        <v>2561.625</v>
      </c>
      <c r="R716" s="59" t="str">
        <f t="shared" si="116"/>
        <v>NÃO</v>
      </c>
      <c r="S716" s="15"/>
    </row>
    <row r="717" spans="2:19" x14ac:dyDescent="0.2">
      <c r="B717" s="5" t="s">
        <v>582</v>
      </c>
      <c r="C717" s="5" t="s">
        <v>6</v>
      </c>
      <c r="D717" s="22">
        <f t="shared" si="110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2"/>
        <v>1250</v>
      </c>
      <c r="J717" s="45">
        <v>25</v>
      </c>
      <c r="K717" s="46">
        <f t="shared" si="113"/>
        <v>300</v>
      </c>
      <c r="L717" s="42">
        <f t="shared" si="114"/>
        <v>0</v>
      </c>
      <c r="M717" s="24">
        <f t="shared" si="115"/>
        <v>2</v>
      </c>
      <c r="N717" s="26">
        <v>0</v>
      </c>
      <c r="O717" s="61">
        <f t="shared" si="108"/>
        <v>-4.166666666666667</v>
      </c>
      <c r="P717" s="60">
        <f t="shared" si="111"/>
        <v>-8.3333333333333339</v>
      </c>
      <c r="Q717" s="55">
        <f t="shared" si="117"/>
        <v>1237.5</v>
      </c>
      <c r="R717" s="59" t="str">
        <f t="shared" si="116"/>
        <v>NÃO</v>
      </c>
      <c r="S717" s="15"/>
    </row>
    <row r="718" spans="2:19" x14ac:dyDescent="0.2">
      <c r="B718" s="5" t="s">
        <v>581</v>
      </c>
      <c r="C718" s="5" t="s">
        <v>208</v>
      </c>
      <c r="D718" s="22">
        <f t="shared" si="110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2"/>
        <v>2699</v>
      </c>
      <c r="J718" s="45">
        <v>10</v>
      </c>
      <c r="K718" s="46">
        <f t="shared" si="113"/>
        <v>120</v>
      </c>
      <c r="L718" s="42">
        <f t="shared" si="114"/>
        <v>0</v>
      </c>
      <c r="M718" s="24">
        <f t="shared" si="115"/>
        <v>2</v>
      </c>
      <c r="N718" s="26">
        <v>0</v>
      </c>
      <c r="O718" s="61">
        <f t="shared" si="108"/>
        <v>-22.491666666666667</v>
      </c>
      <c r="P718" s="60">
        <f t="shared" si="111"/>
        <v>-44.983333333333334</v>
      </c>
      <c r="Q718" s="55">
        <f t="shared" si="117"/>
        <v>2631.5250000000001</v>
      </c>
      <c r="R718" s="59" t="str">
        <f t="shared" si="116"/>
        <v>NÃO</v>
      </c>
      <c r="S718" s="15"/>
    </row>
    <row r="719" spans="2:19" x14ac:dyDescent="0.2">
      <c r="B719" s="5" t="s">
        <v>582</v>
      </c>
      <c r="C719" s="5" t="s">
        <v>6</v>
      </c>
      <c r="D719" s="22">
        <f t="shared" si="110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2"/>
        <v>41342.19</v>
      </c>
      <c r="J719" s="45">
        <v>25</v>
      </c>
      <c r="K719" s="46">
        <f t="shared" si="113"/>
        <v>300</v>
      </c>
      <c r="L719" s="42">
        <f t="shared" si="114"/>
        <v>0</v>
      </c>
      <c r="M719" s="24">
        <f t="shared" si="115"/>
        <v>1</v>
      </c>
      <c r="N719" s="26">
        <v>0</v>
      </c>
      <c r="O719" s="61">
        <f t="shared" si="108"/>
        <v>-137.8073</v>
      </c>
      <c r="P719" s="60">
        <f t="shared" si="111"/>
        <v>-137.8073</v>
      </c>
      <c r="Q719" s="55">
        <f t="shared" si="117"/>
        <v>41066.575400000002</v>
      </c>
      <c r="R719" s="59" t="str">
        <f t="shared" si="116"/>
        <v>NÃO</v>
      </c>
      <c r="S719" s="15"/>
    </row>
    <row r="720" spans="2:19" x14ac:dyDescent="0.2">
      <c r="B720" s="5" t="s">
        <v>581</v>
      </c>
      <c r="C720" s="5" t="s">
        <v>206</v>
      </c>
      <c r="D720" s="22">
        <f t="shared" si="110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2"/>
        <v>5000</v>
      </c>
      <c r="J720" s="45">
        <v>10</v>
      </c>
      <c r="K720" s="46">
        <f t="shared" si="113"/>
        <v>120</v>
      </c>
      <c r="L720" s="42">
        <f t="shared" si="114"/>
        <v>0</v>
      </c>
      <c r="M720" s="24">
        <f t="shared" si="115"/>
        <v>1</v>
      </c>
      <c r="N720" s="26">
        <v>0</v>
      </c>
      <c r="O720" s="61">
        <f t="shared" si="108"/>
        <v>-41.666666666666664</v>
      </c>
      <c r="P720" s="60">
        <f t="shared" si="111"/>
        <v>-41.666666666666664</v>
      </c>
      <c r="Q720" s="55">
        <f t="shared" si="117"/>
        <v>4916.6666666666661</v>
      </c>
      <c r="R720" s="59" t="str">
        <f t="shared" si="116"/>
        <v>NÃO</v>
      </c>
      <c r="S720" s="15"/>
    </row>
    <row r="721" spans="2:575" x14ac:dyDescent="0.2">
      <c r="B721" s="5" t="s">
        <v>582</v>
      </c>
      <c r="C721" s="5" t="s">
        <v>6</v>
      </c>
      <c r="D721" s="22">
        <f t="shared" si="110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2"/>
        <v>20402.37</v>
      </c>
      <c r="J721" s="45">
        <v>25</v>
      </c>
      <c r="K721" s="46">
        <f t="shared" si="113"/>
        <v>300</v>
      </c>
      <c r="L721" s="42">
        <f t="shared" si="114"/>
        <v>0</v>
      </c>
      <c r="M721" s="24">
        <f t="shared" si="115"/>
        <v>0</v>
      </c>
      <c r="N721" s="26">
        <v>0</v>
      </c>
      <c r="O721" s="61">
        <f t="shared" si="108"/>
        <v>-68.007899999999992</v>
      </c>
      <c r="P721" s="60">
        <f t="shared" si="111"/>
        <v>0</v>
      </c>
      <c r="Q721" s="55">
        <f t="shared" si="117"/>
        <v>20334.362099999998</v>
      </c>
      <c r="R721" s="59" t="str">
        <f t="shared" si="116"/>
        <v>NÃO</v>
      </c>
      <c r="S721" s="15"/>
    </row>
    <row r="722" spans="2:575" x14ac:dyDescent="0.2">
      <c r="B722" s="5" t="s">
        <v>581</v>
      </c>
      <c r="C722" s="5" t="s">
        <v>208</v>
      </c>
      <c r="D722" s="22">
        <f t="shared" si="110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2"/>
        <v>3342</v>
      </c>
      <c r="J722" s="45">
        <v>10</v>
      </c>
      <c r="K722" s="46">
        <f t="shared" si="113"/>
        <v>120</v>
      </c>
      <c r="L722" s="42">
        <f t="shared" si="114"/>
        <v>0</v>
      </c>
      <c r="M722" s="24">
        <f t="shared" si="115"/>
        <v>0</v>
      </c>
      <c r="N722" s="26">
        <v>0</v>
      </c>
      <c r="O722" s="61">
        <f t="shared" si="108"/>
        <v>-27.85</v>
      </c>
      <c r="P722" s="60">
        <f t="shared" si="111"/>
        <v>0</v>
      </c>
      <c r="Q722" s="55">
        <f t="shared" si="117"/>
        <v>3314.15</v>
      </c>
      <c r="R722" s="59" t="str">
        <f t="shared" si="116"/>
        <v>NÃO</v>
      </c>
      <c r="S722" s="15"/>
    </row>
    <row r="723" spans="2:575" x14ac:dyDescent="0.2">
      <c r="B723" s="5" t="s">
        <v>582</v>
      </c>
      <c r="C723" s="5" t="s">
        <v>6</v>
      </c>
      <c r="D723" s="22">
        <f t="shared" si="110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2"/>
        <v>900</v>
      </c>
      <c r="J723" s="45">
        <v>25</v>
      </c>
      <c r="K723" s="46">
        <f t="shared" si="113"/>
        <v>300</v>
      </c>
      <c r="L723" s="42">
        <f t="shared" si="114"/>
        <v>0</v>
      </c>
      <c r="M723" s="24">
        <f t="shared" si="115"/>
        <v>0</v>
      </c>
      <c r="N723" s="26">
        <v>0</v>
      </c>
      <c r="O723" s="61">
        <f t="shared" si="108"/>
        <v>-3</v>
      </c>
      <c r="P723" s="60">
        <f t="shared" si="111"/>
        <v>0</v>
      </c>
      <c r="Q723" s="55">
        <f t="shared" si="117"/>
        <v>897</v>
      </c>
      <c r="R723" s="59" t="str">
        <f t="shared" si="116"/>
        <v>NÃO</v>
      </c>
      <c r="S723" s="15"/>
    </row>
    <row r="724" spans="2:575" x14ac:dyDescent="0.2">
      <c r="B724" s="5" t="s">
        <v>582</v>
      </c>
      <c r="C724" s="5" t="s">
        <v>6</v>
      </c>
      <c r="D724" s="22">
        <f t="shared" si="110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2"/>
        <v>12412.83</v>
      </c>
      <c r="J724" s="45">
        <v>25</v>
      </c>
      <c r="K724" s="46">
        <f t="shared" si="113"/>
        <v>300</v>
      </c>
      <c r="L724" s="42">
        <f t="shared" si="114"/>
        <v>0</v>
      </c>
      <c r="M724" s="24">
        <f t="shared" si="115"/>
        <v>0</v>
      </c>
      <c r="N724" s="26">
        <v>0</v>
      </c>
      <c r="O724" s="61">
        <f t="shared" si="108"/>
        <v>-41.376100000000001</v>
      </c>
      <c r="P724" s="60">
        <f t="shared" si="111"/>
        <v>0</v>
      </c>
      <c r="Q724" s="55">
        <f t="shared" si="117"/>
        <v>12371.4539</v>
      </c>
      <c r="R724" s="59" t="str">
        <f t="shared" si="116"/>
        <v>NÃO</v>
      </c>
      <c r="S724" s="15"/>
    </row>
    <row r="725" spans="2:575" x14ac:dyDescent="0.2">
      <c r="B725" s="5" t="s">
        <v>581</v>
      </c>
      <c r="C725" s="5" t="s">
        <v>208</v>
      </c>
      <c r="D725" s="22">
        <f t="shared" si="110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2"/>
        <v>6302</v>
      </c>
      <c r="J725" s="45">
        <v>10</v>
      </c>
      <c r="K725" s="46">
        <f t="shared" si="113"/>
        <v>120</v>
      </c>
      <c r="L725" s="42">
        <f t="shared" si="114"/>
        <v>0</v>
      </c>
      <c r="M725" s="24">
        <f t="shared" si="115"/>
        <v>0</v>
      </c>
      <c r="N725" s="26">
        <v>0</v>
      </c>
      <c r="O725" s="61">
        <f t="shared" si="108"/>
        <v>-52.516666666666666</v>
      </c>
      <c r="P725" s="60">
        <f t="shared" si="111"/>
        <v>0</v>
      </c>
      <c r="Q725" s="55">
        <f t="shared" si="117"/>
        <v>6249.4833333333336</v>
      </c>
      <c r="R725" s="59" t="str">
        <f t="shared" si="116"/>
        <v>NÃO</v>
      </c>
      <c r="S725" s="15"/>
    </row>
    <row r="726" spans="2:575" ht="24" customHeight="1" thickBot="1" x14ac:dyDescent="0.25">
      <c r="H726" s="49"/>
      <c r="I726" s="48">
        <f>SUM(I4:I725)</f>
        <v>14654480.769999994</v>
      </c>
      <c r="N726" s="27">
        <f>SUM(N4:N725)</f>
        <v>0</v>
      </c>
      <c r="O726" s="62">
        <f>SUM(O4:O725)</f>
        <v>-25963.745366666677</v>
      </c>
      <c r="P726" s="63">
        <f>SUM(P4:P725)</f>
        <v>-12473055.954349998</v>
      </c>
      <c r="Q726" s="56">
        <f>SUM(Q4:Q725)</f>
        <v>2155461.0702833328</v>
      </c>
      <c r="R726" s="57"/>
    </row>
    <row r="727" spans="2:575" ht="15.75" thickTop="1" x14ac:dyDescent="0.25">
      <c r="B727"/>
      <c r="C727"/>
      <c r="D727"/>
      <c r="M727" s="30"/>
      <c r="N727" s="29"/>
      <c r="O727" s="14"/>
      <c r="Q727" s="31"/>
      <c r="R727" s="18"/>
    </row>
    <row r="728" spans="2:575" ht="15" x14ac:dyDescent="0.25">
      <c r="B728"/>
      <c r="C728"/>
      <c r="D728"/>
      <c r="E728"/>
      <c r="G728" s="35"/>
      <c r="H728" s="33"/>
      <c r="I728" s="33"/>
      <c r="M728" s="30"/>
      <c r="N728" s="29"/>
      <c r="O728" s="29"/>
      <c r="Q728" s="67"/>
    </row>
    <row r="729" spans="2:575" ht="15" x14ac:dyDescent="0.25">
      <c r="B729"/>
      <c r="C729"/>
      <c r="D729"/>
      <c r="E729"/>
      <c r="F729"/>
      <c r="G729" s="35"/>
      <c r="H729" s="33"/>
      <c r="I729" s="33"/>
      <c r="P729" s="72" t="s">
        <v>618</v>
      </c>
      <c r="Q729" s="73" t="s">
        <v>619</v>
      </c>
      <c r="R729" s="74"/>
    </row>
    <row r="730" spans="2:575" ht="15" x14ac:dyDescent="0.25">
      <c r="B730"/>
      <c r="C730"/>
      <c r="D730"/>
      <c r="E730"/>
      <c r="F730"/>
      <c r="I730" s="33"/>
      <c r="N730" s="7" t="s">
        <v>12</v>
      </c>
      <c r="O730" t="s">
        <v>621</v>
      </c>
      <c r="P730" t="s">
        <v>594</v>
      </c>
      <c r="Q730" t="s">
        <v>616</v>
      </c>
      <c r="R730" t="s">
        <v>617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  <c r="SF730"/>
      <c r="SG730"/>
      <c r="SH730"/>
      <c r="SI730"/>
      <c r="SJ730"/>
      <c r="SK730"/>
      <c r="SL730"/>
      <c r="SM730"/>
      <c r="SN730"/>
      <c r="SO730"/>
      <c r="SP730"/>
      <c r="SQ730"/>
      <c r="SR730"/>
      <c r="SS730"/>
      <c r="ST730"/>
      <c r="SU730"/>
      <c r="SV730"/>
      <c r="SW730"/>
      <c r="SX730"/>
      <c r="SY730"/>
      <c r="SZ730"/>
      <c r="TA730"/>
      <c r="TB730"/>
      <c r="TC730"/>
      <c r="TD730"/>
      <c r="TE730"/>
      <c r="TF730"/>
      <c r="TG730"/>
      <c r="TH730"/>
      <c r="TI730"/>
      <c r="TJ730"/>
      <c r="TK730"/>
      <c r="TL730"/>
      <c r="TM730"/>
      <c r="TN730"/>
      <c r="TO730"/>
      <c r="TP730"/>
      <c r="TQ730"/>
      <c r="TR730"/>
      <c r="TS730"/>
      <c r="TT730"/>
      <c r="TU730"/>
      <c r="TV730"/>
      <c r="TW730"/>
      <c r="TX730"/>
      <c r="TY730"/>
      <c r="TZ730"/>
      <c r="UA730"/>
      <c r="UB730"/>
      <c r="UC730"/>
      <c r="UD730"/>
      <c r="UE730"/>
      <c r="UF730"/>
      <c r="UG730"/>
      <c r="UH730"/>
      <c r="UI730"/>
      <c r="UJ730"/>
      <c r="UK730"/>
      <c r="UL730"/>
      <c r="UM730"/>
      <c r="UN730"/>
      <c r="UO730"/>
      <c r="UP730"/>
      <c r="UQ730"/>
      <c r="UR730"/>
      <c r="US730"/>
      <c r="UT730"/>
      <c r="UU730"/>
      <c r="UV730"/>
      <c r="UW730"/>
      <c r="UX730"/>
      <c r="UY730"/>
      <c r="UZ730"/>
      <c r="VA730"/>
      <c r="VB730"/>
      <c r="VC730"/>
    </row>
    <row r="731" spans="2:575" ht="15" x14ac:dyDescent="0.25">
      <c r="G731" s="69">
        <f>GETPIVOTDATA("Soma de Valor da Depreciação Mensal",$N$730,"Grupo","Bens Imóveis")+GETPIVOTDATA("Soma de Depreciação da Acumulada",$N$730,"Grupo","Bens Imóveis")</f>
        <v>-10030460.835466668</v>
      </c>
      <c r="H731" s="32">
        <f>10026645.08+G731</f>
        <v>-3815.7554666679353</v>
      </c>
      <c r="N731" s="8" t="s">
        <v>582</v>
      </c>
      <c r="O731" s="28">
        <v>11497243.029999997</v>
      </c>
      <c r="P731" s="28">
        <v>-10367.729866666665</v>
      </c>
      <c r="Q731" s="28">
        <v>-10020093.105600001</v>
      </c>
      <c r="R731" s="28">
        <v>1466782.1945333336</v>
      </c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  <c r="IW731"/>
      <c r="IX731"/>
      <c r="IY731"/>
      <c r="IZ731"/>
      <c r="JA731"/>
      <c r="JB731"/>
      <c r="JC731"/>
      <c r="JD731"/>
      <c r="JE731"/>
      <c r="JF731"/>
      <c r="JG731"/>
      <c r="JH731"/>
      <c r="JI731"/>
      <c r="JJ731"/>
      <c r="JK731"/>
      <c r="JL731"/>
      <c r="JM731"/>
      <c r="JN731"/>
      <c r="JO731"/>
      <c r="JP731"/>
      <c r="JQ731"/>
      <c r="JR731"/>
      <c r="JS731"/>
      <c r="JT731"/>
      <c r="JU731"/>
      <c r="JV731"/>
      <c r="JW731"/>
      <c r="JX731"/>
      <c r="JY731"/>
      <c r="JZ731"/>
      <c r="KA731"/>
      <c r="KB731"/>
      <c r="KC731"/>
      <c r="KD731"/>
      <c r="KE731"/>
      <c r="KF731"/>
      <c r="KG731"/>
      <c r="KH731"/>
      <c r="KI731"/>
      <c r="KJ731"/>
      <c r="KK731"/>
      <c r="KL731"/>
      <c r="KM731"/>
      <c r="KN731"/>
      <c r="KO731"/>
      <c r="KP731"/>
      <c r="KQ731"/>
      <c r="KR731"/>
      <c r="KS731"/>
      <c r="KT731"/>
      <c r="KU731"/>
      <c r="KV731"/>
      <c r="KW731"/>
      <c r="KX731"/>
      <c r="KY731"/>
      <c r="KZ731"/>
      <c r="LA731"/>
      <c r="LB731"/>
      <c r="LC731"/>
      <c r="LD731"/>
      <c r="LE731"/>
      <c r="LF731"/>
      <c r="LG731"/>
      <c r="LH731"/>
      <c r="LI731"/>
      <c r="LJ731"/>
      <c r="LK731"/>
      <c r="LL731"/>
      <c r="LM731"/>
      <c r="LN731"/>
      <c r="LO731"/>
      <c r="LP731"/>
      <c r="LQ731"/>
      <c r="LR731"/>
      <c r="LS731"/>
      <c r="LT731"/>
      <c r="LU731"/>
      <c r="LV731"/>
      <c r="LW731"/>
      <c r="LX731"/>
      <c r="LY731"/>
      <c r="LZ731"/>
      <c r="MA731"/>
      <c r="MB731"/>
      <c r="MC731"/>
      <c r="MD731"/>
      <c r="ME731"/>
      <c r="MF731"/>
      <c r="MG731"/>
      <c r="MH731"/>
      <c r="MI731"/>
      <c r="MJ731"/>
      <c r="MK731"/>
      <c r="ML731"/>
      <c r="MM731"/>
      <c r="MN731"/>
      <c r="MO731"/>
      <c r="MP731"/>
      <c r="MQ731"/>
      <c r="MR731"/>
      <c r="MS731"/>
      <c r="MT731"/>
      <c r="MU731"/>
      <c r="MV731"/>
      <c r="MW731"/>
      <c r="MX731"/>
      <c r="MY731"/>
      <c r="MZ731"/>
      <c r="NA731"/>
      <c r="NB731"/>
      <c r="NC731"/>
      <c r="ND731"/>
      <c r="NE731"/>
      <c r="NF731"/>
      <c r="NG731"/>
      <c r="NH731"/>
      <c r="NI731"/>
      <c r="NJ731"/>
      <c r="NK731"/>
      <c r="NL731"/>
      <c r="NM731"/>
      <c r="NN731"/>
      <c r="NO731"/>
      <c r="NP731"/>
      <c r="NQ731"/>
      <c r="NR731"/>
      <c r="NS731"/>
      <c r="NT731"/>
      <c r="NU731"/>
      <c r="NV731"/>
      <c r="NW731"/>
      <c r="NX731"/>
      <c r="NY731"/>
      <c r="NZ731"/>
      <c r="OA731"/>
      <c r="OB731"/>
      <c r="OC731"/>
      <c r="OD731"/>
      <c r="OE731"/>
      <c r="OF731"/>
      <c r="OG731"/>
      <c r="OH731"/>
      <c r="OI731"/>
      <c r="OJ731"/>
      <c r="OK731"/>
      <c r="OL731"/>
      <c r="OM731"/>
      <c r="ON731"/>
      <c r="OO731"/>
      <c r="OP731"/>
      <c r="OQ731"/>
      <c r="OR731"/>
      <c r="OS731"/>
      <c r="OT731"/>
      <c r="OU731"/>
      <c r="OV731"/>
      <c r="OW731"/>
      <c r="OX731"/>
      <c r="OY731"/>
      <c r="OZ731"/>
      <c r="PA731"/>
      <c r="PB731"/>
      <c r="PC731"/>
      <c r="PD731"/>
      <c r="PE731"/>
      <c r="PF731"/>
      <c r="PG731"/>
      <c r="PH731"/>
      <c r="PI731"/>
      <c r="PJ731"/>
      <c r="PK731"/>
      <c r="PL731"/>
      <c r="PM731"/>
      <c r="PN731"/>
      <c r="PO731"/>
      <c r="PP731"/>
      <c r="PQ731"/>
      <c r="PR731"/>
      <c r="PS731"/>
      <c r="PT731"/>
      <c r="PU731"/>
      <c r="PV731"/>
      <c r="PW731"/>
      <c r="PX731"/>
      <c r="PY731"/>
      <c r="PZ731"/>
      <c r="QA731"/>
      <c r="QB731"/>
      <c r="QC731"/>
      <c r="QD731"/>
      <c r="QE731"/>
      <c r="QF731"/>
      <c r="QG731"/>
      <c r="QH731"/>
      <c r="QI731"/>
      <c r="QJ731"/>
      <c r="QK731"/>
      <c r="QL731"/>
      <c r="QM731"/>
      <c r="QN731"/>
      <c r="QO731"/>
      <c r="QP731"/>
      <c r="QQ731"/>
      <c r="QR731"/>
      <c r="QS731"/>
      <c r="QT731"/>
      <c r="QU731"/>
      <c r="QV731"/>
      <c r="QW731"/>
      <c r="QX731"/>
      <c r="QY731"/>
      <c r="QZ731"/>
      <c r="RA731"/>
      <c r="RB731"/>
      <c r="RC731"/>
      <c r="RD731"/>
      <c r="RE731"/>
      <c r="RF731"/>
      <c r="RG731"/>
      <c r="RH731"/>
      <c r="RI731"/>
      <c r="RJ731"/>
      <c r="RK731"/>
      <c r="RL731"/>
      <c r="RM731"/>
      <c r="RN731"/>
      <c r="RO731"/>
      <c r="RP731"/>
      <c r="RQ731"/>
      <c r="RR731"/>
      <c r="RS731"/>
      <c r="RT731"/>
      <c r="RU731"/>
      <c r="RV731"/>
      <c r="RW731"/>
      <c r="RX731"/>
      <c r="RY731"/>
      <c r="RZ731"/>
      <c r="SA731"/>
      <c r="SB731"/>
      <c r="SC731"/>
      <c r="SD731"/>
      <c r="SE731"/>
      <c r="SF731"/>
      <c r="SG731"/>
      <c r="SH731"/>
      <c r="SI731"/>
      <c r="SJ731"/>
      <c r="SK731"/>
      <c r="SL731"/>
      <c r="SM731"/>
      <c r="SN731"/>
      <c r="SO731"/>
      <c r="SP731"/>
      <c r="SQ731"/>
      <c r="SR731"/>
      <c r="SS731"/>
      <c r="ST731"/>
      <c r="SU731"/>
      <c r="SV731"/>
      <c r="SW731"/>
      <c r="SX731"/>
      <c r="SY731"/>
      <c r="SZ731"/>
      <c r="TA731"/>
      <c r="TB731"/>
      <c r="TC731"/>
      <c r="TD731"/>
      <c r="TE731"/>
      <c r="TF731"/>
      <c r="TG731"/>
      <c r="TH731"/>
      <c r="TI731"/>
      <c r="TJ731"/>
      <c r="TK731"/>
      <c r="TL731"/>
      <c r="TM731"/>
      <c r="TN731"/>
      <c r="TO731"/>
      <c r="TP731"/>
      <c r="TQ731"/>
      <c r="TR731"/>
      <c r="TS731"/>
      <c r="TT731"/>
      <c r="TU731"/>
      <c r="TV731"/>
      <c r="TW731"/>
      <c r="TX731"/>
      <c r="TY731"/>
      <c r="TZ731"/>
      <c r="UA731"/>
      <c r="UB731"/>
      <c r="UC731"/>
      <c r="UD731"/>
      <c r="UE731"/>
      <c r="UF731"/>
      <c r="UG731"/>
      <c r="UH731"/>
      <c r="UI731"/>
      <c r="UJ731"/>
      <c r="UK731"/>
      <c r="UL731"/>
      <c r="UM731"/>
      <c r="UN731"/>
      <c r="UO731"/>
      <c r="UP731"/>
      <c r="UQ731"/>
      <c r="UR731"/>
      <c r="US731"/>
      <c r="UT731"/>
      <c r="UU731"/>
      <c r="UV731"/>
      <c r="UW731"/>
      <c r="UX731"/>
      <c r="UY731"/>
      <c r="UZ731"/>
      <c r="VA731"/>
      <c r="VB731"/>
      <c r="VC731"/>
    </row>
    <row r="732" spans="2:575" ht="15" x14ac:dyDescent="0.25">
      <c r="G732" s="33"/>
      <c r="H732" s="33"/>
      <c r="N732" s="8" t="s">
        <v>581</v>
      </c>
      <c r="O732" s="28">
        <v>3152742.810000001</v>
      </c>
      <c r="P732" s="28">
        <v>-15521.099999999999</v>
      </c>
      <c r="Q732" s="28">
        <v>-2451472.7914166674</v>
      </c>
      <c r="R732" s="28">
        <v>685748.91858333338</v>
      </c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  <c r="SF732"/>
      <c r="SG732"/>
      <c r="SH732"/>
      <c r="SI732"/>
      <c r="SJ732"/>
      <c r="SK732"/>
      <c r="SL732"/>
      <c r="SM732"/>
      <c r="SN732"/>
      <c r="SO732"/>
      <c r="SP732"/>
      <c r="SQ732"/>
      <c r="SR732"/>
      <c r="SS732"/>
      <c r="ST732"/>
      <c r="SU732"/>
      <c r="SV732"/>
      <c r="SW732"/>
      <c r="SX732"/>
      <c r="SY732"/>
      <c r="SZ732"/>
      <c r="TA732"/>
      <c r="TB732"/>
      <c r="TC732"/>
      <c r="TD732"/>
      <c r="TE732"/>
      <c r="TF732"/>
      <c r="TG732"/>
      <c r="TH732"/>
      <c r="TI732"/>
      <c r="TJ732"/>
      <c r="TK732"/>
      <c r="TL732"/>
      <c r="TM732"/>
      <c r="TN732"/>
      <c r="TO732"/>
      <c r="TP732"/>
      <c r="TQ732"/>
      <c r="TR732"/>
      <c r="TS732"/>
      <c r="TT732"/>
      <c r="TU732"/>
      <c r="TV732"/>
      <c r="TW732"/>
      <c r="TX732"/>
      <c r="TY732"/>
      <c r="TZ732"/>
      <c r="UA732"/>
      <c r="UB732"/>
      <c r="UC732"/>
      <c r="UD732"/>
      <c r="UE732"/>
      <c r="UF732"/>
      <c r="UG732"/>
      <c r="UH732"/>
      <c r="UI732"/>
      <c r="UJ732"/>
      <c r="UK732"/>
      <c r="UL732"/>
      <c r="UM732"/>
      <c r="UN732"/>
      <c r="UO732"/>
      <c r="UP732"/>
      <c r="UQ732"/>
      <c r="UR732"/>
      <c r="US732"/>
      <c r="UT732"/>
      <c r="UU732"/>
      <c r="UV732"/>
      <c r="UW732"/>
      <c r="UX732"/>
      <c r="UY732"/>
      <c r="UZ732"/>
      <c r="VA732"/>
      <c r="VB732"/>
      <c r="VC732"/>
    </row>
    <row r="733" spans="2:575" ht="15" x14ac:dyDescent="0.25">
      <c r="G733" s="33"/>
      <c r="H733" s="33"/>
      <c r="N733" s="8" t="s">
        <v>210</v>
      </c>
      <c r="O733" s="28">
        <v>4494.93</v>
      </c>
      <c r="P733" s="28">
        <v>-74.915500000000009</v>
      </c>
      <c r="Q733" s="28">
        <v>-1490.0573333333334</v>
      </c>
      <c r="R733" s="28">
        <v>2929.9571666666666</v>
      </c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  <c r="IW733"/>
      <c r="IX733"/>
      <c r="IY733"/>
      <c r="IZ733"/>
      <c r="JA733"/>
      <c r="JB733"/>
      <c r="JC733"/>
      <c r="JD733"/>
      <c r="JE733"/>
      <c r="JF733"/>
      <c r="JG733"/>
      <c r="JH733"/>
      <c r="JI733"/>
      <c r="JJ733"/>
      <c r="JK733"/>
      <c r="JL733"/>
      <c r="JM733"/>
      <c r="JN733"/>
      <c r="JO733"/>
      <c r="JP733"/>
      <c r="JQ733"/>
      <c r="JR733"/>
      <c r="JS733"/>
      <c r="JT733"/>
      <c r="JU733"/>
      <c r="JV733"/>
      <c r="JW733"/>
      <c r="JX733"/>
      <c r="JY733"/>
      <c r="JZ733"/>
      <c r="KA733"/>
      <c r="KB733"/>
      <c r="KC733"/>
      <c r="KD733"/>
      <c r="KE733"/>
      <c r="KF733"/>
      <c r="KG733"/>
      <c r="KH733"/>
      <c r="KI733"/>
      <c r="KJ733"/>
      <c r="KK733"/>
      <c r="KL733"/>
      <c r="KM733"/>
      <c r="KN733"/>
      <c r="KO733"/>
      <c r="KP733"/>
      <c r="KQ733"/>
      <c r="KR733"/>
      <c r="KS733"/>
      <c r="KT733"/>
      <c r="KU733"/>
      <c r="KV733"/>
      <c r="KW733"/>
      <c r="KX733"/>
      <c r="KY733"/>
      <c r="KZ733"/>
      <c r="LA733"/>
      <c r="LB733"/>
      <c r="LC733"/>
      <c r="LD733"/>
      <c r="LE733"/>
      <c r="LF733"/>
      <c r="LG733"/>
      <c r="LH733"/>
      <c r="LI733"/>
      <c r="LJ733"/>
      <c r="LK733"/>
      <c r="LL733"/>
      <c r="LM733"/>
      <c r="LN733"/>
      <c r="LO733"/>
      <c r="LP733"/>
      <c r="LQ733"/>
      <c r="LR733"/>
      <c r="LS733"/>
      <c r="LT733"/>
      <c r="LU733"/>
      <c r="LV733"/>
      <c r="LW733"/>
      <c r="LX733"/>
      <c r="LY733"/>
      <c r="LZ733"/>
      <c r="MA733"/>
      <c r="MB733"/>
      <c r="MC733"/>
      <c r="MD733"/>
      <c r="ME733"/>
      <c r="MF733"/>
      <c r="MG733"/>
      <c r="MH733"/>
      <c r="MI733"/>
      <c r="MJ733"/>
      <c r="MK733"/>
      <c r="ML733"/>
      <c r="MM733"/>
      <c r="MN733"/>
      <c r="MO733"/>
      <c r="MP733"/>
      <c r="MQ733"/>
      <c r="MR733"/>
      <c r="MS733"/>
      <c r="MT733"/>
      <c r="MU733"/>
      <c r="MV733"/>
      <c r="MW733"/>
      <c r="MX733"/>
      <c r="MY733"/>
      <c r="MZ733"/>
      <c r="NA733"/>
      <c r="NB733"/>
      <c r="NC733"/>
      <c r="ND733"/>
      <c r="NE733"/>
      <c r="NF733"/>
      <c r="NG733"/>
      <c r="NH733"/>
      <c r="NI733"/>
      <c r="NJ733"/>
      <c r="NK733"/>
      <c r="NL733"/>
      <c r="NM733"/>
      <c r="NN733"/>
      <c r="NO733"/>
      <c r="NP733"/>
      <c r="NQ733"/>
      <c r="NR733"/>
      <c r="NS733"/>
      <c r="NT733"/>
      <c r="NU733"/>
      <c r="NV733"/>
      <c r="NW733"/>
      <c r="NX733"/>
      <c r="NY733"/>
      <c r="NZ733"/>
      <c r="OA733"/>
      <c r="OB733"/>
      <c r="OC733"/>
      <c r="OD733"/>
      <c r="OE733"/>
      <c r="OF733"/>
      <c r="OG733"/>
      <c r="OH733"/>
      <c r="OI733"/>
      <c r="OJ733"/>
      <c r="OK733"/>
      <c r="OL733"/>
      <c r="OM733"/>
      <c r="ON733"/>
      <c r="OO733"/>
      <c r="OP733"/>
      <c r="OQ733"/>
      <c r="OR733"/>
      <c r="OS733"/>
      <c r="OT733"/>
      <c r="OU733"/>
      <c r="OV733"/>
      <c r="OW733"/>
      <c r="OX733"/>
      <c r="OY733"/>
      <c r="OZ733"/>
      <c r="PA733"/>
      <c r="PB733"/>
      <c r="PC733"/>
      <c r="PD733"/>
      <c r="PE733"/>
      <c r="PF733"/>
      <c r="PG733"/>
      <c r="PH733"/>
      <c r="PI733"/>
      <c r="PJ733"/>
      <c r="PK733"/>
      <c r="PL733"/>
      <c r="PM733"/>
      <c r="PN733"/>
      <c r="PO733"/>
      <c r="PP733"/>
      <c r="PQ733"/>
      <c r="PR733"/>
      <c r="PS733"/>
      <c r="PT733"/>
      <c r="PU733"/>
      <c r="PV733"/>
      <c r="PW733"/>
      <c r="PX733"/>
      <c r="PY733"/>
      <c r="PZ733"/>
      <c r="QA733"/>
      <c r="QB733"/>
      <c r="QC733"/>
      <c r="QD733"/>
      <c r="QE733"/>
      <c r="QF733"/>
      <c r="QG733"/>
      <c r="QH733"/>
      <c r="QI733"/>
      <c r="QJ733"/>
      <c r="QK733"/>
      <c r="QL733"/>
      <c r="QM733"/>
      <c r="QN733"/>
      <c r="QO733"/>
      <c r="QP733"/>
      <c r="QQ733"/>
      <c r="QR733"/>
      <c r="QS733"/>
      <c r="QT733"/>
      <c r="QU733"/>
      <c r="QV733"/>
      <c r="QW733"/>
      <c r="QX733"/>
      <c r="QY733"/>
      <c r="QZ733"/>
      <c r="RA733"/>
      <c r="RB733"/>
      <c r="RC733"/>
      <c r="RD733"/>
      <c r="RE733"/>
      <c r="RF733"/>
      <c r="RG733"/>
      <c r="RH733"/>
      <c r="RI733"/>
      <c r="RJ733"/>
      <c r="RK733"/>
      <c r="RL733"/>
      <c r="RM733"/>
      <c r="RN733"/>
      <c r="RO733"/>
      <c r="RP733"/>
      <c r="RQ733"/>
      <c r="RR733"/>
      <c r="RS733"/>
      <c r="RT733"/>
      <c r="RU733"/>
      <c r="RV733"/>
      <c r="RW733"/>
      <c r="RX733"/>
      <c r="RY733"/>
      <c r="RZ733"/>
      <c r="SA733"/>
      <c r="SB733"/>
      <c r="SC733"/>
      <c r="SD733"/>
      <c r="SE733"/>
      <c r="SF733"/>
      <c r="SG733"/>
      <c r="SH733"/>
      <c r="SI733"/>
      <c r="SJ733"/>
      <c r="SK733"/>
      <c r="SL733"/>
      <c r="SM733"/>
      <c r="SN733"/>
      <c r="SO733"/>
      <c r="SP733"/>
      <c r="SQ733"/>
      <c r="SR733"/>
      <c r="SS733"/>
      <c r="ST733"/>
      <c r="SU733"/>
      <c r="SV733"/>
      <c r="SW733"/>
      <c r="SX733"/>
      <c r="SY733"/>
      <c r="SZ733"/>
      <c r="TA733"/>
      <c r="TB733"/>
      <c r="TC733"/>
      <c r="TD733"/>
      <c r="TE733"/>
      <c r="TF733"/>
      <c r="TG733"/>
      <c r="TH733"/>
      <c r="TI733"/>
      <c r="TJ733"/>
      <c r="TK733"/>
      <c r="TL733"/>
      <c r="TM733"/>
      <c r="TN733"/>
      <c r="TO733"/>
      <c r="TP733"/>
      <c r="TQ733"/>
      <c r="TR733"/>
      <c r="TS733"/>
      <c r="TT733"/>
      <c r="TU733"/>
      <c r="TV733"/>
      <c r="TW733"/>
      <c r="TX733"/>
      <c r="TY733"/>
      <c r="TZ733"/>
      <c r="UA733"/>
      <c r="UB733"/>
      <c r="UC733"/>
      <c r="UD733"/>
      <c r="UE733"/>
      <c r="UF733"/>
      <c r="UG733"/>
      <c r="UH733"/>
      <c r="UI733"/>
      <c r="UJ733"/>
      <c r="UK733"/>
      <c r="UL733"/>
      <c r="UM733"/>
      <c r="UN733"/>
      <c r="UO733"/>
      <c r="UP733"/>
      <c r="UQ733"/>
      <c r="UR733"/>
      <c r="US733"/>
      <c r="UT733"/>
      <c r="UU733"/>
      <c r="UV733"/>
      <c r="UW733"/>
      <c r="UX733"/>
      <c r="UY733"/>
      <c r="UZ733"/>
      <c r="VA733"/>
      <c r="VB733"/>
      <c r="VC733"/>
    </row>
    <row r="734" spans="2:575" ht="15" x14ac:dyDescent="0.25">
      <c r="B734"/>
      <c r="C734" s="33"/>
      <c r="D734" s="33"/>
      <c r="G734" s="33"/>
      <c r="H734" s="33"/>
      <c r="N734" s="8" t="s">
        <v>13</v>
      </c>
      <c r="O734" s="28">
        <v>14654480.769999998</v>
      </c>
      <c r="P734" s="28">
        <v>-25963.745366666662</v>
      </c>
      <c r="Q734" s="28">
        <v>-12473055.954350002</v>
      </c>
      <c r="R734" s="28">
        <v>2155461.0702833338</v>
      </c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  <c r="IW734"/>
      <c r="IX734"/>
      <c r="IY734"/>
      <c r="IZ734"/>
      <c r="JA734"/>
      <c r="JB734"/>
      <c r="JC734"/>
      <c r="JD734"/>
      <c r="JE734"/>
      <c r="JF734"/>
      <c r="JG734"/>
      <c r="JH734"/>
      <c r="JI734"/>
      <c r="JJ734"/>
      <c r="JK734"/>
      <c r="JL734"/>
      <c r="JM734"/>
      <c r="JN734"/>
      <c r="JO734"/>
      <c r="JP734"/>
      <c r="JQ734"/>
      <c r="JR734"/>
      <c r="JS734"/>
      <c r="JT734"/>
      <c r="JU734"/>
      <c r="JV734"/>
      <c r="JW734"/>
      <c r="JX734"/>
      <c r="JY734"/>
      <c r="JZ734"/>
      <c r="KA734"/>
      <c r="KB734"/>
      <c r="KC734"/>
      <c r="KD734"/>
      <c r="KE734"/>
      <c r="KF734"/>
      <c r="KG734"/>
      <c r="KH734"/>
      <c r="KI734"/>
      <c r="KJ734"/>
      <c r="KK734"/>
      <c r="KL734"/>
      <c r="KM734"/>
      <c r="KN734"/>
      <c r="KO734"/>
      <c r="KP734"/>
      <c r="KQ734"/>
      <c r="KR734"/>
      <c r="KS734"/>
      <c r="KT734"/>
      <c r="KU734"/>
      <c r="KV734"/>
      <c r="KW734"/>
      <c r="KX734"/>
      <c r="KY734"/>
      <c r="KZ734"/>
      <c r="LA734"/>
      <c r="LB734"/>
      <c r="LC734"/>
      <c r="LD734"/>
      <c r="LE734"/>
      <c r="LF734"/>
      <c r="LG734"/>
      <c r="LH734"/>
      <c r="LI734"/>
      <c r="LJ734"/>
      <c r="LK734"/>
      <c r="LL734"/>
      <c r="LM734"/>
      <c r="LN734"/>
      <c r="LO734"/>
      <c r="LP734"/>
      <c r="LQ734"/>
      <c r="LR734"/>
      <c r="LS734"/>
      <c r="LT734"/>
      <c r="LU734"/>
      <c r="LV734"/>
      <c r="LW734"/>
      <c r="LX734"/>
      <c r="LY734"/>
      <c r="LZ734"/>
      <c r="MA734"/>
      <c r="MB734"/>
      <c r="MC734"/>
      <c r="MD734"/>
      <c r="ME734"/>
      <c r="MF734"/>
      <c r="MG734"/>
      <c r="MH734"/>
      <c r="MI734"/>
      <c r="MJ734"/>
      <c r="MK734"/>
      <c r="ML734"/>
      <c r="MM734"/>
      <c r="MN734"/>
      <c r="MO734"/>
      <c r="MP734"/>
      <c r="MQ734"/>
      <c r="MR734"/>
      <c r="MS734"/>
      <c r="MT734"/>
      <c r="MU734"/>
      <c r="MV734"/>
      <c r="MW734"/>
      <c r="MX734"/>
      <c r="MY734"/>
      <c r="MZ734"/>
      <c r="NA734"/>
      <c r="NB734"/>
      <c r="NC734"/>
      <c r="ND734"/>
      <c r="NE734"/>
      <c r="NF734"/>
      <c r="NG734"/>
      <c r="NH734"/>
      <c r="NI734"/>
      <c r="NJ734"/>
      <c r="NK734"/>
      <c r="NL734"/>
      <c r="NM734"/>
      <c r="NN734"/>
      <c r="NO734"/>
      <c r="NP734"/>
      <c r="NQ734"/>
      <c r="NR734"/>
      <c r="NS734"/>
      <c r="NT734"/>
      <c r="NU734"/>
      <c r="NV734"/>
      <c r="NW734"/>
      <c r="NX734"/>
      <c r="NY734"/>
      <c r="NZ734"/>
      <c r="OA734"/>
      <c r="OB734"/>
      <c r="OC734"/>
      <c r="OD734"/>
      <c r="OE734"/>
      <c r="OF734"/>
      <c r="OG734"/>
      <c r="OH734"/>
      <c r="OI734"/>
      <c r="OJ734"/>
      <c r="OK734"/>
      <c r="OL734"/>
      <c r="OM734"/>
      <c r="ON734"/>
      <c r="OO734"/>
      <c r="OP734"/>
      <c r="OQ734"/>
      <c r="OR734"/>
      <c r="OS734"/>
      <c r="OT734"/>
      <c r="OU734"/>
      <c r="OV734"/>
      <c r="OW734"/>
      <c r="OX734"/>
      <c r="OY734"/>
      <c r="OZ734"/>
      <c r="PA734"/>
      <c r="PB734"/>
      <c r="PC734"/>
      <c r="PD734"/>
      <c r="PE734"/>
      <c r="PF734"/>
      <c r="PG734"/>
      <c r="PH734"/>
      <c r="PI734"/>
      <c r="PJ734"/>
      <c r="PK734"/>
      <c r="PL734"/>
      <c r="PM734"/>
      <c r="PN734"/>
      <c r="PO734"/>
      <c r="PP734"/>
      <c r="PQ734"/>
      <c r="PR734"/>
      <c r="PS734"/>
      <c r="PT734"/>
      <c r="PU734"/>
      <c r="PV734"/>
      <c r="PW734"/>
      <c r="PX734"/>
      <c r="PY734"/>
      <c r="PZ734"/>
      <c r="QA734"/>
      <c r="QB734"/>
      <c r="QC734"/>
      <c r="QD734"/>
      <c r="QE734"/>
      <c r="QF734"/>
      <c r="QG734"/>
      <c r="QH734"/>
      <c r="QI734"/>
      <c r="QJ734"/>
      <c r="QK734"/>
      <c r="QL734"/>
      <c r="QM734"/>
      <c r="QN734"/>
      <c r="QO734"/>
      <c r="QP734"/>
      <c r="QQ734"/>
      <c r="QR734"/>
      <c r="QS734"/>
      <c r="QT734"/>
      <c r="QU734"/>
      <c r="QV734"/>
      <c r="QW734"/>
      <c r="QX734"/>
      <c r="QY734"/>
      <c r="QZ734"/>
      <c r="RA734"/>
      <c r="RB734"/>
      <c r="RC734"/>
      <c r="RD734"/>
      <c r="RE734"/>
      <c r="RF734"/>
      <c r="RG734"/>
      <c r="RH734"/>
      <c r="RI734"/>
      <c r="RJ734"/>
      <c r="RK734"/>
      <c r="RL734"/>
      <c r="RM734"/>
      <c r="RN734"/>
      <c r="RO734"/>
      <c r="RP734"/>
      <c r="RQ734"/>
      <c r="RR734"/>
      <c r="RS734"/>
      <c r="RT734"/>
      <c r="RU734"/>
      <c r="RV734"/>
      <c r="RW734"/>
      <c r="RX734"/>
      <c r="RY734"/>
      <c r="RZ734"/>
      <c r="SA734"/>
      <c r="SB734"/>
      <c r="SC734"/>
      <c r="SD734"/>
      <c r="SE734"/>
      <c r="SF734"/>
      <c r="SG734"/>
      <c r="SH734"/>
      <c r="SI734"/>
      <c r="SJ734"/>
      <c r="SK734"/>
      <c r="SL734"/>
      <c r="SM734"/>
      <c r="SN734"/>
      <c r="SO734"/>
      <c r="SP734"/>
      <c r="SQ734"/>
      <c r="SR734"/>
      <c r="SS734"/>
      <c r="ST734"/>
      <c r="SU734"/>
      <c r="SV734"/>
      <c r="SW734"/>
      <c r="SX734"/>
      <c r="SY734"/>
      <c r="SZ734"/>
      <c r="TA734"/>
      <c r="TB734"/>
      <c r="TC734"/>
      <c r="TD734"/>
      <c r="TE734"/>
      <c r="TF734"/>
      <c r="TG734"/>
      <c r="TH734"/>
      <c r="TI734"/>
      <c r="TJ734"/>
      <c r="TK734"/>
      <c r="TL734"/>
      <c r="TM734"/>
      <c r="TN734"/>
      <c r="TO734"/>
      <c r="TP734"/>
      <c r="TQ734"/>
      <c r="TR734"/>
      <c r="TS734"/>
      <c r="TT734"/>
      <c r="TU734"/>
      <c r="TV734"/>
      <c r="TW734"/>
      <c r="TX734"/>
      <c r="TY734"/>
      <c r="TZ734"/>
      <c r="UA734"/>
      <c r="UB734"/>
      <c r="UC734"/>
      <c r="UD734"/>
      <c r="UE734"/>
      <c r="UF734"/>
      <c r="UG734"/>
      <c r="UH734"/>
      <c r="UI734"/>
      <c r="UJ734"/>
      <c r="UK734"/>
      <c r="UL734"/>
      <c r="UM734"/>
      <c r="UN734"/>
      <c r="UO734"/>
      <c r="UP734"/>
      <c r="UQ734"/>
      <c r="UR734"/>
      <c r="US734"/>
      <c r="UT734"/>
      <c r="UU734"/>
      <c r="UV734"/>
      <c r="UW734"/>
      <c r="UX734"/>
      <c r="UY734"/>
      <c r="UZ734"/>
      <c r="VA734"/>
      <c r="VB734"/>
      <c r="VC734"/>
    </row>
    <row r="735" spans="2:575" ht="15" x14ac:dyDescent="0.25">
      <c r="B735"/>
      <c r="C735"/>
      <c r="D735"/>
      <c r="E735"/>
      <c r="F735"/>
      <c r="G735" s="33"/>
      <c r="H735" s="33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</row>
    <row r="736" spans="2:575" ht="15" x14ac:dyDescent="0.25">
      <c r="B736"/>
      <c r="C736"/>
      <c r="E736"/>
      <c r="F736"/>
      <c r="G736" s="33"/>
      <c r="H736" s="33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</row>
    <row r="737" spans="2:18" ht="15" x14ac:dyDescent="0.25">
      <c r="B737"/>
      <c r="C737"/>
      <c r="E737"/>
      <c r="F737"/>
      <c r="G737" s="70">
        <f>GETPIVOTDATA("Soma de Valor da Depreciação Mensal",$N$730,"Grupo","Bens Móveis")+GETPIVOTDATA("Soma de Depreciação da Acumulada",$N$730,"Grupo","Bens Móveis")</f>
        <v>-2466993.8914166675</v>
      </c>
      <c r="H737" s="32">
        <f>2456378.26+G737</f>
        <v>-10615.631416667718</v>
      </c>
      <c r="N737"/>
      <c r="O737"/>
      <c r="P737"/>
      <c r="R737" s="75"/>
    </row>
    <row r="738" spans="2:18" ht="15" x14ac:dyDescent="0.25">
      <c r="E738"/>
      <c r="F738"/>
      <c r="G738" s="32"/>
      <c r="N738"/>
      <c r="O738"/>
      <c r="P738"/>
    </row>
    <row r="739" spans="2:18" ht="15" x14ac:dyDescent="0.25">
      <c r="E739"/>
      <c r="F739"/>
      <c r="G739" s="32"/>
      <c r="N739"/>
      <c r="O739"/>
      <c r="P739"/>
    </row>
    <row r="740" spans="2:18" ht="15" x14ac:dyDescent="0.25">
      <c r="E740"/>
      <c r="F740"/>
      <c r="G740" s="32"/>
      <c r="N740"/>
      <c r="O740"/>
      <c r="P740"/>
    </row>
    <row r="741" spans="2:18" ht="15" x14ac:dyDescent="0.25">
      <c r="E741"/>
      <c r="F741"/>
      <c r="G741" s="32"/>
      <c r="N741"/>
      <c r="O741"/>
      <c r="P741"/>
    </row>
    <row r="742" spans="2:18" ht="15" x14ac:dyDescent="0.25">
      <c r="E742"/>
      <c r="F742"/>
      <c r="G742" s="32">
        <f>GETPIVOTDATA("Soma de Valor da Depreciação Mensal",$N$730,"Grupo","Intangível")+GETPIVOTDATA("Soma de Depreciação da Acumulada",$N$730,"Grupo","Intangível")</f>
        <v>-1564.9728333333335</v>
      </c>
      <c r="H742" s="32">
        <f>1536.3+G742</f>
        <v>-28.672833333333529</v>
      </c>
      <c r="N742"/>
      <c r="O742"/>
      <c r="P742"/>
    </row>
    <row r="743" spans="2:18" ht="15" x14ac:dyDescent="0.25">
      <c r="E743"/>
      <c r="F743"/>
      <c r="G743" s="32"/>
      <c r="N743"/>
      <c r="O743"/>
      <c r="P743"/>
    </row>
    <row r="744" spans="2:18" ht="15" x14ac:dyDescent="0.25">
      <c r="E744"/>
      <c r="F744"/>
      <c r="G744" s="32"/>
      <c r="H744" s="71">
        <f>H731+H737+H742</f>
        <v>-14460.059716668988</v>
      </c>
      <c r="N744"/>
      <c r="O744"/>
      <c r="P744"/>
    </row>
    <row r="745" spans="2:18" ht="15" x14ac:dyDescent="0.25">
      <c r="E745"/>
      <c r="F745"/>
      <c r="G745"/>
      <c r="N745"/>
      <c r="O745"/>
      <c r="P745"/>
    </row>
    <row r="746" spans="2:18" ht="15" x14ac:dyDescent="0.25">
      <c r="E746"/>
      <c r="F746"/>
      <c r="G746"/>
      <c r="N746"/>
      <c r="O746"/>
      <c r="P746"/>
    </row>
    <row r="747" spans="2:18" ht="15" x14ac:dyDescent="0.25">
      <c r="E747"/>
      <c r="F747"/>
      <c r="G747"/>
      <c r="N747"/>
      <c r="O747"/>
      <c r="P747"/>
    </row>
    <row r="748" spans="2:18" ht="15" x14ac:dyDescent="0.25">
      <c r="N748"/>
      <c r="O748"/>
      <c r="P748"/>
    </row>
    <row r="749" spans="2:18" ht="15" x14ac:dyDescent="0.25">
      <c r="N749"/>
      <c r="O749"/>
      <c r="P749"/>
    </row>
    <row r="750" spans="2:18" ht="15" x14ac:dyDescent="0.25">
      <c r="N750"/>
      <c r="O750"/>
      <c r="P750"/>
    </row>
    <row r="751" spans="2:18" ht="15" x14ac:dyDescent="0.25">
      <c r="N751"/>
      <c r="O751"/>
      <c r="P751"/>
    </row>
    <row r="752" spans="2:18" ht="15" x14ac:dyDescent="0.25">
      <c r="N752"/>
      <c r="O752"/>
      <c r="P752"/>
    </row>
    <row r="753" spans="14:16" ht="15" x14ac:dyDescent="0.25">
      <c r="N753"/>
      <c r="O753"/>
      <c r="P753"/>
    </row>
    <row r="754" spans="14:16" ht="15" x14ac:dyDescent="0.25">
      <c r="N754"/>
      <c r="O754"/>
      <c r="P754"/>
    </row>
  </sheetData>
  <sortState xmlns:xlrd2="http://schemas.microsoft.com/office/spreadsheetml/2017/richdata2" ref="B4:R725">
    <sortCondition ref="F4:F725"/>
  </sortState>
  <mergeCells count="5">
    <mergeCell ref="F2:G2"/>
    <mergeCell ref="H2:I2"/>
    <mergeCell ref="L2:M2"/>
    <mergeCell ref="J2:K2"/>
    <mergeCell ref="N2:P2"/>
  </mergeCells>
  <dataValidations disablePrompts="1" count="3">
    <dataValidation type="date" allowBlank="1" showInputMessage="1" showErrorMessage="1" sqref="F4:F384" xr:uid="{FFC0AF23-13C7-4883-B6B4-42FFDBE43A8B}">
      <formula1>18264</formula1>
      <formula2>55153</formula2>
    </dataValidation>
    <dataValidation type="whole" allowBlank="1" showInputMessage="1" showErrorMessage="1" sqref="K4:K725 D4:D725" xr:uid="{7E60ECF0-6B36-485D-A550-96E6F60E94BA}">
      <formula1>0</formula1>
      <formula2>1000</formula2>
    </dataValidation>
    <dataValidation type="list" allowBlank="1" showInputMessage="1" showErrorMessage="1" sqref="C4:D725 F4:F725" xr:uid="{9874C322-8F54-42D0-9B52-0FE100C53BD9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9C2E-F9CB-4DFA-BCA7-5E619DB27B04}">
  <dimension ref="A3:B9"/>
  <sheetViews>
    <sheetView workbookViewId="0">
      <selection activeCell="M26" sqref="M26"/>
    </sheetView>
  </sheetViews>
  <sheetFormatPr defaultRowHeight="15" x14ac:dyDescent="0.25"/>
  <cols>
    <col min="1" max="1" width="27.5703125" bestFit="1" customWidth="1"/>
    <col min="2" max="2" width="27.140625" bestFit="1" customWidth="1"/>
    <col min="4" max="4" width="12" bestFit="1" customWidth="1"/>
    <col min="5" max="5" width="11.7109375" bestFit="1" customWidth="1"/>
    <col min="6" max="6" width="12" bestFit="1" customWidth="1"/>
    <col min="7" max="7" width="12.140625" bestFit="1" customWidth="1"/>
  </cols>
  <sheetData>
    <row r="3" spans="1:2" x14ac:dyDescent="0.25">
      <c r="A3" s="7" t="s">
        <v>12</v>
      </c>
      <c r="B3" t="s">
        <v>14</v>
      </c>
    </row>
    <row r="4" spans="1:2" x14ac:dyDescent="0.25">
      <c r="A4" s="8" t="s">
        <v>4</v>
      </c>
      <c r="B4" s="9">
        <v>865.97222222222217</v>
      </c>
    </row>
    <row r="5" spans="1:2" x14ac:dyDescent="0.25">
      <c r="A5" s="8" t="s">
        <v>6</v>
      </c>
      <c r="B5" s="9">
        <v>0</v>
      </c>
    </row>
    <row r="6" spans="1:2" x14ac:dyDescent="0.25">
      <c r="A6" s="8" t="s">
        <v>3</v>
      </c>
      <c r="B6" s="9">
        <v>1972.2222222222222</v>
      </c>
    </row>
    <row r="7" spans="1:2" x14ac:dyDescent="0.25">
      <c r="A7" s="8" t="s">
        <v>2</v>
      </c>
      <c r="B7" s="9">
        <v>70</v>
      </c>
    </row>
    <row r="8" spans="1:2" x14ac:dyDescent="0.25">
      <c r="A8" s="8" t="s">
        <v>5</v>
      </c>
      <c r="B8" s="9">
        <v>1312.5</v>
      </c>
    </row>
    <row r="9" spans="1:2" x14ac:dyDescent="0.25">
      <c r="A9" s="8" t="s">
        <v>13</v>
      </c>
      <c r="B9" s="9">
        <v>4220.6944444444443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901-BA38-4D96-B354-EC7346374201}">
  <dimension ref="A1:B3"/>
  <sheetViews>
    <sheetView workbookViewId="0">
      <selection activeCell="L36" sqref="L36"/>
    </sheetView>
  </sheetViews>
  <sheetFormatPr defaultRowHeight="15" x14ac:dyDescent="0.25"/>
  <cols>
    <col min="1" max="1" width="19.28515625" bestFit="1" customWidth="1"/>
  </cols>
  <sheetData>
    <row r="1" spans="1:2" x14ac:dyDescent="0.25">
      <c r="A1" s="1" t="s">
        <v>7</v>
      </c>
      <c r="B1" s="1" t="s">
        <v>10</v>
      </c>
    </row>
    <row r="2" spans="1:2" x14ac:dyDescent="0.25">
      <c r="A2" s="1" t="s">
        <v>8</v>
      </c>
      <c r="B2" s="1">
        <v>1</v>
      </c>
    </row>
    <row r="3" spans="1:2" x14ac:dyDescent="0.25">
      <c r="A3" s="1" t="s">
        <v>9</v>
      </c>
      <c r="B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4</vt:i4>
      </vt:variant>
    </vt:vector>
  </HeadingPairs>
  <TitlesOfParts>
    <vt:vector size="11" baseType="lpstr">
      <vt:lpstr>Planilha2</vt:lpstr>
      <vt:lpstr>Cálculo Mar2022</vt:lpstr>
      <vt:lpstr>Cálculo Fev2022</vt:lpstr>
      <vt:lpstr>Cálculo Jan2022</vt:lpstr>
      <vt:lpstr>Cálculo 31.12.2021</vt:lpstr>
      <vt:lpstr>Planilha1</vt:lpstr>
      <vt:lpstr>Config</vt:lpstr>
      <vt:lpstr>'Cálculo 31.12.2021'!Area_de_impressao</vt:lpstr>
      <vt:lpstr>'Cálculo Fev2022'!Area_de_impressao</vt:lpstr>
      <vt:lpstr>'Cálculo Jan2022'!Area_de_impressao</vt:lpstr>
      <vt:lpstr>'Cálculo Mar2022'!Area_de_impressao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Controle do Imobilizado</dc:title>
  <dc:creator>Glauco Oda - AfixCode</dc:creator>
  <cp:keywords>Ativo Imobilizado</cp:keywords>
  <cp:lastModifiedBy>Anne Curto</cp:lastModifiedBy>
  <cp:lastPrinted>2022-02-23T19:02:36Z</cp:lastPrinted>
  <dcterms:created xsi:type="dcterms:W3CDTF">2018-06-26T18:23:53Z</dcterms:created>
  <dcterms:modified xsi:type="dcterms:W3CDTF">2023-01-13T12:39:46Z</dcterms:modified>
</cp:coreProperties>
</file>