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NCILIAÇÕES\2022\1.2.3 - IMOBILIZADO\"/>
    </mc:Choice>
  </mc:AlternateContent>
  <xr:revisionPtr revIDLastSave="0" documentId="13_ncr:1_{05412316-98F4-4072-92D2-F8F063036BC0}" xr6:coauthVersionLast="47" xr6:coauthVersionMax="47" xr10:uidLastSave="{00000000-0000-0000-0000-000000000000}"/>
  <bookViews>
    <workbookView xWindow="-120" yWindow="-120" windowWidth="29040" windowHeight="15840" tabRatio="803" firstSheet="1" activeTab="2" xr2:uid="{0669CB5B-F566-4656-8607-CF564982D900}"/>
  </bookViews>
  <sheets>
    <sheet name="Planilha2" sheetId="13" state="hidden" r:id="rId1"/>
    <sheet name="Cálculo Jan2022" sheetId="18" r:id="rId2"/>
    <sheet name="Cálculo 31.12.2021" sheetId="1" r:id="rId3"/>
    <sheet name="Planilha1" sheetId="12" state="hidden" r:id="rId4"/>
    <sheet name="Config" sheetId="7" state="hidden" r:id="rId5"/>
  </sheets>
  <definedNames>
    <definedName name="_xlnm._FilterDatabase" localSheetId="2" hidden="1">'Cálculo 31.12.2021'!$B$3:$R$3</definedName>
    <definedName name="_xlnm._FilterDatabase" localSheetId="1" hidden="1">'Cálculo Jan2022'!$B$3:$V$733</definedName>
    <definedName name="_xlnm.Print_Area" localSheetId="2">'Cálculo 31.12.2021'!$E$2:$R$726</definedName>
    <definedName name="_xlnm.Print_Area" localSheetId="1">'Cálculo Jan2022'!$E$2:$U$732</definedName>
  </definedNames>
  <calcPr calcId="191029"/>
  <pivotCaches>
    <pivotCache cacheId="17" r:id="rId6"/>
    <pivotCache cacheId="18" r:id="rId7"/>
    <pivotCache cacheId="23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25" i="18" l="1"/>
  <c r="P645" i="18"/>
  <c r="P674" i="18"/>
  <c r="S296" i="18"/>
  <c r="S732" i="18"/>
  <c r="N732" i="18" l="1"/>
  <c r="M202" i="18"/>
  <c r="K202" i="18"/>
  <c r="D202" i="18" s="1"/>
  <c r="M731" i="18"/>
  <c r="L731" i="18"/>
  <c r="K731" i="18"/>
  <c r="D731" i="18" s="1"/>
  <c r="I731" i="18"/>
  <c r="M730" i="18"/>
  <c r="L730" i="18"/>
  <c r="K730" i="18"/>
  <c r="D730" i="18" s="1"/>
  <c r="I730" i="18"/>
  <c r="M729" i="18"/>
  <c r="L729" i="18"/>
  <c r="K729" i="18"/>
  <c r="D729" i="18" s="1"/>
  <c r="I729" i="18"/>
  <c r="M728" i="18"/>
  <c r="L728" i="18"/>
  <c r="K728" i="18"/>
  <c r="D728" i="18" s="1"/>
  <c r="I728" i="18"/>
  <c r="M727" i="18"/>
  <c r="L727" i="18"/>
  <c r="K727" i="18"/>
  <c r="D727" i="18" s="1"/>
  <c r="I727" i="18"/>
  <c r="M726" i="18"/>
  <c r="L726" i="18"/>
  <c r="K726" i="18"/>
  <c r="D726" i="18" s="1"/>
  <c r="I726" i="18"/>
  <c r="L725" i="18"/>
  <c r="K725" i="18"/>
  <c r="D725" i="18" s="1"/>
  <c r="H725" i="18"/>
  <c r="I725" i="18" s="1"/>
  <c r="M724" i="18"/>
  <c r="L724" i="18"/>
  <c r="K724" i="18"/>
  <c r="D724" i="18" s="1"/>
  <c r="I724" i="18"/>
  <c r="M723" i="18"/>
  <c r="L723" i="18"/>
  <c r="K723" i="18"/>
  <c r="D723" i="18" s="1"/>
  <c r="I723" i="18"/>
  <c r="M722" i="18"/>
  <c r="L722" i="18"/>
  <c r="K722" i="18"/>
  <c r="D722" i="18" s="1"/>
  <c r="I722" i="18"/>
  <c r="M721" i="18"/>
  <c r="L721" i="18"/>
  <c r="K721" i="18"/>
  <c r="D721" i="18" s="1"/>
  <c r="I721" i="18"/>
  <c r="M720" i="18"/>
  <c r="L720" i="18"/>
  <c r="K720" i="18"/>
  <c r="D720" i="18" s="1"/>
  <c r="I720" i="18"/>
  <c r="M719" i="18"/>
  <c r="L719" i="18"/>
  <c r="K719" i="18"/>
  <c r="D719" i="18" s="1"/>
  <c r="I719" i="18"/>
  <c r="M718" i="18"/>
  <c r="L718" i="18"/>
  <c r="K718" i="18"/>
  <c r="D718" i="18" s="1"/>
  <c r="I718" i="18"/>
  <c r="M717" i="18"/>
  <c r="L717" i="18"/>
  <c r="K717" i="18"/>
  <c r="D717" i="18" s="1"/>
  <c r="I717" i="18"/>
  <c r="M716" i="18"/>
  <c r="L716" i="18"/>
  <c r="K716" i="18"/>
  <c r="D716" i="18" s="1"/>
  <c r="I716" i="18"/>
  <c r="M715" i="18"/>
  <c r="L715" i="18"/>
  <c r="K715" i="18"/>
  <c r="D715" i="18" s="1"/>
  <c r="I715" i="18"/>
  <c r="M714" i="18"/>
  <c r="L714" i="18"/>
  <c r="K714" i="18"/>
  <c r="D714" i="18" s="1"/>
  <c r="I714" i="18"/>
  <c r="M713" i="18"/>
  <c r="L713" i="18"/>
  <c r="K713" i="18"/>
  <c r="D713" i="18" s="1"/>
  <c r="H713" i="18"/>
  <c r="I713" i="18" s="1"/>
  <c r="M712" i="18"/>
  <c r="L712" i="18"/>
  <c r="K712" i="18"/>
  <c r="I712" i="18"/>
  <c r="M711" i="18"/>
  <c r="L711" i="18"/>
  <c r="K711" i="18"/>
  <c r="D711" i="18" s="1"/>
  <c r="H711" i="18"/>
  <c r="I711" i="18" s="1"/>
  <c r="M710" i="18"/>
  <c r="L710" i="18"/>
  <c r="K710" i="18"/>
  <c r="D710" i="18" s="1"/>
  <c r="I710" i="18"/>
  <c r="M709" i="18"/>
  <c r="L709" i="18"/>
  <c r="K709" i="18"/>
  <c r="D709" i="18" s="1"/>
  <c r="I709" i="18"/>
  <c r="M708" i="18"/>
  <c r="L708" i="18"/>
  <c r="K708" i="18"/>
  <c r="D708" i="18" s="1"/>
  <c r="I708" i="18"/>
  <c r="M707" i="18"/>
  <c r="L707" i="18"/>
  <c r="K707" i="18"/>
  <c r="I707" i="18"/>
  <c r="M706" i="18"/>
  <c r="L706" i="18"/>
  <c r="K706" i="18"/>
  <c r="D706" i="18" s="1"/>
  <c r="I706" i="18"/>
  <c r="M705" i="18"/>
  <c r="L705" i="18"/>
  <c r="K705" i="18"/>
  <c r="D705" i="18" s="1"/>
  <c r="H705" i="18"/>
  <c r="I705" i="18" s="1"/>
  <c r="M704" i="18"/>
  <c r="L704" i="18"/>
  <c r="K704" i="18"/>
  <c r="D704" i="18" s="1"/>
  <c r="I704" i="18"/>
  <c r="M703" i="18"/>
  <c r="L703" i="18"/>
  <c r="K703" i="18"/>
  <c r="H703" i="18"/>
  <c r="I703" i="18" s="1"/>
  <c r="M702" i="18"/>
  <c r="L702" i="18"/>
  <c r="K702" i="18"/>
  <c r="D702" i="18" s="1"/>
  <c r="I702" i="18"/>
  <c r="M701" i="18"/>
  <c r="L701" i="18"/>
  <c r="K701" i="18"/>
  <c r="I701" i="18"/>
  <c r="M700" i="18"/>
  <c r="L700" i="18"/>
  <c r="K700" i="18"/>
  <c r="D700" i="18" s="1"/>
  <c r="I700" i="18"/>
  <c r="M699" i="18"/>
  <c r="L699" i="18"/>
  <c r="K699" i="18"/>
  <c r="I699" i="18"/>
  <c r="M698" i="18"/>
  <c r="L698" i="18"/>
  <c r="K698" i="18"/>
  <c r="I698" i="18"/>
  <c r="M697" i="18"/>
  <c r="L697" i="18"/>
  <c r="K697" i="18"/>
  <c r="I697" i="18"/>
  <c r="M696" i="18"/>
  <c r="L696" i="18"/>
  <c r="K696" i="18"/>
  <c r="D696" i="18" s="1"/>
  <c r="I696" i="18"/>
  <c r="M695" i="18"/>
  <c r="L695" i="18"/>
  <c r="K695" i="18"/>
  <c r="H695" i="18"/>
  <c r="I695" i="18" s="1"/>
  <c r="M694" i="18"/>
  <c r="L694" i="18"/>
  <c r="K694" i="18"/>
  <c r="D694" i="18" s="1"/>
  <c r="H694" i="18"/>
  <c r="I694" i="18" s="1"/>
  <c r="M693" i="18"/>
  <c r="L693" i="18"/>
  <c r="K693" i="18"/>
  <c r="D693" i="18" s="1"/>
  <c r="I693" i="18"/>
  <c r="M692" i="18"/>
  <c r="L692" i="18"/>
  <c r="K692" i="18"/>
  <c r="D692" i="18" s="1"/>
  <c r="I692" i="18"/>
  <c r="M691" i="18"/>
  <c r="L691" i="18"/>
  <c r="K691" i="18"/>
  <c r="D691" i="18" s="1"/>
  <c r="I691" i="18"/>
  <c r="M690" i="18"/>
  <c r="L690" i="18"/>
  <c r="K690" i="18"/>
  <c r="D690" i="18" s="1"/>
  <c r="I690" i="18"/>
  <c r="M689" i="18"/>
  <c r="L689" i="18"/>
  <c r="K689" i="18"/>
  <c r="D689" i="18" s="1"/>
  <c r="I689" i="18"/>
  <c r="M688" i="18"/>
  <c r="L688" i="18"/>
  <c r="K688" i="18"/>
  <c r="D688" i="18" s="1"/>
  <c r="I688" i="18"/>
  <c r="M687" i="18"/>
  <c r="L687" i="18"/>
  <c r="K687" i="18"/>
  <c r="D687" i="18" s="1"/>
  <c r="I687" i="18"/>
  <c r="M686" i="18"/>
  <c r="L686" i="18"/>
  <c r="K686" i="18"/>
  <c r="H686" i="18"/>
  <c r="I686" i="18" s="1"/>
  <c r="M685" i="18"/>
  <c r="L685" i="18"/>
  <c r="K685" i="18"/>
  <c r="D685" i="18" s="1"/>
  <c r="H685" i="18"/>
  <c r="I685" i="18" s="1"/>
  <c r="M684" i="18"/>
  <c r="L684" i="18"/>
  <c r="K684" i="18"/>
  <c r="D684" i="18" s="1"/>
  <c r="H684" i="18"/>
  <c r="I684" i="18" s="1"/>
  <c r="M683" i="18"/>
  <c r="L683" i="18"/>
  <c r="K683" i="18"/>
  <c r="H683" i="18"/>
  <c r="I683" i="18" s="1"/>
  <c r="M682" i="18"/>
  <c r="L682" i="18"/>
  <c r="K682" i="18"/>
  <c r="D682" i="18" s="1"/>
  <c r="I682" i="18"/>
  <c r="M681" i="18"/>
  <c r="L681" i="18"/>
  <c r="K681" i="18"/>
  <c r="H681" i="18"/>
  <c r="I681" i="18" s="1"/>
  <c r="M680" i="18"/>
  <c r="L680" i="18"/>
  <c r="K680" i="18"/>
  <c r="D680" i="18" s="1"/>
  <c r="I680" i="18"/>
  <c r="M679" i="18"/>
  <c r="L679" i="18"/>
  <c r="K679" i="18"/>
  <c r="D679" i="18" s="1"/>
  <c r="I679" i="18"/>
  <c r="M678" i="18"/>
  <c r="L678" i="18"/>
  <c r="K678" i="18"/>
  <c r="D678" i="18" s="1"/>
  <c r="I678" i="18"/>
  <c r="M677" i="18"/>
  <c r="L677" i="18"/>
  <c r="K677" i="18"/>
  <c r="D677" i="18" s="1"/>
  <c r="I677" i="18"/>
  <c r="M676" i="18"/>
  <c r="L676" i="18"/>
  <c r="K676" i="18"/>
  <c r="D676" i="18" s="1"/>
  <c r="I676" i="18"/>
  <c r="M675" i="18"/>
  <c r="L675" i="18"/>
  <c r="K675" i="18"/>
  <c r="D675" i="18" s="1"/>
  <c r="H675" i="18"/>
  <c r="I675" i="18" s="1"/>
  <c r="M674" i="18"/>
  <c r="L674" i="18"/>
  <c r="K674" i="18"/>
  <c r="I674" i="18"/>
  <c r="T674" i="18" s="1"/>
  <c r="M673" i="18"/>
  <c r="L673" i="18"/>
  <c r="K673" i="18"/>
  <c r="D673" i="18" s="1"/>
  <c r="I673" i="18"/>
  <c r="M672" i="18"/>
  <c r="L672" i="18"/>
  <c r="K672" i="18"/>
  <c r="D672" i="18" s="1"/>
  <c r="I672" i="18"/>
  <c r="M671" i="18"/>
  <c r="L671" i="18"/>
  <c r="K671" i="18"/>
  <c r="I671" i="18"/>
  <c r="M670" i="18"/>
  <c r="L670" i="18"/>
  <c r="K670" i="18"/>
  <c r="D670" i="18" s="1"/>
  <c r="I670" i="18"/>
  <c r="M669" i="18"/>
  <c r="L669" i="18"/>
  <c r="K669" i="18"/>
  <c r="H669" i="18"/>
  <c r="I669" i="18" s="1"/>
  <c r="M668" i="18"/>
  <c r="L668" i="18"/>
  <c r="K668" i="18"/>
  <c r="D668" i="18" s="1"/>
  <c r="I668" i="18"/>
  <c r="M667" i="18"/>
  <c r="L667" i="18"/>
  <c r="K667" i="18"/>
  <c r="I667" i="18"/>
  <c r="M666" i="18"/>
  <c r="L666" i="18"/>
  <c r="K666" i="18"/>
  <c r="D666" i="18" s="1"/>
  <c r="I666" i="18"/>
  <c r="M665" i="18"/>
  <c r="L665" i="18"/>
  <c r="K665" i="18"/>
  <c r="I665" i="18"/>
  <c r="M664" i="18"/>
  <c r="L664" i="18"/>
  <c r="K664" i="18"/>
  <c r="D664" i="18" s="1"/>
  <c r="H664" i="18"/>
  <c r="I664" i="18" s="1"/>
  <c r="M663" i="18"/>
  <c r="L663" i="18"/>
  <c r="K663" i="18"/>
  <c r="D663" i="18" s="1"/>
  <c r="H663" i="18"/>
  <c r="I663" i="18" s="1"/>
  <c r="M662" i="18"/>
  <c r="L662" i="18"/>
  <c r="K662" i="18"/>
  <c r="I662" i="18"/>
  <c r="M661" i="18"/>
  <c r="L661" i="18"/>
  <c r="K661" i="18"/>
  <c r="D661" i="18" s="1"/>
  <c r="I661" i="18"/>
  <c r="M660" i="18"/>
  <c r="L660" i="18"/>
  <c r="K660" i="18"/>
  <c r="I660" i="18"/>
  <c r="M659" i="18"/>
  <c r="L659" i="18"/>
  <c r="K659" i="18"/>
  <c r="D659" i="18" s="1"/>
  <c r="I659" i="18"/>
  <c r="M658" i="18"/>
  <c r="L658" i="18"/>
  <c r="K658" i="18"/>
  <c r="D658" i="18" s="1"/>
  <c r="H658" i="18"/>
  <c r="I658" i="18" s="1"/>
  <c r="M657" i="18"/>
  <c r="L657" i="18"/>
  <c r="K657" i="18"/>
  <c r="D657" i="18" s="1"/>
  <c r="I657" i="18"/>
  <c r="M656" i="18"/>
  <c r="L656" i="18"/>
  <c r="K656" i="18"/>
  <c r="I656" i="18"/>
  <c r="M655" i="18"/>
  <c r="L655" i="18"/>
  <c r="K655" i="18"/>
  <c r="D655" i="18" s="1"/>
  <c r="I655" i="18"/>
  <c r="M654" i="18"/>
  <c r="L654" i="18"/>
  <c r="K654" i="18"/>
  <c r="I654" i="18"/>
  <c r="M653" i="18"/>
  <c r="L653" i="18"/>
  <c r="K653" i="18"/>
  <c r="D653" i="18" s="1"/>
  <c r="I653" i="18"/>
  <c r="M652" i="18"/>
  <c r="L652" i="18"/>
  <c r="K652" i="18"/>
  <c r="I652" i="18"/>
  <c r="M651" i="18"/>
  <c r="L651" i="18"/>
  <c r="K651" i="18"/>
  <c r="D651" i="18" s="1"/>
  <c r="I651" i="18"/>
  <c r="M650" i="18"/>
  <c r="L650" i="18"/>
  <c r="K650" i="18"/>
  <c r="I650" i="18"/>
  <c r="M649" i="18"/>
  <c r="L649" i="18"/>
  <c r="K649" i="18"/>
  <c r="D649" i="18" s="1"/>
  <c r="I649" i="18"/>
  <c r="M648" i="18"/>
  <c r="L648" i="18"/>
  <c r="K648" i="18"/>
  <c r="H648" i="18"/>
  <c r="I648" i="18" s="1"/>
  <c r="M647" i="18"/>
  <c r="L647" i="18"/>
  <c r="K647" i="18"/>
  <c r="D647" i="18" s="1"/>
  <c r="I647" i="18"/>
  <c r="M646" i="18"/>
  <c r="L646" i="18"/>
  <c r="K646" i="18"/>
  <c r="D646" i="18" s="1"/>
  <c r="H646" i="18"/>
  <c r="I646" i="18" s="1"/>
  <c r="M645" i="18"/>
  <c r="L645" i="18"/>
  <c r="K645" i="18"/>
  <c r="I645" i="18"/>
  <c r="T645" i="18" s="1"/>
  <c r="M644" i="18"/>
  <c r="L644" i="18"/>
  <c r="K644" i="18"/>
  <c r="I644" i="18"/>
  <c r="M643" i="18"/>
  <c r="L643" i="18"/>
  <c r="K643" i="18"/>
  <c r="D643" i="18" s="1"/>
  <c r="I643" i="18"/>
  <c r="M642" i="18"/>
  <c r="L642" i="18"/>
  <c r="K642" i="18"/>
  <c r="D642" i="18" s="1"/>
  <c r="I642" i="18"/>
  <c r="M641" i="18"/>
  <c r="L641" i="18"/>
  <c r="K641" i="18"/>
  <c r="D641" i="18" s="1"/>
  <c r="I641" i="18"/>
  <c r="M640" i="18"/>
  <c r="L640" i="18"/>
  <c r="K640" i="18"/>
  <c r="D640" i="18" s="1"/>
  <c r="H640" i="18"/>
  <c r="I640" i="18" s="1"/>
  <c r="M639" i="18"/>
  <c r="L639" i="18"/>
  <c r="K639" i="18"/>
  <c r="D639" i="18" s="1"/>
  <c r="H639" i="18"/>
  <c r="I639" i="18" s="1"/>
  <c r="M638" i="18"/>
  <c r="L638" i="18"/>
  <c r="K638" i="18"/>
  <c r="D638" i="18" s="1"/>
  <c r="H638" i="18"/>
  <c r="I638" i="18" s="1"/>
  <c r="M637" i="18"/>
  <c r="L637" i="18"/>
  <c r="K637" i="18"/>
  <c r="D637" i="18" s="1"/>
  <c r="I637" i="18"/>
  <c r="M636" i="18"/>
  <c r="L636" i="18"/>
  <c r="K636" i="18"/>
  <c r="I636" i="18"/>
  <c r="M635" i="18"/>
  <c r="L635" i="18"/>
  <c r="K635" i="18"/>
  <c r="D635" i="18" s="1"/>
  <c r="I635" i="18"/>
  <c r="M634" i="18"/>
  <c r="L634" i="18"/>
  <c r="K634" i="18"/>
  <c r="H634" i="18"/>
  <c r="I634" i="18" s="1"/>
  <c r="M633" i="18"/>
  <c r="L633" i="18"/>
  <c r="K633" i="18"/>
  <c r="D633" i="18" s="1"/>
  <c r="H633" i="18"/>
  <c r="I633" i="18" s="1"/>
  <c r="M632" i="18"/>
  <c r="L632" i="18"/>
  <c r="K632" i="18"/>
  <c r="D632" i="18" s="1"/>
  <c r="I632" i="18"/>
  <c r="M631" i="18"/>
  <c r="L631" i="18"/>
  <c r="K631" i="18"/>
  <c r="D631" i="18" s="1"/>
  <c r="I631" i="18"/>
  <c r="M630" i="18"/>
  <c r="L630" i="18"/>
  <c r="K630" i="18"/>
  <c r="D630" i="18" s="1"/>
  <c r="I630" i="18"/>
  <c r="M629" i="18"/>
  <c r="L629" i="18"/>
  <c r="K629" i="18"/>
  <c r="H629" i="18"/>
  <c r="I629" i="18" s="1"/>
  <c r="M628" i="18"/>
  <c r="L628" i="18"/>
  <c r="K628" i="18"/>
  <c r="D628" i="18" s="1"/>
  <c r="I628" i="18"/>
  <c r="M627" i="18"/>
  <c r="L627" i="18"/>
  <c r="K627" i="18"/>
  <c r="D627" i="18" s="1"/>
  <c r="I627" i="18"/>
  <c r="M626" i="18"/>
  <c r="L626" i="18"/>
  <c r="K626" i="18"/>
  <c r="D626" i="18" s="1"/>
  <c r="H626" i="18"/>
  <c r="I626" i="18" s="1"/>
  <c r="M625" i="18"/>
  <c r="L625" i="18"/>
  <c r="K625" i="18"/>
  <c r="D625" i="18" s="1"/>
  <c r="I625" i="18"/>
  <c r="M624" i="18"/>
  <c r="L624" i="18"/>
  <c r="K624" i="18"/>
  <c r="D624" i="18" s="1"/>
  <c r="I624" i="18"/>
  <c r="M623" i="18"/>
  <c r="L623" i="18"/>
  <c r="K623" i="18"/>
  <c r="D623" i="18" s="1"/>
  <c r="I623" i="18"/>
  <c r="M622" i="18"/>
  <c r="L622" i="18"/>
  <c r="K622" i="18"/>
  <c r="D622" i="18" s="1"/>
  <c r="I622" i="18"/>
  <c r="M621" i="18"/>
  <c r="L621" i="18"/>
  <c r="K621" i="18"/>
  <c r="D621" i="18" s="1"/>
  <c r="I621" i="18"/>
  <c r="M620" i="18"/>
  <c r="L620" i="18"/>
  <c r="K620" i="18"/>
  <c r="D620" i="18" s="1"/>
  <c r="I620" i="18"/>
  <c r="M619" i="18"/>
  <c r="L619" i="18"/>
  <c r="K619" i="18"/>
  <c r="D619" i="18" s="1"/>
  <c r="H619" i="18"/>
  <c r="I619" i="18" s="1"/>
  <c r="M618" i="18"/>
  <c r="L618" i="18"/>
  <c r="K618" i="18"/>
  <c r="H618" i="18"/>
  <c r="I618" i="18" s="1"/>
  <c r="M617" i="18"/>
  <c r="L617" i="18"/>
  <c r="K617" i="18"/>
  <c r="D617" i="18" s="1"/>
  <c r="I617" i="18"/>
  <c r="M616" i="18"/>
  <c r="L616" i="18"/>
  <c r="K616" i="18"/>
  <c r="D616" i="18" s="1"/>
  <c r="I616" i="18"/>
  <c r="M615" i="18"/>
  <c r="L615" i="18"/>
  <c r="K615" i="18"/>
  <c r="D615" i="18" s="1"/>
  <c r="I615" i="18"/>
  <c r="M614" i="18"/>
  <c r="L614" i="18"/>
  <c r="K614" i="18"/>
  <c r="I614" i="18"/>
  <c r="M613" i="18"/>
  <c r="L613" i="18"/>
  <c r="K613" i="18"/>
  <c r="D613" i="18" s="1"/>
  <c r="I613" i="18"/>
  <c r="M612" i="18"/>
  <c r="L612" i="18"/>
  <c r="K612" i="18"/>
  <c r="D612" i="18" s="1"/>
  <c r="I612" i="18"/>
  <c r="M611" i="18"/>
  <c r="L611" i="18"/>
  <c r="K611" i="18"/>
  <c r="D611" i="18" s="1"/>
  <c r="I611" i="18"/>
  <c r="M610" i="18"/>
  <c r="L610" i="18"/>
  <c r="K610" i="18"/>
  <c r="I610" i="18"/>
  <c r="M609" i="18"/>
  <c r="L609" i="18"/>
  <c r="K609" i="18"/>
  <c r="D609" i="18" s="1"/>
  <c r="I609" i="18"/>
  <c r="M608" i="18"/>
  <c r="L608" i="18"/>
  <c r="K608" i="18"/>
  <c r="D608" i="18" s="1"/>
  <c r="I608" i="18"/>
  <c r="M607" i="18"/>
  <c r="L607" i="18"/>
  <c r="K607" i="18"/>
  <c r="D607" i="18" s="1"/>
  <c r="I607" i="18"/>
  <c r="M606" i="18"/>
  <c r="L606" i="18"/>
  <c r="K606" i="18"/>
  <c r="D606" i="18" s="1"/>
  <c r="I606" i="18"/>
  <c r="M605" i="18"/>
  <c r="L605" i="18"/>
  <c r="K605" i="18"/>
  <c r="D605" i="18" s="1"/>
  <c r="I605" i="18"/>
  <c r="M604" i="18"/>
  <c r="L604" i="18"/>
  <c r="K604" i="18"/>
  <c r="D604" i="18" s="1"/>
  <c r="I604" i="18"/>
  <c r="M603" i="18"/>
  <c r="L603" i="18"/>
  <c r="K603" i="18"/>
  <c r="D603" i="18" s="1"/>
  <c r="I603" i="18"/>
  <c r="M602" i="18"/>
  <c r="L602" i="18"/>
  <c r="K602" i="18"/>
  <c r="D602" i="18" s="1"/>
  <c r="I602" i="18"/>
  <c r="M601" i="18"/>
  <c r="L601" i="18"/>
  <c r="K601" i="18"/>
  <c r="I601" i="18"/>
  <c r="M600" i="18"/>
  <c r="L600" i="18"/>
  <c r="K600" i="18"/>
  <c r="D600" i="18" s="1"/>
  <c r="I600" i="18"/>
  <c r="M599" i="18"/>
  <c r="L599" i="18"/>
  <c r="K599" i="18"/>
  <c r="I599" i="18"/>
  <c r="M598" i="18"/>
  <c r="L598" i="18"/>
  <c r="K598" i="18"/>
  <c r="D598" i="18" s="1"/>
  <c r="I598" i="18"/>
  <c r="M597" i="18"/>
  <c r="L597" i="18"/>
  <c r="K597" i="18"/>
  <c r="I597" i="18"/>
  <c r="M596" i="18"/>
  <c r="L596" i="18"/>
  <c r="K596" i="18"/>
  <c r="I596" i="18"/>
  <c r="M595" i="18"/>
  <c r="L595" i="18"/>
  <c r="K595" i="18"/>
  <c r="D595" i="18" s="1"/>
  <c r="I595" i="18"/>
  <c r="M594" i="18"/>
  <c r="L594" i="18"/>
  <c r="K594" i="18"/>
  <c r="I594" i="18"/>
  <c r="M593" i="18"/>
  <c r="L593" i="18"/>
  <c r="K593" i="18"/>
  <c r="D593" i="18" s="1"/>
  <c r="I593" i="18"/>
  <c r="M592" i="18"/>
  <c r="L592" i="18"/>
  <c r="K592" i="18"/>
  <c r="I592" i="18"/>
  <c r="M591" i="18"/>
  <c r="L591" i="18"/>
  <c r="K591" i="18"/>
  <c r="D591" i="18" s="1"/>
  <c r="I591" i="18"/>
  <c r="M590" i="18"/>
  <c r="L590" i="18"/>
  <c r="K590" i="18"/>
  <c r="D590" i="18" s="1"/>
  <c r="I590" i="18"/>
  <c r="M589" i="18"/>
  <c r="L589" i="18"/>
  <c r="K589" i="18"/>
  <c r="I589" i="18"/>
  <c r="M588" i="18"/>
  <c r="L588" i="18"/>
  <c r="K588" i="18"/>
  <c r="D588" i="18" s="1"/>
  <c r="I588" i="18"/>
  <c r="M587" i="18"/>
  <c r="L587" i="18"/>
  <c r="K587" i="18"/>
  <c r="I587" i="18"/>
  <c r="M586" i="18"/>
  <c r="L586" i="18"/>
  <c r="K586" i="18"/>
  <c r="D586" i="18" s="1"/>
  <c r="I586" i="18"/>
  <c r="M585" i="18"/>
  <c r="L585" i="18"/>
  <c r="K585" i="18"/>
  <c r="D585" i="18" s="1"/>
  <c r="I585" i="18"/>
  <c r="M584" i="18"/>
  <c r="L584" i="18"/>
  <c r="K584" i="18"/>
  <c r="I584" i="18"/>
  <c r="M583" i="18"/>
  <c r="L583" i="18"/>
  <c r="K583" i="18"/>
  <c r="D583" i="18" s="1"/>
  <c r="I583" i="18"/>
  <c r="M582" i="18"/>
  <c r="L582" i="18"/>
  <c r="K582" i="18"/>
  <c r="I582" i="18"/>
  <c r="M581" i="18"/>
  <c r="L581" i="18"/>
  <c r="K581" i="18"/>
  <c r="D581" i="18" s="1"/>
  <c r="I581" i="18"/>
  <c r="M580" i="18"/>
  <c r="L580" i="18"/>
  <c r="K580" i="18"/>
  <c r="I580" i="18"/>
  <c r="M579" i="18"/>
  <c r="L579" i="18"/>
  <c r="K579" i="18"/>
  <c r="D579" i="18" s="1"/>
  <c r="I579" i="18"/>
  <c r="M578" i="18"/>
  <c r="L578" i="18"/>
  <c r="K578" i="18"/>
  <c r="I578" i="18"/>
  <c r="M577" i="18"/>
  <c r="L577" i="18"/>
  <c r="K577" i="18"/>
  <c r="D577" i="18" s="1"/>
  <c r="I577" i="18"/>
  <c r="M576" i="18"/>
  <c r="L576" i="18"/>
  <c r="K576" i="18"/>
  <c r="I576" i="18"/>
  <c r="M575" i="18"/>
  <c r="L575" i="18"/>
  <c r="K575" i="18"/>
  <c r="D575" i="18" s="1"/>
  <c r="I575" i="18"/>
  <c r="M574" i="18"/>
  <c r="L574" i="18"/>
  <c r="K574" i="18"/>
  <c r="I574" i="18"/>
  <c r="M573" i="18"/>
  <c r="L573" i="18"/>
  <c r="K573" i="18"/>
  <c r="D573" i="18" s="1"/>
  <c r="I573" i="18"/>
  <c r="M572" i="18"/>
  <c r="L572" i="18"/>
  <c r="K572" i="18"/>
  <c r="D572" i="18" s="1"/>
  <c r="I572" i="18"/>
  <c r="M571" i="18"/>
  <c r="L571" i="18"/>
  <c r="K571" i="18"/>
  <c r="D571" i="18" s="1"/>
  <c r="I571" i="18"/>
  <c r="M570" i="18"/>
  <c r="L570" i="18"/>
  <c r="K570" i="18"/>
  <c r="I570" i="18"/>
  <c r="M569" i="18"/>
  <c r="L569" i="18"/>
  <c r="K569" i="18"/>
  <c r="D569" i="18" s="1"/>
  <c r="I569" i="18"/>
  <c r="M568" i="18"/>
  <c r="L568" i="18"/>
  <c r="K568" i="18"/>
  <c r="I568" i="18"/>
  <c r="M567" i="18"/>
  <c r="L567" i="18"/>
  <c r="K567" i="18"/>
  <c r="D567" i="18" s="1"/>
  <c r="I567" i="18"/>
  <c r="M566" i="18"/>
  <c r="L566" i="18"/>
  <c r="K566" i="18"/>
  <c r="D566" i="18" s="1"/>
  <c r="I566" i="18"/>
  <c r="M565" i="18"/>
  <c r="L565" i="18"/>
  <c r="K565" i="18"/>
  <c r="D565" i="18" s="1"/>
  <c r="I565" i="18"/>
  <c r="M564" i="18"/>
  <c r="L564" i="18"/>
  <c r="K564" i="18"/>
  <c r="D564" i="18" s="1"/>
  <c r="I564" i="18"/>
  <c r="M563" i="18"/>
  <c r="L563" i="18"/>
  <c r="K563" i="18"/>
  <c r="D563" i="18" s="1"/>
  <c r="I563" i="18"/>
  <c r="M562" i="18"/>
  <c r="L562" i="18"/>
  <c r="K562" i="18"/>
  <c r="D562" i="18" s="1"/>
  <c r="I562" i="18"/>
  <c r="M561" i="18"/>
  <c r="L561" i="18"/>
  <c r="K561" i="18"/>
  <c r="D561" i="18" s="1"/>
  <c r="I561" i="18"/>
  <c r="M560" i="18"/>
  <c r="L560" i="18"/>
  <c r="K560" i="18"/>
  <c r="D560" i="18" s="1"/>
  <c r="I560" i="18"/>
  <c r="M559" i="18"/>
  <c r="L559" i="18"/>
  <c r="K559" i="18"/>
  <c r="D559" i="18" s="1"/>
  <c r="I559" i="18"/>
  <c r="M558" i="18"/>
  <c r="L558" i="18"/>
  <c r="K558" i="18"/>
  <c r="D558" i="18" s="1"/>
  <c r="I558" i="18"/>
  <c r="M557" i="18"/>
  <c r="L557" i="18"/>
  <c r="K557" i="18"/>
  <c r="D557" i="18" s="1"/>
  <c r="I557" i="18"/>
  <c r="M556" i="18"/>
  <c r="L556" i="18"/>
  <c r="K556" i="18"/>
  <c r="D556" i="18" s="1"/>
  <c r="I556" i="18"/>
  <c r="M555" i="18"/>
  <c r="L555" i="18"/>
  <c r="K555" i="18"/>
  <c r="D555" i="18" s="1"/>
  <c r="I555" i="18"/>
  <c r="M554" i="18"/>
  <c r="L554" i="18"/>
  <c r="K554" i="18"/>
  <c r="D554" i="18" s="1"/>
  <c r="I554" i="18"/>
  <c r="M553" i="18"/>
  <c r="L553" i="18"/>
  <c r="K553" i="18"/>
  <c r="I553" i="18"/>
  <c r="M552" i="18"/>
  <c r="L552" i="18"/>
  <c r="K552" i="18"/>
  <c r="D552" i="18" s="1"/>
  <c r="I552" i="18"/>
  <c r="M551" i="18"/>
  <c r="L551" i="18"/>
  <c r="K551" i="18"/>
  <c r="D551" i="18" s="1"/>
  <c r="I551" i="18"/>
  <c r="M550" i="18"/>
  <c r="L550" i="18"/>
  <c r="K550" i="18"/>
  <c r="D550" i="18" s="1"/>
  <c r="I550" i="18"/>
  <c r="M549" i="18"/>
  <c r="L549" i="18"/>
  <c r="K549" i="18"/>
  <c r="D549" i="18" s="1"/>
  <c r="I549" i="18"/>
  <c r="M548" i="18"/>
  <c r="L548" i="18"/>
  <c r="K548" i="18"/>
  <c r="D548" i="18" s="1"/>
  <c r="I548" i="18"/>
  <c r="M547" i="18"/>
  <c r="L547" i="18"/>
  <c r="K547" i="18"/>
  <c r="D547" i="18" s="1"/>
  <c r="I547" i="18"/>
  <c r="M546" i="18"/>
  <c r="L546" i="18"/>
  <c r="K546" i="18"/>
  <c r="D546" i="18" s="1"/>
  <c r="I546" i="18"/>
  <c r="M545" i="18"/>
  <c r="L545" i="18"/>
  <c r="K545" i="18"/>
  <c r="D545" i="18" s="1"/>
  <c r="I545" i="18"/>
  <c r="M544" i="18"/>
  <c r="L544" i="18"/>
  <c r="K544" i="18"/>
  <c r="D544" i="18" s="1"/>
  <c r="I544" i="18"/>
  <c r="M543" i="18"/>
  <c r="L543" i="18"/>
  <c r="K543" i="18"/>
  <c r="D543" i="18" s="1"/>
  <c r="I543" i="18"/>
  <c r="M542" i="18"/>
  <c r="L542" i="18"/>
  <c r="K542" i="18"/>
  <c r="D542" i="18" s="1"/>
  <c r="I542" i="18"/>
  <c r="M541" i="18"/>
  <c r="L541" i="18"/>
  <c r="K541" i="18"/>
  <c r="D541" i="18" s="1"/>
  <c r="I541" i="18"/>
  <c r="M540" i="18"/>
  <c r="L540" i="18"/>
  <c r="K540" i="18"/>
  <c r="D540" i="18" s="1"/>
  <c r="I540" i="18"/>
  <c r="M539" i="18"/>
  <c r="L539" i="18"/>
  <c r="K539" i="18"/>
  <c r="D539" i="18" s="1"/>
  <c r="I539" i="18"/>
  <c r="M538" i="18"/>
  <c r="L538" i="18"/>
  <c r="K538" i="18"/>
  <c r="D538" i="18" s="1"/>
  <c r="I538" i="18"/>
  <c r="M537" i="18"/>
  <c r="L537" i="18"/>
  <c r="K537" i="18"/>
  <c r="D537" i="18" s="1"/>
  <c r="I537" i="18"/>
  <c r="M536" i="18"/>
  <c r="L536" i="18"/>
  <c r="K536" i="18"/>
  <c r="D536" i="18" s="1"/>
  <c r="I536" i="18"/>
  <c r="M535" i="18"/>
  <c r="L535" i="18"/>
  <c r="K535" i="18"/>
  <c r="D535" i="18" s="1"/>
  <c r="I535" i="18"/>
  <c r="M534" i="18"/>
  <c r="L534" i="18"/>
  <c r="K534" i="18"/>
  <c r="D534" i="18" s="1"/>
  <c r="I534" i="18"/>
  <c r="M533" i="18"/>
  <c r="L533" i="18"/>
  <c r="K533" i="18"/>
  <c r="D533" i="18" s="1"/>
  <c r="I533" i="18"/>
  <c r="M532" i="18"/>
  <c r="L532" i="18"/>
  <c r="K532" i="18"/>
  <c r="D532" i="18" s="1"/>
  <c r="I532" i="18"/>
  <c r="M531" i="18"/>
  <c r="L531" i="18"/>
  <c r="K531" i="18"/>
  <c r="D531" i="18" s="1"/>
  <c r="I531" i="18"/>
  <c r="M530" i="18"/>
  <c r="L530" i="18"/>
  <c r="K530" i="18"/>
  <c r="D530" i="18" s="1"/>
  <c r="I530" i="18"/>
  <c r="M529" i="18"/>
  <c r="L529" i="18"/>
  <c r="K529" i="18"/>
  <c r="I529" i="18"/>
  <c r="M528" i="18"/>
  <c r="L528" i="18"/>
  <c r="K528" i="18"/>
  <c r="D528" i="18" s="1"/>
  <c r="I528" i="18"/>
  <c r="M527" i="18"/>
  <c r="L527" i="18"/>
  <c r="K527" i="18"/>
  <c r="I527" i="18"/>
  <c r="M526" i="18"/>
  <c r="L526" i="18"/>
  <c r="K526" i="18"/>
  <c r="D526" i="18" s="1"/>
  <c r="I526" i="18"/>
  <c r="M525" i="18"/>
  <c r="L525" i="18"/>
  <c r="K525" i="18"/>
  <c r="D525" i="18" s="1"/>
  <c r="I525" i="18"/>
  <c r="M524" i="18"/>
  <c r="L524" i="18"/>
  <c r="K524" i="18"/>
  <c r="I524" i="18"/>
  <c r="M523" i="18"/>
  <c r="L523" i="18"/>
  <c r="K523" i="18"/>
  <c r="D523" i="18" s="1"/>
  <c r="I523" i="18"/>
  <c r="M522" i="18"/>
  <c r="L522" i="18"/>
  <c r="K522" i="18"/>
  <c r="D522" i="18" s="1"/>
  <c r="I522" i="18"/>
  <c r="M521" i="18"/>
  <c r="L521" i="18"/>
  <c r="K521" i="18"/>
  <c r="I521" i="18"/>
  <c r="M520" i="18"/>
  <c r="L520" i="18"/>
  <c r="K520" i="18"/>
  <c r="D520" i="18" s="1"/>
  <c r="I520" i="18"/>
  <c r="M519" i="18"/>
  <c r="L519" i="18"/>
  <c r="K519" i="18"/>
  <c r="D519" i="18" s="1"/>
  <c r="I519" i="18"/>
  <c r="M518" i="18"/>
  <c r="L518" i="18"/>
  <c r="K518" i="18"/>
  <c r="I518" i="18"/>
  <c r="M517" i="18"/>
  <c r="L517" i="18"/>
  <c r="K517" i="18"/>
  <c r="D517" i="18" s="1"/>
  <c r="I517" i="18"/>
  <c r="M516" i="18"/>
  <c r="L516" i="18"/>
  <c r="K516" i="18"/>
  <c r="D516" i="18" s="1"/>
  <c r="I516" i="18"/>
  <c r="M515" i="18"/>
  <c r="L515" i="18"/>
  <c r="K515" i="18"/>
  <c r="I515" i="18"/>
  <c r="M514" i="18"/>
  <c r="L514" i="18"/>
  <c r="K514" i="18"/>
  <c r="D514" i="18" s="1"/>
  <c r="I514" i="18"/>
  <c r="M513" i="18"/>
  <c r="L513" i="18"/>
  <c r="K513" i="18"/>
  <c r="D513" i="18" s="1"/>
  <c r="I513" i="18"/>
  <c r="M512" i="18"/>
  <c r="L512" i="18"/>
  <c r="K512" i="18"/>
  <c r="I512" i="18"/>
  <c r="M511" i="18"/>
  <c r="L511" i="18"/>
  <c r="K511" i="18"/>
  <c r="D511" i="18" s="1"/>
  <c r="I511" i="18"/>
  <c r="M510" i="18"/>
  <c r="L510" i="18"/>
  <c r="K510" i="18"/>
  <c r="D510" i="18" s="1"/>
  <c r="I510" i="18"/>
  <c r="M509" i="18"/>
  <c r="L509" i="18"/>
  <c r="K509" i="18"/>
  <c r="I509" i="18"/>
  <c r="M508" i="18"/>
  <c r="L508" i="18"/>
  <c r="K508" i="18"/>
  <c r="D508" i="18" s="1"/>
  <c r="I508" i="18"/>
  <c r="M507" i="18"/>
  <c r="L507" i="18"/>
  <c r="K507" i="18"/>
  <c r="D507" i="18" s="1"/>
  <c r="I507" i="18"/>
  <c r="M506" i="18"/>
  <c r="L506" i="18"/>
  <c r="K506" i="18"/>
  <c r="I506" i="18"/>
  <c r="M505" i="18"/>
  <c r="L505" i="18"/>
  <c r="K505" i="18"/>
  <c r="D505" i="18" s="1"/>
  <c r="I505" i="18"/>
  <c r="M504" i="18"/>
  <c r="L504" i="18"/>
  <c r="K504" i="18"/>
  <c r="D504" i="18" s="1"/>
  <c r="I504" i="18"/>
  <c r="M503" i="18"/>
  <c r="L503" i="18"/>
  <c r="K503" i="18"/>
  <c r="I503" i="18"/>
  <c r="M502" i="18"/>
  <c r="L502" i="18"/>
  <c r="K502" i="18"/>
  <c r="D502" i="18" s="1"/>
  <c r="I502" i="18"/>
  <c r="M501" i="18"/>
  <c r="L501" i="18"/>
  <c r="K501" i="18"/>
  <c r="D501" i="18" s="1"/>
  <c r="I501" i="18"/>
  <c r="M500" i="18"/>
  <c r="L500" i="18"/>
  <c r="K500" i="18"/>
  <c r="I500" i="18"/>
  <c r="M499" i="18"/>
  <c r="L499" i="18"/>
  <c r="K499" i="18"/>
  <c r="D499" i="18" s="1"/>
  <c r="I499" i="18"/>
  <c r="M498" i="18"/>
  <c r="L498" i="18"/>
  <c r="K498" i="18"/>
  <c r="D498" i="18" s="1"/>
  <c r="I498" i="18"/>
  <c r="M497" i="18"/>
  <c r="L497" i="18"/>
  <c r="K497" i="18"/>
  <c r="I497" i="18"/>
  <c r="M496" i="18"/>
  <c r="L496" i="18"/>
  <c r="K496" i="18"/>
  <c r="D496" i="18" s="1"/>
  <c r="I496" i="18"/>
  <c r="M495" i="18"/>
  <c r="L495" i="18"/>
  <c r="K495" i="18"/>
  <c r="D495" i="18" s="1"/>
  <c r="I495" i="18"/>
  <c r="M494" i="18"/>
  <c r="L494" i="18"/>
  <c r="K494" i="18"/>
  <c r="I494" i="18"/>
  <c r="M493" i="18"/>
  <c r="L493" i="18"/>
  <c r="K493" i="18"/>
  <c r="D493" i="18" s="1"/>
  <c r="I493" i="18"/>
  <c r="M492" i="18"/>
  <c r="L492" i="18"/>
  <c r="K492" i="18"/>
  <c r="D492" i="18" s="1"/>
  <c r="I492" i="18"/>
  <c r="M491" i="18"/>
  <c r="L491" i="18"/>
  <c r="K491" i="18"/>
  <c r="I491" i="18"/>
  <c r="M490" i="18"/>
  <c r="L490" i="18"/>
  <c r="K490" i="18"/>
  <c r="D490" i="18" s="1"/>
  <c r="I490" i="18"/>
  <c r="M489" i="18"/>
  <c r="L489" i="18"/>
  <c r="K489" i="18"/>
  <c r="D489" i="18" s="1"/>
  <c r="I489" i="18"/>
  <c r="M488" i="18"/>
  <c r="L488" i="18"/>
  <c r="K488" i="18"/>
  <c r="I488" i="18"/>
  <c r="M487" i="18"/>
  <c r="L487" i="18"/>
  <c r="K487" i="18"/>
  <c r="D487" i="18" s="1"/>
  <c r="I487" i="18"/>
  <c r="M486" i="18"/>
  <c r="L486" i="18"/>
  <c r="K486" i="18"/>
  <c r="D486" i="18" s="1"/>
  <c r="I486" i="18"/>
  <c r="M485" i="18"/>
  <c r="L485" i="18"/>
  <c r="K485" i="18"/>
  <c r="I485" i="18"/>
  <c r="M484" i="18"/>
  <c r="L484" i="18"/>
  <c r="K484" i="18"/>
  <c r="D484" i="18" s="1"/>
  <c r="I484" i="18"/>
  <c r="M483" i="18"/>
  <c r="L483" i="18"/>
  <c r="K483" i="18"/>
  <c r="D483" i="18" s="1"/>
  <c r="I483" i="18"/>
  <c r="M482" i="18"/>
  <c r="L482" i="18"/>
  <c r="K482" i="18"/>
  <c r="I482" i="18"/>
  <c r="M481" i="18"/>
  <c r="L481" i="18"/>
  <c r="K481" i="18"/>
  <c r="D481" i="18" s="1"/>
  <c r="I481" i="18"/>
  <c r="M480" i="18"/>
  <c r="L480" i="18"/>
  <c r="K480" i="18"/>
  <c r="D480" i="18" s="1"/>
  <c r="I480" i="18"/>
  <c r="M479" i="18"/>
  <c r="L479" i="18"/>
  <c r="K479" i="18"/>
  <c r="I479" i="18"/>
  <c r="M478" i="18"/>
  <c r="L478" i="18"/>
  <c r="K478" i="18"/>
  <c r="D478" i="18" s="1"/>
  <c r="I478" i="18"/>
  <c r="M477" i="18"/>
  <c r="L477" i="18"/>
  <c r="K477" i="18"/>
  <c r="D477" i="18" s="1"/>
  <c r="I477" i="18"/>
  <c r="M476" i="18"/>
  <c r="L476" i="18"/>
  <c r="K476" i="18"/>
  <c r="I476" i="18"/>
  <c r="M475" i="18"/>
  <c r="L475" i="18"/>
  <c r="K475" i="18"/>
  <c r="D475" i="18" s="1"/>
  <c r="I475" i="18"/>
  <c r="M474" i="18"/>
  <c r="L474" i="18"/>
  <c r="K474" i="18"/>
  <c r="D474" i="18" s="1"/>
  <c r="I474" i="18"/>
  <c r="M473" i="18"/>
  <c r="L473" i="18"/>
  <c r="K473" i="18"/>
  <c r="I473" i="18"/>
  <c r="M472" i="18"/>
  <c r="L472" i="18"/>
  <c r="K472" i="18"/>
  <c r="D472" i="18" s="1"/>
  <c r="I472" i="18"/>
  <c r="M471" i="18"/>
  <c r="L471" i="18"/>
  <c r="K471" i="18"/>
  <c r="D471" i="18" s="1"/>
  <c r="I471" i="18"/>
  <c r="M470" i="18"/>
  <c r="L470" i="18"/>
  <c r="K470" i="18"/>
  <c r="I470" i="18"/>
  <c r="M469" i="18"/>
  <c r="L469" i="18"/>
  <c r="K469" i="18"/>
  <c r="D469" i="18" s="1"/>
  <c r="I469" i="18"/>
  <c r="M468" i="18"/>
  <c r="L468" i="18"/>
  <c r="K468" i="18"/>
  <c r="D468" i="18" s="1"/>
  <c r="I468" i="18"/>
  <c r="M467" i="18"/>
  <c r="L467" i="18"/>
  <c r="K467" i="18"/>
  <c r="I467" i="18"/>
  <c r="M466" i="18"/>
  <c r="L466" i="18"/>
  <c r="K466" i="18"/>
  <c r="D466" i="18" s="1"/>
  <c r="I466" i="18"/>
  <c r="M465" i="18"/>
  <c r="L465" i="18"/>
  <c r="K465" i="18"/>
  <c r="D465" i="18" s="1"/>
  <c r="I465" i="18"/>
  <c r="M464" i="18"/>
  <c r="L464" i="18"/>
  <c r="K464" i="18"/>
  <c r="I464" i="18"/>
  <c r="M463" i="18"/>
  <c r="L463" i="18"/>
  <c r="K463" i="18"/>
  <c r="D463" i="18" s="1"/>
  <c r="I463" i="18"/>
  <c r="M462" i="18"/>
  <c r="L462" i="18"/>
  <c r="K462" i="18"/>
  <c r="D462" i="18" s="1"/>
  <c r="I462" i="18"/>
  <c r="M461" i="18"/>
  <c r="L461" i="18"/>
  <c r="K461" i="18"/>
  <c r="I461" i="18"/>
  <c r="M460" i="18"/>
  <c r="L460" i="18"/>
  <c r="K460" i="18"/>
  <c r="D460" i="18" s="1"/>
  <c r="I460" i="18"/>
  <c r="M459" i="18"/>
  <c r="L459" i="18"/>
  <c r="K459" i="18"/>
  <c r="D459" i="18" s="1"/>
  <c r="I459" i="18"/>
  <c r="M458" i="18"/>
  <c r="L458" i="18"/>
  <c r="K458" i="18"/>
  <c r="I458" i="18"/>
  <c r="M457" i="18"/>
  <c r="L457" i="18"/>
  <c r="K457" i="18"/>
  <c r="D457" i="18" s="1"/>
  <c r="I457" i="18"/>
  <c r="M456" i="18"/>
  <c r="L456" i="18"/>
  <c r="K456" i="18"/>
  <c r="I456" i="18"/>
  <c r="M455" i="18"/>
  <c r="L455" i="18"/>
  <c r="K455" i="18"/>
  <c r="D455" i="18" s="1"/>
  <c r="I455" i="18"/>
  <c r="M454" i="18"/>
  <c r="L454" i="18"/>
  <c r="K454" i="18"/>
  <c r="D454" i="18" s="1"/>
  <c r="I454" i="18"/>
  <c r="M453" i="18"/>
  <c r="L453" i="18"/>
  <c r="K453" i="18"/>
  <c r="I453" i="18"/>
  <c r="M452" i="18"/>
  <c r="L452" i="18"/>
  <c r="K452" i="18"/>
  <c r="I452" i="18"/>
  <c r="M451" i="18"/>
  <c r="L451" i="18"/>
  <c r="K451" i="18"/>
  <c r="D451" i="18" s="1"/>
  <c r="I451" i="18"/>
  <c r="M450" i="18"/>
  <c r="L450" i="18"/>
  <c r="K450" i="18"/>
  <c r="I450" i="18"/>
  <c r="M449" i="18"/>
  <c r="L449" i="18"/>
  <c r="K449" i="18"/>
  <c r="D449" i="18" s="1"/>
  <c r="I449" i="18"/>
  <c r="M448" i="18"/>
  <c r="L448" i="18"/>
  <c r="K448" i="18"/>
  <c r="D448" i="18" s="1"/>
  <c r="I448" i="18"/>
  <c r="M447" i="18"/>
  <c r="L447" i="18"/>
  <c r="K447" i="18"/>
  <c r="D447" i="18" s="1"/>
  <c r="I447" i="18"/>
  <c r="M446" i="18"/>
  <c r="L446" i="18"/>
  <c r="K446" i="18"/>
  <c r="D446" i="18" s="1"/>
  <c r="I446" i="18"/>
  <c r="M445" i="18"/>
  <c r="L445" i="18"/>
  <c r="K445" i="18"/>
  <c r="D445" i="18" s="1"/>
  <c r="I445" i="18"/>
  <c r="M444" i="18"/>
  <c r="L444" i="18"/>
  <c r="K444" i="18"/>
  <c r="D444" i="18" s="1"/>
  <c r="I444" i="18"/>
  <c r="M443" i="18"/>
  <c r="L443" i="18"/>
  <c r="K443" i="18"/>
  <c r="I443" i="18"/>
  <c r="M442" i="18"/>
  <c r="L442" i="18"/>
  <c r="K442" i="18"/>
  <c r="D442" i="18" s="1"/>
  <c r="I442" i="18"/>
  <c r="M441" i="18"/>
  <c r="L441" i="18"/>
  <c r="K441" i="18"/>
  <c r="D441" i="18" s="1"/>
  <c r="I441" i="18"/>
  <c r="M440" i="18"/>
  <c r="L440" i="18"/>
  <c r="K440" i="18"/>
  <c r="D440" i="18" s="1"/>
  <c r="I440" i="18"/>
  <c r="M439" i="18"/>
  <c r="L439" i="18"/>
  <c r="K439" i="18"/>
  <c r="D439" i="18" s="1"/>
  <c r="I439" i="18"/>
  <c r="M438" i="18"/>
  <c r="L438" i="18"/>
  <c r="K438" i="18"/>
  <c r="D438" i="18" s="1"/>
  <c r="I438" i="18"/>
  <c r="M437" i="18"/>
  <c r="L437" i="18"/>
  <c r="K437" i="18"/>
  <c r="D437" i="18" s="1"/>
  <c r="I437" i="18"/>
  <c r="M436" i="18"/>
  <c r="L436" i="18"/>
  <c r="K436" i="18"/>
  <c r="D436" i="18" s="1"/>
  <c r="I436" i="18"/>
  <c r="M435" i="18"/>
  <c r="L435" i="18"/>
  <c r="K435" i="18"/>
  <c r="D435" i="18" s="1"/>
  <c r="I435" i="18"/>
  <c r="M434" i="18"/>
  <c r="L434" i="18"/>
  <c r="K434" i="18"/>
  <c r="I434" i="18"/>
  <c r="M433" i="18"/>
  <c r="L433" i="18"/>
  <c r="K433" i="18"/>
  <c r="D433" i="18" s="1"/>
  <c r="I433" i="18"/>
  <c r="M432" i="18"/>
  <c r="L432" i="18"/>
  <c r="K432" i="18"/>
  <c r="D432" i="18" s="1"/>
  <c r="I432" i="18"/>
  <c r="M431" i="18"/>
  <c r="L431" i="18"/>
  <c r="K431" i="18"/>
  <c r="I431" i="18"/>
  <c r="M430" i="18"/>
  <c r="L430" i="18"/>
  <c r="K430" i="18"/>
  <c r="D430" i="18" s="1"/>
  <c r="I430" i="18"/>
  <c r="M429" i="18"/>
  <c r="L429" i="18"/>
  <c r="K429" i="18"/>
  <c r="D429" i="18" s="1"/>
  <c r="I429" i="18"/>
  <c r="M428" i="18"/>
  <c r="L428" i="18"/>
  <c r="K428" i="18"/>
  <c r="D428" i="18" s="1"/>
  <c r="I428" i="18"/>
  <c r="M427" i="18"/>
  <c r="L427" i="18"/>
  <c r="K427" i="18"/>
  <c r="D427" i="18" s="1"/>
  <c r="I427" i="18"/>
  <c r="M426" i="18"/>
  <c r="L426" i="18"/>
  <c r="K426" i="18"/>
  <c r="I426" i="18"/>
  <c r="M425" i="18"/>
  <c r="L425" i="18"/>
  <c r="K425" i="18"/>
  <c r="D425" i="18" s="1"/>
  <c r="I425" i="18"/>
  <c r="M424" i="18"/>
  <c r="L424" i="18"/>
  <c r="K424" i="18"/>
  <c r="D424" i="18" s="1"/>
  <c r="I424" i="18"/>
  <c r="M423" i="18"/>
  <c r="L423" i="18"/>
  <c r="K423" i="18"/>
  <c r="D423" i="18" s="1"/>
  <c r="I423" i="18"/>
  <c r="M422" i="18"/>
  <c r="L422" i="18"/>
  <c r="K422" i="18"/>
  <c r="D422" i="18" s="1"/>
  <c r="I422" i="18"/>
  <c r="M421" i="18"/>
  <c r="L421" i="18"/>
  <c r="K421" i="18"/>
  <c r="D421" i="18" s="1"/>
  <c r="I421" i="18"/>
  <c r="M420" i="18"/>
  <c r="L420" i="18"/>
  <c r="K420" i="18"/>
  <c r="D420" i="18" s="1"/>
  <c r="I420" i="18"/>
  <c r="M419" i="18"/>
  <c r="L419" i="18"/>
  <c r="K419" i="18"/>
  <c r="D419" i="18" s="1"/>
  <c r="I419" i="18"/>
  <c r="M418" i="18"/>
  <c r="L418" i="18"/>
  <c r="K418" i="18"/>
  <c r="D418" i="18" s="1"/>
  <c r="I418" i="18"/>
  <c r="M417" i="18"/>
  <c r="L417" i="18"/>
  <c r="K417" i="18"/>
  <c r="D417" i="18" s="1"/>
  <c r="I417" i="18"/>
  <c r="M416" i="18"/>
  <c r="L416" i="18"/>
  <c r="K416" i="18"/>
  <c r="D416" i="18" s="1"/>
  <c r="I416" i="18"/>
  <c r="M415" i="18"/>
  <c r="L415" i="18"/>
  <c r="K415" i="18"/>
  <c r="D415" i="18" s="1"/>
  <c r="I415" i="18"/>
  <c r="M414" i="18"/>
  <c r="L414" i="18"/>
  <c r="K414" i="18"/>
  <c r="D414" i="18" s="1"/>
  <c r="I414" i="18"/>
  <c r="M413" i="18"/>
  <c r="L413" i="18"/>
  <c r="K413" i="18"/>
  <c r="D413" i="18" s="1"/>
  <c r="I413" i="18"/>
  <c r="M412" i="18"/>
  <c r="L412" i="18"/>
  <c r="K412" i="18"/>
  <c r="D412" i="18" s="1"/>
  <c r="I412" i="18"/>
  <c r="M411" i="18"/>
  <c r="L411" i="18"/>
  <c r="K411" i="18"/>
  <c r="I411" i="18"/>
  <c r="M410" i="18"/>
  <c r="L410" i="18"/>
  <c r="K410" i="18"/>
  <c r="D410" i="18" s="1"/>
  <c r="I410" i="18"/>
  <c r="M409" i="18"/>
  <c r="L409" i="18"/>
  <c r="K409" i="18"/>
  <c r="D409" i="18" s="1"/>
  <c r="I409" i="18"/>
  <c r="M408" i="18"/>
  <c r="L408" i="18"/>
  <c r="K408" i="18"/>
  <c r="D408" i="18" s="1"/>
  <c r="I408" i="18"/>
  <c r="M407" i="18"/>
  <c r="L407" i="18"/>
  <c r="K407" i="18"/>
  <c r="D407" i="18" s="1"/>
  <c r="I407" i="18"/>
  <c r="M406" i="18"/>
  <c r="L406" i="18"/>
  <c r="K406" i="18"/>
  <c r="D406" i="18" s="1"/>
  <c r="I406" i="18"/>
  <c r="M405" i="18"/>
  <c r="L405" i="18"/>
  <c r="K405" i="18"/>
  <c r="D405" i="18" s="1"/>
  <c r="I405" i="18"/>
  <c r="M404" i="18"/>
  <c r="L404" i="18"/>
  <c r="K404" i="18"/>
  <c r="D404" i="18" s="1"/>
  <c r="I404" i="18"/>
  <c r="M403" i="18"/>
  <c r="L403" i="18"/>
  <c r="K403" i="18"/>
  <c r="D403" i="18" s="1"/>
  <c r="I403" i="18"/>
  <c r="M402" i="18"/>
  <c r="L402" i="18"/>
  <c r="K402" i="18"/>
  <c r="D402" i="18" s="1"/>
  <c r="I402" i="18"/>
  <c r="M401" i="18"/>
  <c r="L401" i="18"/>
  <c r="K401" i="18"/>
  <c r="D401" i="18" s="1"/>
  <c r="I401" i="18"/>
  <c r="M400" i="18"/>
  <c r="L400" i="18"/>
  <c r="K400" i="18"/>
  <c r="D400" i="18" s="1"/>
  <c r="I400" i="18"/>
  <c r="M399" i="18"/>
  <c r="L399" i="18"/>
  <c r="K399" i="18"/>
  <c r="I399" i="18"/>
  <c r="M398" i="18"/>
  <c r="L398" i="18"/>
  <c r="K398" i="18"/>
  <c r="D398" i="18" s="1"/>
  <c r="I398" i="18"/>
  <c r="M397" i="18"/>
  <c r="L397" i="18"/>
  <c r="K397" i="18"/>
  <c r="D397" i="18" s="1"/>
  <c r="I397" i="18"/>
  <c r="M396" i="18"/>
  <c r="L396" i="18"/>
  <c r="K396" i="18"/>
  <c r="D396" i="18" s="1"/>
  <c r="I396" i="18"/>
  <c r="M395" i="18"/>
  <c r="L395" i="18"/>
  <c r="K395" i="18"/>
  <c r="I395" i="18"/>
  <c r="M394" i="18"/>
  <c r="L394" i="18"/>
  <c r="K394" i="18"/>
  <c r="I394" i="18"/>
  <c r="M393" i="18"/>
  <c r="L393" i="18"/>
  <c r="K393" i="18"/>
  <c r="I393" i="18"/>
  <c r="M392" i="18"/>
  <c r="L392" i="18"/>
  <c r="K392" i="18"/>
  <c r="D392" i="18" s="1"/>
  <c r="I392" i="18"/>
  <c r="M391" i="18"/>
  <c r="L391" i="18"/>
  <c r="K391" i="18"/>
  <c r="D391" i="18" s="1"/>
  <c r="I391" i="18"/>
  <c r="M390" i="18"/>
  <c r="L390" i="18"/>
  <c r="K390" i="18"/>
  <c r="D390" i="18" s="1"/>
  <c r="I390" i="18"/>
  <c r="M389" i="18"/>
  <c r="L389" i="18"/>
  <c r="K389" i="18"/>
  <c r="D389" i="18" s="1"/>
  <c r="I389" i="18"/>
  <c r="M388" i="18"/>
  <c r="L388" i="18"/>
  <c r="K388" i="18"/>
  <c r="I388" i="18"/>
  <c r="M387" i="18"/>
  <c r="L387" i="18"/>
  <c r="K387" i="18"/>
  <c r="I387" i="18"/>
  <c r="M386" i="18"/>
  <c r="L386" i="18"/>
  <c r="K386" i="18"/>
  <c r="D386" i="18" s="1"/>
  <c r="I386" i="18"/>
  <c r="M385" i="18"/>
  <c r="L385" i="18"/>
  <c r="K385" i="18"/>
  <c r="D385" i="18" s="1"/>
  <c r="I385" i="18"/>
  <c r="M384" i="18"/>
  <c r="L384" i="18"/>
  <c r="K384" i="18"/>
  <c r="D384" i="18" s="1"/>
  <c r="I384" i="18"/>
  <c r="M383" i="18"/>
  <c r="L383" i="18"/>
  <c r="K383" i="18"/>
  <c r="D383" i="18" s="1"/>
  <c r="I383" i="18"/>
  <c r="M382" i="18"/>
  <c r="L382" i="18"/>
  <c r="K382" i="18"/>
  <c r="I382" i="18"/>
  <c r="M381" i="18"/>
  <c r="L381" i="18"/>
  <c r="K381" i="18"/>
  <c r="D381" i="18" s="1"/>
  <c r="I381" i="18"/>
  <c r="M380" i="18"/>
  <c r="L380" i="18"/>
  <c r="K380" i="18"/>
  <c r="D380" i="18" s="1"/>
  <c r="I380" i="18"/>
  <c r="M379" i="18"/>
  <c r="L379" i="18"/>
  <c r="K379" i="18"/>
  <c r="D379" i="18" s="1"/>
  <c r="I379" i="18"/>
  <c r="M378" i="18"/>
  <c r="L378" i="18"/>
  <c r="K378" i="18"/>
  <c r="D378" i="18" s="1"/>
  <c r="I378" i="18"/>
  <c r="M377" i="18"/>
  <c r="L377" i="18"/>
  <c r="K377" i="18"/>
  <c r="D377" i="18" s="1"/>
  <c r="I377" i="18"/>
  <c r="M376" i="18"/>
  <c r="L376" i="18"/>
  <c r="K376" i="18"/>
  <c r="D376" i="18" s="1"/>
  <c r="I376" i="18"/>
  <c r="M375" i="18"/>
  <c r="L375" i="18"/>
  <c r="K375" i="18"/>
  <c r="D375" i="18" s="1"/>
  <c r="I375" i="18"/>
  <c r="M374" i="18"/>
  <c r="L374" i="18"/>
  <c r="K374" i="18"/>
  <c r="D374" i="18" s="1"/>
  <c r="I374" i="18"/>
  <c r="M373" i="18"/>
  <c r="L373" i="18"/>
  <c r="K373" i="18"/>
  <c r="D373" i="18" s="1"/>
  <c r="I373" i="18"/>
  <c r="M372" i="18"/>
  <c r="L372" i="18"/>
  <c r="K372" i="18"/>
  <c r="D372" i="18" s="1"/>
  <c r="I372" i="18"/>
  <c r="M371" i="18"/>
  <c r="L371" i="18"/>
  <c r="K371" i="18"/>
  <c r="D371" i="18" s="1"/>
  <c r="I371" i="18"/>
  <c r="M370" i="18"/>
  <c r="L370" i="18"/>
  <c r="K370" i="18"/>
  <c r="I370" i="18"/>
  <c r="M369" i="18"/>
  <c r="L369" i="18"/>
  <c r="K369" i="18"/>
  <c r="D369" i="18" s="1"/>
  <c r="I369" i="18"/>
  <c r="M368" i="18"/>
  <c r="L368" i="18"/>
  <c r="K368" i="18"/>
  <c r="D368" i="18" s="1"/>
  <c r="I368" i="18"/>
  <c r="M367" i="18"/>
  <c r="L367" i="18"/>
  <c r="K367" i="18"/>
  <c r="D367" i="18" s="1"/>
  <c r="I367" i="18"/>
  <c r="M366" i="18"/>
  <c r="L366" i="18"/>
  <c r="K366" i="18"/>
  <c r="D366" i="18" s="1"/>
  <c r="I366" i="18"/>
  <c r="M365" i="18"/>
  <c r="L365" i="18"/>
  <c r="K365" i="18"/>
  <c r="D365" i="18" s="1"/>
  <c r="I365" i="18"/>
  <c r="M364" i="18"/>
  <c r="L364" i="18"/>
  <c r="K364" i="18"/>
  <c r="D364" i="18" s="1"/>
  <c r="I364" i="18"/>
  <c r="M363" i="18"/>
  <c r="L363" i="18"/>
  <c r="K363" i="18"/>
  <c r="D363" i="18" s="1"/>
  <c r="I363" i="18"/>
  <c r="M362" i="18"/>
  <c r="L362" i="18"/>
  <c r="K362" i="18"/>
  <c r="D362" i="18" s="1"/>
  <c r="I362" i="18"/>
  <c r="M361" i="18"/>
  <c r="L361" i="18"/>
  <c r="K361" i="18"/>
  <c r="D361" i="18" s="1"/>
  <c r="I361" i="18"/>
  <c r="M360" i="18"/>
  <c r="L360" i="18"/>
  <c r="K360" i="18"/>
  <c r="D360" i="18" s="1"/>
  <c r="I360" i="18"/>
  <c r="M359" i="18"/>
  <c r="L359" i="18"/>
  <c r="K359" i="18"/>
  <c r="D359" i="18" s="1"/>
  <c r="I359" i="18"/>
  <c r="M358" i="18"/>
  <c r="L358" i="18"/>
  <c r="K358" i="18"/>
  <c r="D358" i="18" s="1"/>
  <c r="I358" i="18"/>
  <c r="M357" i="18"/>
  <c r="L357" i="18"/>
  <c r="K357" i="18"/>
  <c r="D357" i="18" s="1"/>
  <c r="I357" i="18"/>
  <c r="M356" i="18"/>
  <c r="L356" i="18"/>
  <c r="K356" i="18"/>
  <c r="I356" i="18"/>
  <c r="M355" i="18"/>
  <c r="L355" i="18"/>
  <c r="K355" i="18"/>
  <c r="D355" i="18" s="1"/>
  <c r="I355" i="18"/>
  <c r="M354" i="18"/>
  <c r="L354" i="18"/>
  <c r="K354" i="18"/>
  <c r="I354" i="18"/>
  <c r="M353" i="18"/>
  <c r="L353" i="18"/>
  <c r="K353" i="18"/>
  <c r="D353" i="18" s="1"/>
  <c r="I353" i="18"/>
  <c r="M352" i="18"/>
  <c r="L352" i="18"/>
  <c r="K352" i="18"/>
  <c r="I352" i="18"/>
  <c r="M351" i="18"/>
  <c r="L351" i="18"/>
  <c r="K351" i="18"/>
  <c r="D351" i="18" s="1"/>
  <c r="I351" i="18"/>
  <c r="M350" i="18"/>
  <c r="L350" i="18"/>
  <c r="K350" i="18"/>
  <c r="D350" i="18" s="1"/>
  <c r="I350" i="18"/>
  <c r="M349" i="18"/>
  <c r="L349" i="18"/>
  <c r="K349" i="18"/>
  <c r="D349" i="18" s="1"/>
  <c r="I349" i="18"/>
  <c r="M348" i="18"/>
  <c r="L348" i="18"/>
  <c r="K348" i="18"/>
  <c r="I348" i="18"/>
  <c r="M347" i="18"/>
  <c r="L347" i="18"/>
  <c r="K347" i="18"/>
  <c r="I347" i="18"/>
  <c r="M346" i="18"/>
  <c r="L346" i="18"/>
  <c r="K346" i="18"/>
  <c r="D346" i="18" s="1"/>
  <c r="I346" i="18"/>
  <c r="M345" i="18"/>
  <c r="L345" i="18"/>
  <c r="K345" i="18"/>
  <c r="D345" i="18" s="1"/>
  <c r="I345" i="18"/>
  <c r="M344" i="18"/>
  <c r="L344" i="18"/>
  <c r="K344" i="18"/>
  <c r="D344" i="18" s="1"/>
  <c r="I344" i="18"/>
  <c r="M343" i="18"/>
  <c r="L343" i="18"/>
  <c r="K343" i="18"/>
  <c r="D343" i="18" s="1"/>
  <c r="I343" i="18"/>
  <c r="M342" i="18"/>
  <c r="L342" i="18"/>
  <c r="K342" i="18"/>
  <c r="D342" i="18" s="1"/>
  <c r="I342" i="18"/>
  <c r="M341" i="18"/>
  <c r="L341" i="18"/>
  <c r="K341" i="18"/>
  <c r="D341" i="18" s="1"/>
  <c r="I341" i="18"/>
  <c r="M340" i="18"/>
  <c r="L340" i="18"/>
  <c r="K340" i="18"/>
  <c r="D340" i="18" s="1"/>
  <c r="I340" i="18"/>
  <c r="M339" i="18"/>
  <c r="L339" i="18"/>
  <c r="K339" i="18"/>
  <c r="D339" i="18" s="1"/>
  <c r="I339" i="18"/>
  <c r="M338" i="18"/>
  <c r="L338" i="18"/>
  <c r="K338" i="18"/>
  <c r="D338" i="18" s="1"/>
  <c r="I338" i="18"/>
  <c r="M337" i="18"/>
  <c r="L337" i="18"/>
  <c r="K337" i="18"/>
  <c r="D337" i="18" s="1"/>
  <c r="I337" i="18"/>
  <c r="M336" i="18"/>
  <c r="L336" i="18"/>
  <c r="K336" i="18"/>
  <c r="D336" i="18" s="1"/>
  <c r="I336" i="18"/>
  <c r="M335" i="18"/>
  <c r="L335" i="18"/>
  <c r="K335" i="18"/>
  <c r="D335" i="18" s="1"/>
  <c r="I335" i="18"/>
  <c r="M334" i="18"/>
  <c r="L334" i="18"/>
  <c r="K334" i="18"/>
  <c r="D334" i="18" s="1"/>
  <c r="I334" i="18"/>
  <c r="M333" i="18"/>
  <c r="L333" i="18"/>
  <c r="K333" i="18"/>
  <c r="D333" i="18" s="1"/>
  <c r="I333" i="18"/>
  <c r="M332" i="18"/>
  <c r="L332" i="18"/>
  <c r="K332" i="18"/>
  <c r="D332" i="18" s="1"/>
  <c r="I332" i="18"/>
  <c r="M331" i="18"/>
  <c r="L331" i="18"/>
  <c r="K331" i="18"/>
  <c r="D331" i="18" s="1"/>
  <c r="I331" i="18"/>
  <c r="M330" i="18"/>
  <c r="L330" i="18"/>
  <c r="K330" i="18"/>
  <c r="D330" i="18" s="1"/>
  <c r="I330" i="18"/>
  <c r="M329" i="18"/>
  <c r="L329" i="18"/>
  <c r="K329" i="18"/>
  <c r="D329" i="18" s="1"/>
  <c r="I329" i="18"/>
  <c r="M328" i="18"/>
  <c r="L328" i="18"/>
  <c r="K328" i="18"/>
  <c r="D328" i="18" s="1"/>
  <c r="I328" i="18"/>
  <c r="M327" i="18"/>
  <c r="L327" i="18"/>
  <c r="K327" i="18"/>
  <c r="D327" i="18" s="1"/>
  <c r="I327" i="18"/>
  <c r="M326" i="18"/>
  <c r="L326" i="18"/>
  <c r="K326" i="18"/>
  <c r="D326" i="18" s="1"/>
  <c r="I326" i="18"/>
  <c r="M325" i="18"/>
  <c r="L325" i="18"/>
  <c r="K325" i="18"/>
  <c r="D325" i="18" s="1"/>
  <c r="I325" i="18"/>
  <c r="M324" i="18"/>
  <c r="L324" i="18"/>
  <c r="K324" i="18"/>
  <c r="D324" i="18" s="1"/>
  <c r="I324" i="18"/>
  <c r="M323" i="18"/>
  <c r="L323" i="18"/>
  <c r="K323" i="18"/>
  <c r="D323" i="18" s="1"/>
  <c r="I323" i="18"/>
  <c r="M322" i="18"/>
  <c r="L322" i="18"/>
  <c r="K322" i="18"/>
  <c r="D322" i="18" s="1"/>
  <c r="I322" i="18"/>
  <c r="M321" i="18"/>
  <c r="L321" i="18"/>
  <c r="K321" i="18"/>
  <c r="D321" i="18" s="1"/>
  <c r="I321" i="18"/>
  <c r="M320" i="18"/>
  <c r="L320" i="18"/>
  <c r="K320" i="18"/>
  <c r="D320" i="18" s="1"/>
  <c r="I320" i="18"/>
  <c r="M319" i="18"/>
  <c r="L319" i="18"/>
  <c r="K319" i="18"/>
  <c r="D319" i="18" s="1"/>
  <c r="I319" i="18"/>
  <c r="M318" i="18"/>
  <c r="L318" i="18"/>
  <c r="K318" i="18"/>
  <c r="D318" i="18" s="1"/>
  <c r="I318" i="18"/>
  <c r="M317" i="18"/>
  <c r="L317" i="18"/>
  <c r="K317" i="18"/>
  <c r="D317" i="18" s="1"/>
  <c r="I317" i="18"/>
  <c r="M316" i="18"/>
  <c r="L316" i="18"/>
  <c r="K316" i="18"/>
  <c r="D316" i="18" s="1"/>
  <c r="I316" i="18"/>
  <c r="M315" i="18"/>
  <c r="L315" i="18"/>
  <c r="K315" i="18"/>
  <c r="D315" i="18" s="1"/>
  <c r="I315" i="18"/>
  <c r="M314" i="18"/>
  <c r="L314" i="18"/>
  <c r="K314" i="18"/>
  <c r="D314" i="18" s="1"/>
  <c r="I314" i="18"/>
  <c r="M313" i="18"/>
  <c r="L313" i="18"/>
  <c r="K313" i="18"/>
  <c r="D313" i="18" s="1"/>
  <c r="I313" i="18"/>
  <c r="M312" i="18"/>
  <c r="L312" i="18"/>
  <c r="K312" i="18"/>
  <c r="D312" i="18" s="1"/>
  <c r="I312" i="18"/>
  <c r="M311" i="18"/>
  <c r="L311" i="18"/>
  <c r="K311" i="18"/>
  <c r="D311" i="18" s="1"/>
  <c r="I311" i="18"/>
  <c r="M310" i="18"/>
  <c r="L310" i="18"/>
  <c r="K310" i="18"/>
  <c r="D310" i="18" s="1"/>
  <c r="I310" i="18"/>
  <c r="M309" i="18"/>
  <c r="L309" i="18"/>
  <c r="K309" i="18"/>
  <c r="D309" i="18" s="1"/>
  <c r="I309" i="18"/>
  <c r="M308" i="18"/>
  <c r="L308" i="18"/>
  <c r="K308" i="18"/>
  <c r="D308" i="18" s="1"/>
  <c r="I308" i="18"/>
  <c r="M307" i="18"/>
  <c r="L307" i="18"/>
  <c r="K307" i="18"/>
  <c r="D307" i="18" s="1"/>
  <c r="I307" i="18"/>
  <c r="M306" i="18"/>
  <c r="L306" i="18"/>
  <c r="K306" i="18"/>
  <c r="D306" i="18" s="1"/>
  <c r="I306" i="18"/>
  <c r="M305" i="18"/>
  <c r="L305" i="18"/>
  <c r="K305" i="18"/>
  <c r="D305" i="18" s="1"/>
  <c r="I305" i="18"/>
  <c r="M304" i="18"/>
  <c r="L304" i="18"/>
  <c r="K304" i="18"/>
  <c r="I304" i="18"/>
  <c r="M303" i="18"/>
  <c r="L303" i="18"/>
  <c r="K303" i="18"/>
  <c r="D303" i="18" s="1"/>
  <c r="I303" i="18"/>
  <c r="M302" i="18"/>
  <c r="L302" i="18"/>
  <c r="K302" i="18"/>
  <c r="D302" i="18" s="1"/>
  <c r="I302" i="18"/>
  <c r="M301" i="18"/>
  <c r="L301" i="18"/>
  <c r="K301" i="18"/>
  <c r="D301" i="18" s="1"/>
  <c r="I301" i="18"/>
  <c r="M300" i="18"/>
  <c r="L300" i="18"/>
  <c r="K300" i="18"/>
  <c r="D300" i="18" s="1"/>
  <c r="I300" i="18"/>
  <c r="M299" i="18"/>
  <c r="L299" i="18"/>
  <c r="K299" i="18"/>
  <c r="D299" i="18" s="1"/>
  <c r="I299" i="18"/>
  <c r="M298" i="18"/>
  <c r="L298" i="18"/>
  <c r="K298" i="18"/>
  <c r="I298" i="18"/>
  <c r="M297" i="18"/>
  <c r="L297" i="18"/>
  <c r="K297" i="18"/>
  <c r="I297" i="18"/>
  <c r="M296" i="18"/>
  <c r="L296" i="18"/>
  <c r="K296" i="18"/>
  <c r="D296" i="18" s="1"/>
  <c r="I296" i="18"/>
  <c r="M295" i="18"/>
  <c r="L295" i="18"/>
  <c r="K295" i="18"/>
  <c r="D295" i="18" s="1"/>
  <c r="I295" i="18"/>
  <c r="M294" i="18"/>
  <c r="L294" i="18"/>
  <c r="K294" i="18"/>
  <c r="I294" i="18"/>
  <c r="M293" i="18"/>
  <c r="L293" i="18"/>
  <c r="K293" i="18"/>
  <c r="D293" i="18" s="1"/>
  <c r="I293" i="18"/>
  <c r="M292" i="18"/>
  <c r="L292" i="18"/>
  <c r="K292" i="18"/>
  <c r="D292" i="18" s="1"/>
  <c r="I292" i="18"/>
  <c r="M291" i="18"/>
  <c r="L291" i="18"/>
  <c r="K291" i="18"/>
  <c r="I291" i="18"/>
  <c r="M290" i="18"/>
  <c r="L290" i="18"/>
  <c r="K290" i="18"/>
  <c r="D290" i="18" s="1"/>
  <c r="I290" i="18"/>
  <c r="M289" i="18"/>
  <c r="L289" i="18"/>
  <c r="K289" i="18"/>
  <c r="D289" i="18" s="1"/>
  <c r="I289" i="18"/>
  <c r="M288" i="18"/>
  <c r="L288" i="18"/>
  <c r="K288" i="18"/>
  <c r="I288" i="18"/>
  <c r="M287" i="18"/>
  <c r="L287" i="18"/>
  <c r="K287" i="18"/>
  <c r="D287" i="18" s="1"/>
  <c r="I287" i="18"/>
  <c r="M286" i="18"/>
  <c r="L286" i="18"/>
  <c r="K286" i="18"/>
  <c r="D286" i="18" s="1"/>
  <c r="I286" i="18"/>
  <c r="M285" i="18"/>
  <c r="L285" i="18"/>
  <c r="K285" i="18"/>
  <c r="I285" i="18"/>
  <c r="M284" i="18"/>
  <c r="L284" i="18"/>
  <c r="K284" i="18"/>
  <c r="D284" i="18" s="1"/>
  <c r="I284" i="18"/>
  <c r="M283" i="18"/>
  <c r="L283" i="18"/>
  <c r="K283" i="18"/>
  <c r="D283" i="18" s="1"/>
  <c r="I283" i="18"/>
  <c r="M282" i="18"/>
  <c r="L282" i="18"/>
  <c r="K282" i="18"/>
  <c r="I282" i="18"/>
  <c r="M281" i="18"/>
  <c r="L281" i="18"/>
  <c r="K281" i="18"/>
  <c r="D281" i="18" s="1"/>
  <c r="I281" i="18"/>
  <c r="M280" i="18"/>
  <c r="L280" i="18"/>
  <c r="K280" i="18"/>
  <c r="D280" i="18" s="1"/>
  <c r="I280" i="18"/>
  <c r="M279" i="18"/>
  <c r="L279" i="18"/>
  <c r="K279" i="18"/>
  <c r="I279" i="18"/>
  <c r="M278" i="18"/>
  <c r="L278" i="18"/>
  <c r="K278" i="18"/>
  <c r="D278" i="18" s="1"/>
  <c r="I278" i="18"/>
  <c r="M277" i="18"/>
  <c r="L277" i="18"/>
  <c r="K277" i="18"/>
  <c r="D277" i="18" s="1"/>
  <c r="I277" i="18"/>
  <c r="M276" i="18"/>
  <c r="L276" i="18"/>
  <c r="K276" i="18"/>
  <c r="I276" i="18"/>
  <c r="M275" i="18"/>
  <c r="L275" i="18"/>
  <c r="K275" i="18"/>
  <c r="D275" i="18" s="1"/>
  <c r="I275" i="18"/>
  <c r="M274" i="18"/>
  <c r="L274" i="18"/>
  <c r="K274" i="18"/>
  <c r="D274" i="18" s="1"/>
  <c r="I274" i="18"/>
  <c r="M273" i="18"/>
  <c r="L273" i="18"/>
  <c r="K273" i="18"/>
  <c r="I273" i="18"/>
  <c r="M272" i="18"/>
  <c r="L272" i="18"/>
  <c r="K272" i="18"/>
  <c r="D272" i="18" s="1"/>
  <c r="H272" i="18"/>
  <c r="I272" i="18" s="1"/>
  <c r="M271" i="18"/>
  <c r="L271" i="18"/>
  <c r="K271" i="18"/>
  <c r="D271" i="18" s="1"/>
  <c r="I271" i="18"/>
  <c r="M270" i="18"/>
  <c r="L270" i="18"/>
  <c r="K270" i="18"/>
  <c r="D270" i="18" s="1"/>
  <c r="I270" i="18"/>
  <c r="M269" i="18"/>
  <c r="L269" i="18"/>
  <c r="K269" i="18"/>
  <c r="D269" i="18" s="1"/>
  <c r="I269" i="18"/>
  <c r="M268" i="18"/>
  <c r="L268" i="18"/>
  <c r="K268" i="18"/>
  <c r="D268" i="18" s="1"/>
  <c r="I268" i="18"/>
  <c r="M267" i="18"/>
  <c r="L267" i="18"/>
  <c r="K267" i="18"/>
  <c r="D267" i="18" s="1"/>
  <c r="I267" i="18"/>
  <c r="M266" i="18"/>
  <c r="L266" i="18"/>
  <c r="K266" i="18"/>
  <c r="D266" i="18" s="1"/>
  <c r="I266" i="18"/>
  <c r="M265" i="18"/>
  <c r="L265" i="18"/>
  <c r="K265" i="18"/>
  <c r="D265" i="18" s="1"/>
  <c r="I265" i="18"/>
  <c r="M264" i="18"/>
  <c r="L264" i="18"/>
  <c r="K264" i="18"/>
  <c r="D264" i="18" s="1"/>
  <c r="I264" i="18"/>
  <c r="M263" i="18"/>
  <c r="L263" i="18"/>
  <c r="K263" i="18"/>
  <c r="D263" i="18" s="1"/>
  <c r="I263" i="18"/>
  <c r="M262" i="18"/>
  <c r="L262" i="18"/>
  <c r="K262" i="18"/>
  <c r="D262" i="18" s="1"/>
  <c r="I262" i="18"/>
  <c r="M261" i="18"/>
  <c r="L261" i="18"/>
  <c r="K261" i="18"/>
  <c r="D261" i="18" s="1"/>
  <c r="I261" i="18"/>
  <c r="M260" i="18"/>
  <c r="L260" i="18"/>
  <c r="K260" i="18"/>
  <c r="D260" i="18" s="1"/>
  <c r="I260" i="18"/>
  <c r="M259" i="18"/>
  <c r="L259" i="18"/>
  <c r="K259" i="18"/>
  <c r="D259" i="18" s="1"/>
  <c r="I259" i="18"/>
  <c r="M258" i="18"/>
  <c r="L258" i="18"/>
  <c r="K258" i="18"/>
  <c r="D258" i="18" s="1"/>
  <c r="I258" i="18"/>
  <c r="M257" i="18"/>
  <c r="L257" i="18"/>
  <c r="K257" i="18"/>
  <c r="D257" i="18" s="1"/>
  <c r="I257" i="18"/>
  <c r="M256" i="18"/>
  <c r="L256" i="18"/>
  <c r="K256" i="18"/>
  <c r="D256" i="18" s="1"/>
  <c r="I256" i="18"/>
  <c r="M255" i="18"/>
  <c r="L255" i="18"/>
  <c r="K255" i="18"/>
  <c r="D255" i="18" s="1"/>
  <c r="I255" i="18"/>
  <c r="M254" i="18"/>
  <c r="L254" i="18"/>
  <c r="K254" i="18"/>
  <c r="D254" i="18" s="1"/>
  <c r="I254" i="18"/>
  <c r="M253" i="18"/>
  <c r="L253" i="18"/>
  <c r="K253" i="18"/>
  <c r="D253" i="18" s="1"/>
  <c r="I253" i="18"/>
  <c r="M252" i="18"/>
  <c r="L252" i="18"/>
  <c r="K252" i="18"/>
  <c r="D252" i="18" s="1"/>
  <c r="I252" i="18"/>
  <c r="M251" i="18"/>
  <c r="L251" i="18"/>
  <c r="K251" i="18"/>
  <c r="D251" i="18" s="1"/>
  <c r="I251" i="18"/>
  <c r="M250" i="18"/>
  <c r="L250" i="18"/>
  <c r="K250" i="18"/>
  <c r="D250" i="18" s="1"/>
  <c r="I250" i="18"/>
  <c r="M249" i="18"/>
  <c r="L249" i="18"/>
  <c r="K249" i="18"/>
  <c r="D249" i="18" s="1"/>
  <c r="I249" i="18"/>
  <c r="M248" i="18"/>
  <c r="L248" i="18"/>
  <c r="K248" i="18"/>
  <c r="D248" i="18" s="1"/>
  <c r="I248" i="18"/>
  <c r="M247" i="18"/>
  <c r="L247" i="18"/>
  <c r="K247" i="18"/>
  <c r="D247" i="18" s="1"/>
  <c r="I247" i="18"/>
  <c r="M246" i="18"/>
  <c r="L246" i="18"/>
  <c r="K246" i="18"/>
  <c r="D246" i="18" s="1"/>
  <c r="I246" i="18"/>
  <c r="M245" i="18"/>
  <c r="L245" i="18"/>
  <c r="K245" i="18"/>
  <c r="D245" i="18" s="1"/>
  <c r="I245" i="18"/>
  <c r="M244" i="18"/>
  <c r="L244" i="18"/>
  <c r="K244" i="18"/>
  <c r="D244" i="18" s="1"/>
  <c r="I244" i="18"/>
  <c r="M243" i="18"/>
  <c r="L243" i="18"/>
  <c r="K243" i="18"/>
  <c r="D243" i="18" s="1"/>
  <c r="I243" i="18"/>
  <c r="M242" i="18"/>
  <c r="L242" i="18"/>
  <c r="K242" i="18"/>
  <c r="D242" i="18" s="1"/>
  <c r="I242" i="18"/>
  <c r="M241" i="18"/>
  <c r="L241" i="18"/>
  <c r="K241" i="18"/>
  <c r="D241" i="18" s="1"/>
  <c r="I241" i="18"/>
  <c r="M240" i="18"/>
  <c r="L240" i="18"/>
  <c r="K240" i="18"/>
  <c r="D240" i="18" s="1"/>
  <c r="I240" i="18"/>
  <c r="M239" i="18"/>
  <c r="L239" i="18"/>
  <c r="K239" i="18"/>
  <c r="D239" i="18" s="1"/>
  <c r="I239" i="18"/>
  <c r="M238" i="18"/>
  <c r="L238" i="18"/>
  <c r="K238" i="18"/>
  <c r="I238" i="18"/>
  <c r="M237" i="18"/>
  <c r="L237" i="18"/>
  <c r="K237" i="18"/>
  <c r="D237" i="18" s="1"/>
  <c r="I237" i="18"/>
  <c r="M236" i="18"/>
  <c r="L236" i="18"/>
  <c r="K236" i="18"/>
  <c r="D236" i="18" s="1"/>
  <c r="I236" i="18"/>
  <c r="M235" i="18"/>
  <c r="L235" i="18"/>
  <c r="K235" i="18"/>
  <c r="H235" i="18"/>
  <c r="I235" i="18" s="1"/>
  <c r="M234" i="18"/>
  <c r="L234" i="18"/>
  <c r="K234" i="18"/>
  <c r="D234" i="18" s="1"/>
  <c r="I234" i="18"/>
  <c r="M233" i="18"/>
  <c r="L233" i="18"/>
  <c r="K233" i="18"/>
  <c r="D233" i="18" s="1"/>
  <c r="I233" i="18"/>
  <c r="M232" i="18"/>
  <c r="L232" i="18"/>
  <c r="K232" i="18"/>
  <c r="D232" i="18" s="1"/>
  <c r="I232" i="18"/>
  <c r="M231" i="18"/>
  <c r="L231" i="18"/>
  <c r="K231" i="18"/>
  <c r="D231" i="18" s="1"/>
  <c r="I231" i="18"/>
  <c r="M230" i="18"/>
  <c r="L230" i="18"/>
  <c r="K230" i="18"/>
  <c r="D230" i="18" s="1"/>
  <c r="I230" i="18"/>
  <c r="M229" i="18"/>
  <c r="L229" i="18"/>
  <c r="K229" i="18"/>
  <c r="D229" i="18" s="1"/>
  <c r="I229" i="18"/>
  <c r="M228" i="18"/>
  <c r="L228" i="18"/>
  <c r="K228" i="18"/>
  <c r="D228" i="18" s="1"/>
  <c r="I228" i="18"/>
  <c r="M227" i="18"/>
  <c r="L227" i="18"/>
  <c r="K227" i="18"/>
  <c r="I227" i="18"/>
  <c r="M226" i="18"/>
  <c r="L226" i="18"/>
  <c r="K226" i="18"/>
  <c r="D226" i="18" s="1"/>
  <c r="I226" i="18"/>
  <c r="M225" i="18"/>
  <c r="L225" i="18"/>
  <c r="K225" i="18"/>
  <c r="D225" i="18" s="1"/>
  <c r="I225" i="18"/>
  <c r="M224" i="18"/>
  <c r="L224" i="18"/>
  <c r="K224" i="18"/>
  <c r="I224" i="18"/>
  <c r="M223" i="18"/>
  <c r="L223" i="18"/>
  <c r="K223" i="18"/>
  <c r="D223" i="18" s="1"/>
  <c r="I223" i="18"/>
  <c r="M222" i="18"/>
  <c r="L222" i="18"/>
  <c r="K222" i="18"/>
  <c r="D222" i="18" s="1"/>
  <c r="H222" i="18"/>
  <c r="I222" i="18" s="1"/>
  <c r="M221" i="18"/>
  <c r="L221" i="18"/>
  <c r="K221" i="18"/>
  <c r="D221" i="18" s="1"/>
  <c r="I221" i="18"/>
  <c r="M220" i="18"/>
  <c r="L220" i="18"/>
  <c r="K220" i="18"/>
  <c r="D220" i="18" s="1"/>
  <c r="I220" i="18"/>
  <c r="M219" i="18"/>
  <c r="L219" i="18"/>
  <c r="K219" i="18"/>
  <c r="I219" i="18"/>
  <c r="M218" i="18"/>
  <c r="L218" i="18"/>
  <c r="K218" i="18"/>
  <c r="D218" i="18" s="1"/>
  <c r="I218" i="18"/>
  <c r="M217" i="18"/>
  <c r="L217" i="18"/>
  <c r="K217" i="18"/>
  <c r="D217" i="18" s="1"/>
  <c r="I217" i="18"/>
  <c r="M216" i="18"/>
  <c r="L216" i="18"/>
  <c r="K216" i="18"/>
  <c r="I216" i="18"/>
  <c r="M215" i="18"/>
  <c r="L215" i="18"/>
  <c r="K215" i="18"/>
  <c r="D215" i="18" s="1"/>
  <c r="I215" i="18"/>
  <c r="M214" i="18"/>
  <c r="L214" i="18"/>
  <c r="K214" i="18"/>
  <c r="D214" i="18" s="1"/>
  <c r="I214" i="18"/>
  <c r="M213" i="18"/>
  <c r="L213" i="18"/>
  <c r="K213" i="18"/>
  <c r="I213" i="18"/>
  <c r="M212" i="18"/>
  <c r="L212" i="18"/>
  <c r="K212" i="18"/>
  <c r="D212" i="18" s="1"/>
  <c r="I212" i="18"/>
  <c r="M211" i="18"/>
  <c r="L211" i="18"/>
  <c r="K211" i="18"/>
  <c r="D211" i="18" s="1"/>
  <c r="I211" i="18"/>
  <c r="M210" i="18"/>
  <c r="L210" i="18"/>
  <c r="K210" i="18"/>
  <c r="I210" i="18"/>
  <c r="M209" i="18"/>
  <c r="L209" i="18"/>
  <c r="K209" i="18"/>
  <c r="D209" i="18" s="1"/>
  <c r="I209" i="18"/>
  <c r="M208" i="18"/>
  <c r="L208" i="18"/>
  <c r="K208" i="18"/>
  <c r="D208" i="18" s="1"/>
  <c r="I208" i="18"/>
  <c r="M207" i="18"/>
  <c r="L207" i="18"/>
  <c r="K207" i="18"/>
  <c r="I207" i="18"/>
  <c r="M206" i="18"/>
  <c r="L206" i="18"/>
  <c r="K206" i="18"/>
  <c r="D206" i="18" s="1"/>
  <c r="I206" i="18"/>
  <c r="M205" i="18"/>
  <c r="L205" i="18"/>
  <c r="K205" i="18"/>
  <c r="D205" i="18" s="1"/>
  <c r="I205" i="18"/>
  <c r="M204" i="18"/>
  <c r="L204" i="18"/>
  <c r="K204" i="18"/>
  <c r="I204" i="18"/>
  <c r="M203" i="18"/>
  <c r="L203" i="18"/>
  <c r="K203" i="18"/>
  <c r="D203" i="18" s="1"/>
  <c r="I203" i="18"/>
  <c r="L202" i="18"/>
  <c r="I202" i="18"/>
  <c r="M201" i="18"/>
  <c r="L201" i="18"/>
  <c r="K201" i="18"/>
  <c r="I201" i="18"/>
  <c r="M200" i="18"/>
  <c r="L200" i="18"/>
  <c r="K200" i="18"/>
  <c r="D200" i="18" s="1"/>
  <c r="I200" i="18"/>
  <c r="M199" i="18"/>
  <c r="L199" i="18"/>
  <c r="K199" i="18"/>
  <c r="D199" i="18" s="1"/>
  <c r="I199" i="18"/>
  <c r="M198" i="18"/>
  <c r="L198" i="18"/>
  <c r="K198" i="18"/>
  <c r="I198" i="18"/>
  <c r="M197" i="18"/>
  <c r="L197" i="18"/>
  <c r="K197" i="18"/>
  <c r="D197" i="18" s="1"/>
  <c r="I197" i="18"/>
  <c r="M196" i="18"/>
  <c r="L196" i="18"/>
  <c r="K196" i="18"/>
  <c r="D196" i="18" s="1"/>
  <c r="I196" i="18"/>
  <c r="M195" i="18"/>
  <c r="L195" i="18"/>
  <c r="K195" i="18"/>
  <c r="I195" i="18"/>
  <c r="M194" i="18"/>
  <c r="L194" i="18"/>
  <c r="K194" i="18"/>
  <c r="D194" i="18" s="1"/>
  <c r="I194" i="18"/>
  <c r="M193" i="18"/>
  <c r="L193" i="18"/>
  <c r="K193" i="18"/>
  <c r="D193" i="18" s="1"/>
  <c r="I193" i="18"/>
  <c r="M192" i="18"/>
  <c r="L192" i="18"/>
  <c r="K192" i="18"/>
  <c r="I192" i="18"/>
  <c r="M191" i="18"/>
  <c r="L191" i="18"/>
  <c r="K191" i="18"/>
  <c r="D191" i="18" s="1"/>
  <c r="I191" i="18"/>
  <c r="M190" i="18"/>
  <c r="L190" i="18"/>
  <c r="K190" i="18"/>
  <c r="D190" i="18" s="1"/>
  <c r="I190" i="18"/>
  <c r="M189" i="18"/>
  <c r="L189" i="18"/>
  <c r="K189" i="18"/>
  <c r="D189" i="18" s="1"/>
  <c r="I189" i="18"/>
  <c r="M188" i="18"/>
  <c r="L188" i="18"/>
  <c r="K188" i="18"/>
  <c r="D188" i="18" s="1"/>
  <c r="I188" i="18"/>
  <c r="M187" i="18"/>
  <c r="L187" i="18"/>
  <c r="K187" i="18"/>
  <c r="D187" i="18" s="1"/>
  <c r="I187" i="18"/>
  <c r="M186" i="18"/>
  <c r="L186" i="18"/>
  <c r="K186" i="18"/>
  <c r="D186" i="18" s="1"/>
  <c r="I186" i="18"/>
  <c r="M185" i="18"/>
  <c r="L185" i="18"/>
  <c r="K185" i="18"/>
  <c r="D185" i="18" s="1"/>
  <c r="I185" i="18"/>
  <c r="M184" i="18"/>
  <c r="L184" i="18"/>
  <c r="K184" i="18"/>
  <c r="I184" i="18"/>
  <c r="M183" i="18"/>
  <c r="L183" i="18"/>
  <c r="K183" i="18"/>
  <c r="D183" i="18" s="1"/>
  <c r="I183" i="18"/>
  <c r="M182" i="18"/>
  <c r="L182" i="18"/>
  <c r="K182" i="18"/>
  <c r="D182" i="18" s="1"/>
  <c r="I182" i="18"/>
  <c r="M181" i="18"/>
  <c r="L181" i="18"/>
  <c r="K181" i="18"/>
  <c r="D181" i="18" s="1"/>
  <c r="I181" i="18"/>
  <c r="M180" i="18"/>
  <c r="L180" i="18"/>
  <c r="K180" i="18"/>
  <c r="D180" i="18" s="1"/>
  <c r="I180" i="18"/>
  <c r="M179" i="18"/>
  <c r="L179" i="18"/>
  <c r="K179" i="18"/>
  <c r="H179" i="18"/>
  <c r="I179" i="18" s="1"/>
  <c r="M178" i="18"/>
  <c r="L178" i="18"/>
  <c r="K178" i="18"/>
  <c r="D178" i="18" s="1"/>
  <c r="I178" i="18"/>
  <c r="M177" i="18"/>
  <c r="L177" i="18"/>
  <c r="K177" i="18"/>
  <c r="D177" i="18" s="1"/>
  <c r="I177" i="18"/>
  <c r="M176" i="18"/>
  <c r="L176" i="18"/>
  <c r="K176" i="18"/>
  <c r="D176" i="18" s="1"/>
  <c r="I176" i="18"/>
  <c r="M175" i="18"/>
  <c r="L175" i="18"/>
  <c r="K175" i="18"/>
  <c r="D175" i="18" s="1"/>
  <c r="I175" i="18"/>
  <c r="M174" i="18"/>
  <c r="L174" i="18"/>
  <c r="K174" i="18"/>
  <c r="D174" i="18" s="1"/>
  <c r="I174" i="18"/>
  <c r="M173" i="18"/>
  <c r="L173" i="18"/>
  <c r="K173" i="18"/>
  <c r="D173" i="18" s="1"/>
  <c r="I173" i="18"/>
  <c r="M172" i="18"/>
  <c r="L172" i="18"/>
  <c r="K172" i="18"/>
  <c r="D172" i="18" s="1"/>
  <c r="I172" i="18"/>
  <c r="M171" i="18"/>
  <c r="L171" i="18"/>
  <c r="K171" i="18"/>
  <c r="D171" i="18" s="1"/>
  <c r="I171" i="18"/>
  <c r="M170" i="18"/>
  <c r="L170" i="18"/>
  <c r="K170" i="18"/>
  <c r="D170" i="18" s="1"/>
  <c r="I170" i="18"/>
  <c r="M169" i="18"/>
  <c r="L169" i="18"/>
  <c r="K169" i="18"/>
  <c r="D169" i="18" s="1"/>
  <c r="I169" i="18"/>
  <c r="M168" i="18"/>
  <c r="L168" i="18"/>
  <c r="K168" i="18"/>
  <c r="D168" i="18" s="1"/>
  <c r="I168" i="18"/>
  <c r="M167" i="18"/>
  <c r="L167" i="18"/>
  <c r="K167" i="18"/>
  <c r="D167" i="18" s="1"/>
  <c r="I167" i="18"/>
  <c r="M166" i="18"/>
  <c r="L166" i="18"/>
  <c r="K166" i="18"/>
  <c r="D166" i="18" s="1"/>
  <c r="I166" i="18"/>
  <c r="M165" i="18"/>
  <c r="L165" i="18"/>
  <c r="K165" i="18"/>
  <c r="D165" i="18" s="1"/>
  <c r="I165" i="18"/>
  <c r="M164" i="18"/>
  <c r="L164" i="18"/>
  <c r="K164" i="18"/>
  <c r="D164" i="18" s="1"/>
  <c r="I164" i="18"/>
  <c r="M163" i="18"/>
  <c r="L163" i="18"/>
  <c r="K163" i="18"/>
  <c r="D163" i="18" s="1"/>
  <c r="I163" i="18"/>
  <c r="M162" i="18"/>
  <c r="L162" i="18"/>
  <c r="K162" i="18"/>
  <c r="D162" i="18" s="1"/>
  <c r="I162" i="18"/>
  <c r="M161" i="18"/>
  <c r="L161" i="18"/>
  <c r="K161" i="18"/>
  <c r="D161" i="18" s="1"/>
  <c r="I161" i="18"/>
  <c r="M160" i="18"/>
  <c r="L160" i="18"/>
  <c r="K160" i="18"/>
  <c r="D160" i="18" s="1"/>
  <c r="I160" i="18"/>
  <c r="M159" i="18"/>
  <c r="L159" i="18"/>
  <c r="K159" i="18"/>
  <c r="D159" i="18" s="1"/>
  <c r="I159" i="18"/>
  <c r="M158" i="18"/>
  <c r="L158" i="18"/>
  <c r="K158" i="18"/>
  <c r="D158" i="18" s="1"/>
  <c r="I158" i="18"/>
  <c r="M157" i="18"/>
  <c r="L157" i="18"/>
  <c r="K157" i="18"/>
  <c r="D157" i="18" s="1"/>
  <c r="I157" i="18"/>
  <c r="M156" i="18"/>
  <c r="L156" i="18"/>
  <c r="K156" i="18"/>
  <c r="D156" i="18" s="1"/>
  <c r="I156" i="18"/>
  <c r="M155" i="18"/>
  <c r="L155" i="18"/>
  <c r="K155" i="18"/>
  <c r="D155" i="18" s="1"/>
  <c r="I155" i="18"/>
  <c r="M154" i="18"/>
  <c r="L154" i="18"/>
  <c r="K154" i="18"/>
  <c r="D154" i="18" s="1"/>
  <c r="I154" i="18"/>
  <c r="M153" i="18"/>
  <c r="L153" i="18"/>
  <c r="K153" i="18"/>
  <c r="D153" i="18" s="1"/>
  <c r="I153" i="18"/>
  <c r="M152" i="18"/>
  <c r="L152" i="18"/>
  <c r="K152" i="18"/>
  <c r="D152" i="18" s="1"/>
  <c r="I152" i="18"/>
  <c r="M151" i="18"/>
  <c r="L151" i="18"/>
  <c r="K151" i="18"/>
  <c r="D151" i="18" s="1"/>
  <c r="I151" i="18"/>
  <c r="M150" i="18"/>
  <c r="L150" i="18"/>
  <c r="K150" i="18"/>
  <c r="D150" i="18" s="1"/>
  <c r="I150" i="18"/>
  <c r="M149" i="18"/>
  <c r="L149" i="18"/>
  <c r="K149" i="18"/>
  <c r="D149" i="18" s="1"/>
  <c r="I149" i="18"/>
  <c r="M148" i="18"/>
  <c r="L148" i="18"/>
  <c r="K148" i="18"/>
  <c r="D148" i="18" s="1"/>
  <c r="I148" i="18"/>
  <c r="M147" i="18"/>
  <c r="L147" i="18"/>
  <c r="K147" i="18"/>
  <c r="D147" i="18" s="1"/>
  <c r="I147" i="18"/>
  <c r="M146" i="18"/>
  <c r="L146" i="18"/>
  <c r="K146" i="18"/>
  <c r="D146" i="18" s="1"/>
  <c r="I146" i="18"/>
  <c r="M145" i="18"/>
  <c r="L145" i="18"/>
  <c r="K145" i="18"/>
  <c r="D145" i="18" s="1"/>
  <c r="I145" i="18"/>
  <c r="M144" i="18"/>
  <c r="L144" i="18"/>
  <c r="K144" i="18"/>
  <c r="D144" i="18" s="1"/>
  <c r="I144" i="18"/>
  <c r="M143" i="18"/>
  <c r="L143" i="18"/>
  <c r="K143" i="18"/>
  <c r="D143" i="18" s="1"/>
  <c r="I143" i="18"/>
  <c r="M142" i="18"/>
  <c r="L142" i="18"/>
  <c r="K142" i="18"/>
  <c r="D142" i="18" s="1"/>
  <c r="I142" i="18"/>
  <c r="M141" i="18"/>
  <c r="L141" i="18"/>
  <c r="K141" i="18"/>
  <c r="D141" i="18" s="1"/>
  <c r="I141" i="18"/>
  <c r="M140" i="18"/>
  <c r="L140" i="18"/>
  <c r="K140" i="18"/>
  <c r="D140" i="18" s="1"/>
  <c r="I140" i="18"/>
  <c r="M139" i="18"/>
  <c r="L139" i="18"/>
  <c r="K139" i="18"/>
  <c r="D139" i="18" s="1"/>
  <c r="I139" i="18"/>
  <c r="M138" i="18"/>
  <c r="L138" i="18"/>
  <c r="K138" i="18"/>
  <c r="D138" i="18" s="1"/>
  <c r="I138" i="18"/>
  <c r="M137" i="18"/>
  <c r="L137" i="18"/>
  <c r="K137" i="18"/>
  <c r="D137" i="18" s="1"/>
  <c r="I137" i="18"/>
  <c r="M136" i="18"/>
  <c r="L136" i="18"/>
  <c r="K136" i="18"/>
  <c r="D136" i="18" s="1"/>
  <c r="I136" i="18"/>
  <c r="M135" i="18"/>
  <c r="L135" i="18"/>
  <c r="K135" i="18"/>
  <c r="D135" i="18" s="1"/>
  <c r="I135" i="18"/>
  <c r="M134" i="18"/>
  <c r="L134" i="18"/>
  <c r="K134" i="18"/>
  <c r="D134" i="18" s="1"/>
  <c r="I134" i="18"/>
  <c r="M133" i="18"/>
  <c r="L133" i="18"/>
  <c r="K133" i="18"/>
  <c r="D133" i="18" s="1"/>
  <c r="I133" i="18"/>
  <c r="M132" i="18"/>
  <c r="L132" i="18"/>
  <c r="K132" i="18"/>
  <c r="D132" i="18" s="1"/>
  <c r="I132" i="18"/>
  <c r="M131" i="18"/>
  <c r="L131" i="18"/>
  <c r="K131" i="18"/>
  <c r="D131" i="18" s="1"/>
  <c r="I131" i="18"/>
  <c r="M130" i="18"/>
  <c r="L130" i="18"/>
  <c r="K130" i="18"/>
  <c r="D130" i="18" s="1"/>
  <c r="I130" i="18"/>
  <c r="M129" i="18"/>
  <c r="L129" i="18"/>
  <c r="K129" i="18"/>
  <c r="D129" i="18" s="1"/>
  <c r="I129" i="18"/>
  <c r="M128" i="18"/>
  <c r="L128" i="18"/>
  <c r="K128" i="18"/>
  <c r="D128" i="18" s="1"/>
  <c r="I128" i="18"/>
  <c r="M127" i="18"/>
  <c r="L127" i="18"/>
  <c r="K127" i="18"/>
  <c r="D127" i="18" s="1"/>
  <c r="I127" i="18"/>
  <c r="M126" i="18"/>
  <c r="L126" i="18"/>
  <c r="K126" i="18"/>
  <c r="D126" i="18" s="1"/>
  <c r="I126" i="18"/>
  <c r="M125" i="18"/>
  <c r="L125" i="18"/>
  <c r="K125" i="18"/>
  <c r="D125" i="18" s="1"/>
  <c r="I125" i="18"/>
  <c r="M124" i="18"/>
  <c r="L124" i="18"/>
  <c r="K124" i="18"/>
  <c r="D124" i="18" s="1"/>
  <c r="I124" i="18"/>
  <c r="M123" i="18"/>
  <c r="L123" i="18"/>
  <c r="K123" i="18"/>
  <c r="D123" i="18" s="1"/>
  <c r="I123" i="18"/>
  <c r="M122" i="18"/>
  <c r="L122" i="18"/>
  <c r="K122" i="18"/>
  <c r="D122" i="18" s="1"/>
  <c r="I122" i="18"/>
  <c r="M121" i="18"/>
  <c r="L121" i="18"/>
  <c r="K121" i="18"/>
  <c r="D121" i="18" s="1"/>
  <c r="I121" i="18"/>
  <c r="M120" i="18"/>
  <c r="L120" i="18"/>
  <c r="K120" i="18"/>
  <c r="D120" i="18" s="1"/>
  <c r="I120" i="18"/>
  <c r="M119" i="18"/>
  <c r="L119" i="18"/>
  <c r="K119" i="18"/>
  <c r="D119" i="18" s="1"/>
  <c r="I119" i="18"/>
  <c r="M118" i="18"/>
  <c r="L118" i="18"/>
  <c r="K118" i="18"/>
  <c r="D118" i="18" s="1"/>
  <c r="I118" i="18"/>
  <c r="M117" i="18"/>
  <c r="L117" i="18"/>
  <c r="K117" i="18"/>
  <c r="D117" i="18" s="1"/>
  <c r="I117" i="18"/>
  <c r="M116" i="18"/>
  <c r="L116" i="18"/>
  <c r="K116" i="18"/>
  <c r="D116" i="18" s="1"/>
  <c r="I116" i="18"/>
  <c r="M115" i="18"/>
  <c r="L115" i="18"/>
  <c r="K115" i="18"/>
  <c r="D115" i="18" s="1"/>
  <c r="I115" i="18"/>
  <c r="M114" i="18"/>
  <c r="L114" i="18"/>
  <c r="K114" i="18"/>
  <c r="D114" i="18" s="1"/>
  <c r="I114" i="18"/>
  <c r="M113" i="18"/>
  <c r="L113" i="18"/>
  <c r="K113" i="18"/>
  <c r="D113" i="18" s="1"/>
  <c r="I113" i="18"/>
  <c r="M112" i="18"/>
  <c r="L112" i="18"/>
  <c r="K112" i="18"/>
  <c r="D112" i="18" s="1"/>
  <c r="I112" i="18"/>
  <c r="M111" i="18"/>
  <c r="L111" i="18"/>
  <c r="K111" i="18"/>
  <c r="D111" i="18" s="1"/>
  <c r="I111" i="18"/>
  <c r="M110" i="18"/>
  <c r="L110" i="18"/>
  <c r="K110" i="18"/>
  <c r="D110" i="18" s="1"/>
  <c r="I110" i="18"/>
  <c r="M109" i="18"/>
  <c r="L109" i="18"/>
  <c r="K109" i="18"/>
  <c r="D109" i="18" s="1"/>
  <c r="I109" i="18"/>
  <c r="M108" i="18"/>
  <c r="L108" i="18"/>
  <c r="K108" i="18"/>
  <c r="D108" i="18" s="1"/>
  <c r="I108" i="18"/>
  <c r="M107" i="18"/>
  <c r="L107" i="18"/>
  <c r="K107" i="18"/>
  <c r="D107" i="18" s="1"/>
  <c r="I107" i="18"/>
  <c r="M106" i="18"/>
  <c r="L106" i="18"/>
  <c r="K106" i="18"/>
  <c r="D106" i="18" s="1"/>
  <c r="I106" i="18"/>
  <c r="M105" i="18"/>
  <c r="L105" i="18"/>
  <c r="K105" i="18"/>
  <c r="D105" i="18" s="1"/>
  <c r="I105" i="18"/>
  <c r="M104" i="18"/>
  <c r="L104" i="18"/>
  <c r="K104" i="18"/>
  <c r="D104" i="18" s="1"/>
  <c r="I104" i="18"/>
  <c r="M103" i="18"/>
  <c r="L103" i="18"/>
  <c r="K103" i="18"/>
  <c r="I103" i="18"/>
  <c r="M102" i="18"/>
  <c r="L102" i="18"/>
  <c r="K102" i="18"/>
  <c r="D102" i="18" s="1"/>
  <c r="I102" i="18"/>
  <c r="M101" i="18"/>
  <c r="L101" i="18"/>
  <c r="K101" i="18"/>
  <c r="D101" i="18" s="1"/>
  <c r="I101" i="18"/>
  <c r="M100" i="18"/>
  <c r="L100" i="18"/>
  <c r="K100" i="18"/>
  <c r="I100" i="18"/>
  <c r="M99" i="18"/>
  <c r="L99" i="18"/>
  <c r="K99" i="18"/>
  <c r="D99" i="18" s="1"/>
  <c r="I99" i="18"/>
  <c r="M98" i="18"/>
  <c r="L98" i="18"/>
  <c r="K98" i="18"/>
  <c r="D98" i="18" s="1"/>
  <c r="I98" i="18"/>
  <c r="M97" i="18"/>
  <c r="L97" i="18"/>
  <c r="K97" i="18"/>
  <c r="D97" i="18" s="1"/>
  <c r="I97" i="18"/>
  <c r="M96" i="18"/>
  <c r="L96" i="18"/>
  <c r="K96" i="18"/>
  <c r="D96" i="18" s="1"/>
  <c r="I96" i="18"/>
  <c r="M95" i="18"/>
  <c r="L95" i="18"/>
  <c r="K95" i="18"/>
  <c r="D95" i="18" s="1"/>
  <c r="I95" i="18"/>
  <c r="M94" i="18"/>
  <c r="L94" i="18"/>
  <c r="K94" i="18"/>
  <c r="D94" i="18" s="1"/>
  <c r="I94" i="18"/>
  <c r="M93" i="18"/>
  <c r="L93" i="18"/>
  <c r="K93" i="18"/>
  <c r="D93" i="18" s="1"/>
  <c r="I93" i="18"/>
  <c r="M92" i="18"/>
  <c r="L92" i="18"/>
  <c r="K92" i="18"/>
  <c r="D92" i="18" s="1"/>
  <c r="I92" i="18"/>
  <c r="M91" i="18"/>
  <c r="L91" i="18"/>
  <c r="K91" i="18"/>
  <c r="D91" i="18" s="1"/>
  <c r="I91" i="18"/>
  <c r="M90" i="18"/>
  <c r="L90" i="18"/>
  <c r="K90" i="18"/>
  <c r="D90" i="18" s="1"/>
  <c r="I90" i="18"/>
  <c r="M89" i="18"/>
  <c r="L89" i="18"/>
  <c r="K89" i="18"/>
  <c r="D89" i="18" s="1"/>
  <c r="I89" i="18"/>
  <c r="M88" i="18"/>
  <c r="L88" i="18"/>
  <c r="K88" i="18"/>
  <c r="D88" i="18" s="1"/>
  <c r="I88" i="18"/>
  <c r="M87" i="18"/>
  <c r="L87" i="18"/>
  <c r="K87" i="18"/>
  <c r="D87" i="18" s="1"/>
  <c r="I87" i="18"/>
  <c r="M86" i="18"/>
  <c r="L86" i="18"/>
  <c r="K86" i="18"/>
  <c r="D86" i="18" s="1"/>
  <c r="I86" i="18"/>
  <c r="M85" i="18"/>
  <c r="L85" i="18"/>
  <c r="K85" i="18"/>
  <c r="D85" i="18" s="1"/>
  <c r="I85" i="18"/>
  <c r="M84" i="18"/>
  <c r="L84" i="18"/>
  <c r="K84" i="18"/>
  <c r="D84" i="18" s="1"/>
  <c r="I84" i="18"/>
  <c r="M83" i="18"/>
  <c r="L83" i="18"/>
  <c r="K83" i="18"/>
  <c r="D83" i="18" s="1"/>
  <c r="I83" i="18"/>
  <c r="M82" i="18"/>
  <c r="L82" i="18"/>
  <c r="K82" i="18"/>
  <c r="D82" i="18" s="1"/>
  <c r="I82" i="18"/>
  <c r="M81" i="18"/>
  <c r="L81" i="18"/>
  <c r="K81" i="18"/>
  <c r="D81" i="18" s="1"/>
  <c r="I81" i="18"/>
  <c r="M80" i="18"/>
  <c r="L80" i="18"/>
  <c r="K80" i="18"/>
  <c r="D80" i="18" s="1"/>
  <c r="I80" i="18"/>
  <c r="M79" i="18"/>
  <c r="L79" i="18"/>
  <c r="K79" i="18"/>
  <c r="D79" i="18" s="1"/>
  <c r="I79" i="18"/>
  <c r="M78" i="18"/>
  <c r="L78" i="18"/>
  <c r="K78" i="18"/>
  <c r="D78" i="18" s="1"/>
  <c r="I78" i="18"/>
  <c r="M77" i="18"/>
  <c r="L77" i="18"/>
  <c r="K77" i="18"/>
  <c r="D77" i="18" s="1"/>
  <c r="I77" i="18"/>
  <c r="M76" i="18"/>
  <c r="L76" i="18"/>
  <c r="K76" i="18"/>
  <c r="D76" i="18" s="1"/>
  <c r="I76" i="18"/>
  <c r="M75" i="18"/>
  <c r="L75" i="18"/>
  <c r="K75" i="18"/>
  <c r="D75" i="18" s="1"/>
  <c r="I75" i="18"/>
  <c r="M74" i="18"/>
  <c r="L74" i="18"/>
  <c r="K74" i="18"/>
  <c r="D74" i="18" s="1"/>
  <c r="I74" i="18"/>
  <c r="M73" i="18"/>
  <c r="L73" i="18"/>
  <c r="K73" i="18"/>
  <c r="D73" i="18" s="1"/>
  <c r="I73" i="18"/>
  <c r="M72" i="18"/>
  <c r="L72" i="18"/>
  <c r="K72" i="18"/>
  <c r="D72" i="18" s="1"/>
  <c r="I72" i="18"/>
  <c r="M71" i="18"/>
  <c r="L71" i="18"/>
  <c r="K71" i="18"/>
  <c r="D71" i="18" s="1"/>
  <c r="I71" i="18"/>
  <c r="M70" i="18"/>
  <c r="L70" i="18"/>
  <c r="K70" i="18"/>
  <c r="D70" i="18" s="1"/>
  <c r="I70" i="18"/>
  <c r="M69" i="18"/>
  <c r="L69" i="18"/>
  <c r="K69" i="18"/>
  <c r="D69" i="18" s="1"/>
  <c r="I69" i="18"/>
  <c r="M68" i="18"/>
  <c r="L68" i="18"/>
  <c r="K68" i="18"/>
  <c r="D68" i="18" s="1"/>
  <c r="I68" i="18"/>
  <c r="M67" i="18"/>
  <c r="L67" i="18"/>
  <c r="K67" i="18"/>
  <c r="D67" i="18" s="1"/>
  <c r="I67" i="18"/>
  <c r="M66" i="18"/>
  <c r="L66" i="18"/>
  <c r="K66" i="18"/>
  <c r="D66" i="18" s="1"/>
  <c r="I66" i="18"/>
  <c r="M65" i="18"/>
  <c r="L65" i="18"/>
  <c r="K65" i="18"/>
  <c r="D65" i="18" s="1"/>
  <c r="I65" i="18"/>
  <c r="M64" i="18"/>
  <c r="L64" i="18"/>
  <c r="K64" i="18"/>
  <c r="D64" i="18" s="1"/>
  <c r="I64" i="18"/>
  <c r="M63" i="18"/>
  <c r="L63" i="18"/>
  <c r="K63" i="18"/>
  <c r="D63" i="18" s="1"/>
  <c r="I63" i="18"/>
  <c r="M62" i="18"/>
  <c r="L62" i="18"/>
  <c r="K62" i="18"/>
  <c r="D62" i="18" s="1"/>
  <c r="I62" i="18"/>
  <c r="M61" i="18"/>
  <c r="L61" i="18"/>
  <c r="K61" i="18"/>
  <c r="D61" i="18" s="1"/>
  <c r="I61" i="18"/>
  <c r="M60" i="18"/>
  <c r="L60" i="18"/>
  <c r="K60" i="18"/>
  <c r="D60" i="18" s="1"/>
  <c r="I60" i="18"/>
  <c r="M59" i="18"/>
  <c r="L59" i="18"/>
  <c r="K59" i="18"/>
  <c r="D59" i="18" s="1"/>
  <c r="I59" i="18"/>
  <c r="M58" i="18"/>
  <c r="L58" i="18"/>
  <c r="K58" i="18"/>
  <c r="D58" i="18" s="1"/>
  <c r="I58" i="18"/>
  <c r="M57" i="18"/>
  <c r="L57" i="18"/>
  <c r="K57" i="18"/>
  <c r="D57" i="18" s="1"/>
  <c r="I57" i="18"/>
  <c r="M56" i="18"/>
  <c r="L56" i="18"/>
  <c r="K56" i="18"/>
  <c r="D56" i="18" s="1"/>
  <c r="I56" i="18"/>
  <c r="M55" i="18"/>
  <c r="L55" i="18"/>
  <c r="K55" i="18"/>
  <c r="D55" i="18" s="1"/>
  <c r="I55" i="18"/>
  <c r="M54" i="18"/>
  <c r="L54" i="18"/>
  <c r="K54" i="18"/>
  <c r="D54" i="18" s="1"/>
  <c r="I54" i="18"/>
  <c r="M53" i="18"/>
  <c r="L53" i="18"/>
  <c r="K53" i="18"/>
  <c r="D53" i="18" s="1"/>
  <c r="I53" i="18"/>
  <c r="M52" i="18"/>
  <c r="L52" i="18"/>
  <c r="K52" i="18"/>
  <c r="D52" i="18" s="1"/>
  <c r="I52" i="18"/>
  <c r="M51" i="18"/>
  <c r="L51" i="18"/>
  <c r="K51" i="18"/>
  <c r="D51" i="18" s="1"/>
  <c r="I51" i="18"/>
  <c r="M50" i="18"/>
  <c r="L50" i="18"/>
  <c r="K50" i="18"/>
  <c r="D50" i="18" s="1"/>
  <c r="I50" i="18"/>
  <c r="M49" i="18"/>
  <c r="L49" i="18"/>
  <c r="K49" i="18"/>
  <c r="D49" i="18" s="1"/>
  <c r="I49" i="18"/>
  <c r="M48" i="18"/>
  <c r="L48" i="18"/>
  <c r="K48" i="18"/>
  <c r="D48" i="18" s="1"/>
  <c r="I48" i="18"/>
  <c r="M47" i="18"/>
  <c r="L47" i="18"/>
  <c r="K47" i="18"/>
  <c r="D47" i="18" s="1"/>
  <c r="I47" i="18"/>
  <c r="M46" i="18"/>
  <c r="L46" i="18"/>
  <c r="K46" i="18"/>
  <c r="D46" i="18" s="1"/>
  <c r="I46" i="18"/>
  <c r="M45" i="18"/>
  <c r="L45" i="18"/>
  <c r="K45" i="18"/>
  <c r="D45" i="18" s="1"/>
  <c r="I45" i="18"/>
  <c r="M44" i="18"/>
  <c r="L44" i="18"/>
  <c r="K44" i="18"/>
  <c r="D44" i="18" s="1"/>
  <c r="I44" i="18"/>
  <c r="M43" i="18"/>
  <c r="L43" i="18"/>
  <c r="K43" i="18"/>
  <c r="D43" i="18" s="1"/>
  <c r="I43" i="18"/>
  <c r="M42" i="18"/>
  <c r="L42" i="18"/>
  <c r="K42" i="18"/>
  <c r="D42" i="18" s="1"/>
  <c r="I42" i="18"/>
  <c r="M41" i="18"/>
  <c r="L41" i="18"/>
  <c r="K41" i="18"/>
  <c r="D41" i="18" s="1"/>
  <c r="I41" i="18"/>
  <c r="M40" i="18"/>
  <c r="L40" i="18"/>
  <c r="K40" i="18"/>
  <c r="D40" i="18" s="1"/>
  <c r="I40" i="18"/>
  <c r="M39" i="18"/>
  <c r="L39" i="18"/>
  <c r="K39" i="18"/>
  <c r="D39" i="18" s="1"/>
  <c r="I39" i="18"/>
  <c r="M38" i="18"/>
  <c r="L38" i="18"/>
  <c r="K38" i="18"/>
  <c r="D38" i="18" s="1"/>
  <c r="I38" i="18"/>
  <c r="M37" i="18"/>
  <c r="L37" i="18"/>
  <c r="K37" i="18"/>
  <c r="D37" i="18" s="1"/>
  <c r="I37" i="18"/>
  <c r="M36" i="18"/>
  <c r="L36" i="18"/>
  <c r="K36" i="18"/>
  <c r="D36" i="18" s="1"/>
  <c r="I36" i="18"/>
  <c r="M35" i="18"/>
  <c r="L35" i="18"/>
  <c r="K35" i="18"/>
  <c r="D35" i="18" s="1"/>
  <c r="I35" i="18"/>
  <c r="M34" i="18"/>
  <c r="L34" i="18"/>
  <c r="K34" i="18"/>
  <c r="D34" i="18" s="1"/>
  <c r="I34" i="18"/>
  <c r="M33" i="18"/>
  <c r="L33" i="18"/>
  <c r="K33" i="18"/>
  <c r="D33" i="18" s="1"/>
  <c r="I33" i="18"/>
  <c r="M32" i="18"/>
  <c r="L32" i="18"/>
  <c r="K32" i="18"/>
  <c r="D32" i="18" s="1"/>
  <c r="I32" i="18"/>
  <c r="M31" i="18"/>
  <c r="L31" i="18"/>
  <c r="K31" i="18"/>
  <c r="D31" i="18" s="1"/>
  <c r="I31" i="18"/>
  <c r="M30" i="18"/>
  <c r="L30" i="18"/>
  <c r="K30" i="18"/>
  <c r="D30" i="18" s="1"/>
  <c r="I30" i="18"/>
  <c r="M29" i="18"/>
  <c r="L29" i="18"/>
  <c r="K29" i="18"/>
  <c r="D29" i="18" s="1"/>
  <c r="I29" i="18"/>
  <c r="M28" i="18"/>
  <c r="L28" i="18"/>
  <c r="K28" i="18"/>
  <c r="D28" i="18" s="1"/>
  <c r="I28" i="18"/>
  <c r="M27" i="18"/>
  <c r="L27" i="18"/>
  <c r="K27" i="18"/>
  <c r="D27" i="18" s="1"/>
  <c r="I27" i="18"/>
  <c r="M26" i="18"/>
  <c r="L26" i="18"/>
  <c r="K26" i="18"/>
  <c r="D26" i="18" s="1"/>
  <c r="I26" i="18"/>
  <c r="M25" i="18"/>
  <c r="L25" i="18"/>
  <c r="K25" i="18"/>
  <c r="D25" i="18" s="1"/>
  <c r="I25" i="18"/>
  <c r="M24" i="18"/>
  <c r="L24" i="18"/>
  <c r="K24" i="18"/>
  <c r="D24" i="18" s="1"/>
  <c r="I24" i="18"/>
  <c r="M23" i="18"/>
  <c r="L23" i="18"/>
  <c r="K23" i="18"/>
  <c r="D23" i="18" s="1"/>
  <c r="I23" i="18"/>
  <c r="M22" i="18"/>
  <c r="L22" i="18"/>
  <c r="K22" i="18"/>
  <c r="D22" i="18" s="1"/>
  <c r="I22" i="18"/>
  <c r="M21" i="18"/>
  <c r="L21" i="18"/>
  <c r="K21" i="18"/>
  <c r="D21" i="18" s="1"/>
  <c r="I21" i="18"/>
  <c r="M20" i="18"/>
  <c r="L20" i="18"/>
  <c r="K20" i="18"/>
  <c r="D20" i="18" s="1"/>
  <c r="I20" i="18"/>
  <c r="M19" i="18"/>
  <c r="L19" i="18"/>
  <c r="K19" i="18"/>
  <c r="D19" i="18" s="1"/>
  <c r="I19" i="18"/>
  <c r="M18" i="18"/>
  <c r="L18" i="18"/>
  <c r="K18" i="18"/>
  <c r="D18" i="18" s="1"/>
  <c r="I18" i="18"/>
  <c r="M17" i="18"/>
  <c r="L17" i="18"/>
  <c r="K17" i="18"/>
  <c r="D17" i="18" s="1"/>
  <c r="I17" i="18"/>
  <c r="M16" i="18"/>
  <c r="L16" i="18"/>
  <c r="K16" i="18"/>
  <c r="D16" i="18" s="1"/>
  <c r="I16" i="18"/>
  <c r="M15" i="18"/>
  <c r="L15" i="18"/>
  <c r="K15" i="18"/>
  <c r="D15" i="18" s="1"/>
  <c r="I15" i="18"/>
  <c r="M14" i="18"/>
  <c r="L14" i="18"/>
  <c r="K14" i="18"/>
  <c r="D14" i="18" s="1"/>
  <c r="I14" i="18"/>
  <c r="M13" i="18"/>
  <c r="L13" i="18"/>
  <c r="K13" i="18"/>
  <c r="D13" i="18" s="1"/>
  <c r="I13" i="18"/>
  <c r="M12" i="18"/>
  <c r="L12" i="18"/>
  <c r="K12" i="18"/>
  <c r="D12" i="18" s="1"/>
  <c r="I12" i="18"/>
  <c r="M11" i="18"/>
  <c r="L11" i="18"/>
  <c r="K11" i="18"/>
  <c r="D11" i="18" s="1"/>
  <c r="I11" i="18"/>
  <c r="M10" i="18"/>
  <c r="L10" i="18"/>
  <c r="K10" i="18"/>
  <c r="D10" i="18" s="1"/>
  <c r="I10" i="18"/>
  <c r="M9" i="18"/>
  <c r="L9" i="18"/>
  <c r="K9" i="18"/>
  <c r="D9" i="18" s="1"/>
  <c r="I9" i="18"/>
  <c r="M8" i="18"/>
  <c r="L8" i="18"/>
  <c r="K8" i="18"/>
  <c r="D8" i="18" s="1"/>
  <c r="I8" i="18"/>
  <c r="M7" i="18"/>
  <c r="L7" i="18"/>
  <c r="K7" i="18"/>
  <c r="D7" i="18" s="1"/>
  <c r="I7" i="18"/>
  <c r="M6" i="18"/>
  <c r="L6" i="18"/>
  <c r="K6" i="18"/>
  <c r="D6" i="18" s="1"/>
  <c r="I6" i="18"/>
  <c r="M5" i="18"/>
  <c r="L5" i="18"/>
  <c r="K5" i="18"/>
  <c r="D5" i="18" s="1"/>
  <c r="I5" i="18"/>
  <c r="M4" i="18"/>
  <c r="L4" i="18"/>
  <c r="K4" i="18"/>
  <c r="D4" i="18" s="1"/>
  <c r="I4" i="18"/>
  <c r="N726" i="1"/>
  <c r="L4" i="1"/>
  <c r="M4" i="1"/>
  <c r="H272" i="1"/>
  <c r="H235" i="1"/>
  <c r="I473" i="1"/>
  <c r="K473" i="1"/>
  <c r="D473" i="1" s="1"/>
  <c r="L473" i="1"/>
  <c r="M473" i="1"/>
  <c r="H685" i="1"/>
  <c r="H683" i="1"/>
  <c r="H675" i="1"/>
  <c r="H695" i="1"/>
  <c r="H703" i="1"/>
  <c r="H711" i="1"/>
  <c r="I454" i="1"/>
  <c r="K454" i="1"/>
  <c r="D454" i="1" s="1"/>
  <c r="L454" i="1"/>
  <c r="M454" i="1"/>
  <c r="I608" i="1"/>
  <c r="K608" i="1"/>
  <c r="D608" i="1" s="1"/>
  <c r="L608" i="1"/>
  <c r="M608" i="1"/>
  <c r="H694" i="1"/>
  <c r="H681" i="1"/>
  <c r="H713" i="1"/>
  <c r="H705" i="1"/>
  <c r="H684" i="1"/>
  <c r="H669" i="1"/>
  <c r="H686" i="1"/>
  <c r="P454" i="1" l="1"/>
  <c r="P454" i="18" s="1"/>
  <c r="P473" i="1"/>
  <c r="P473" i="18" s="1"/>
  <c r="T454" i="18"/>
  <c r="T473" i="18"/>
  <c r="I732" i="18"/>
  <c r="I733" i="18" s="1"/>
  <c r="O677" i="18"/>
  <c r="O680" i="18"/>
  <c r="O683" i="18"/>
  <c r="O686" i="18"/>
  <c r="O689" i="18"/>
  <c r="O692" i="18"/>
  <c r="O695" i="18"/>
  <c r="O704" i="18"/>
  <c r="O707" i="18"/>
  <c r="O710" i="18"/>
  <c r="O713" i="18"/>
  <c r="O716" i="18"/>
  <c r="O719" i="18"/>
  <c r="O722" i="18"/>
  <c r="O725" i="18"/>
  <c r="O728" i="18"/>
  <c r="O731" i="18"/>
  <c r="O679" i="18"/>
  <c r="O682" i="18"/>
  <c r="O688" i="18"/>
  <c r="O691" i="18"/>
  <c r="O694" i="18"/>
  <c r="O697" i="18"/>
  <c r="O705" i="18"/>
  <c r="O708" i="18"/>
  <c r="O711" i="18"/>
  <c r="O714" i="18"/>
  <c r="O717" i="18"/>
  <c r="O720" i="18"/>
  <c r="O723" i="18"/>
  <c r="O726" i="18"/>
  <c r="O729" i="18"/>
  <c r="O698" i="18"/>
  <c r="O701" i="18"/>
  <c r="U624" i="18"/>
  <c r="U627" i="18"/>
  <c r="U637" i="18"/>
  <c r="O685" i="18"/>
  <c r="O700" i="18"/>
  <c r="O678" i="18"/>
  <c r="O681" i="18"/>
  <c r="O684" i="18"/>
  <c r="O703" i="18"/>
  <c r="O706" i="18"/>
  <c r="O709" i="18"/>
  <c r="O712" i="18"/>
  <c r="O715" i="18"/>
  <c r="O718" i="18"/>
  <c r="O721" i="18"/>
  <c r="O724" i="18"/>
  <c r="O727" i="18"/>
  <c r="O730" i="18"/>
  <c r="O624" i="18"/>
  <c r="O687" i="18"/>
  <c r="O690" i="18"/>
  <c r="O693" i="18"/>
  <c r="O696" i="18"/>
  <c r="O699" i="18"/>
  <c r="O702" i="18"/>
  <c r="U326" i="18"/>
  <c r="U449" i="18"/>
  <c r="U602" i="18"/>
  <c r="U402" i="18"/>
  <c r="U280" i="18"/>
  <c r="U484" i="18"/>
  <c r="U487" i="18"/>
  <c r="O569" i="18"/>
  <c r="U215" i="18"/>
  <c r="U218" i="18"/>
  <c r="U236" i="18"/>
  <c r="O655" i="18"/>
  <c r="O622" i="18"/>
  <c r="U43" i="18"/>
  <c r="U223" i="18"/>
  <c r="U229" i="18"/>
  <c r="U246" i="18"/>
  <c r="O661" i="18"/>
  <c r="O631" i="18"/>
  <c r="O657" i="18"/>
  <c r="U115" i="18"/>
  <c r="U118" i="18"/>
  <c r="U205" i="18"/>
  <c r="U214" i="18"/>
  <c r="U303" i="18"/>
  <c r="U306" i="18"/>
  <c r="U631" i="18"/>
  <c r="U641" i="18"/>
  <c r="U657" i="18"/>
  <c r="O659" i="18"/>
  <c r="U125" i="18"/>
  <c r="U312" i="18"/>
  <c r="U315" i="18"/>
  <c r="U318" i="18"/>
  <c r="U340" i="18"/>
  <c r="U483" i="18"/>
  <c r="U611" i="18"/>
  <c r="U623" i="18"/>
  <c r="U630" i="18"/>
  <c r="U690" i="18"/>
  <c r="U693" i="18"/>
  <c r="U721" i="18"/>
  <c r="U731" i="18"/>
  <c r="U256" i="18"/>
  <c r="U296" i="18"/>
  <c r="U376" i="18"/>
  <c r="U379" i="18"/>
  <c r="U486" i="18"/>
  <c r="U489" i="18"/>
  <c r="U522" i="18"/>
  <c r="U525" i="18"/>
  <c r="U534" i="18"/>
  <c r="U537" i="18"/>
  <c r="U555" i="18"/>
  <c r="U558" i="18"/>
  <c r="O581" i="18"/>
  <c r="U607" i="18"/>
  <c r="U677" i="18"/>
  <c r="U730" i="18"/>
  <c r="U311" i="18"/>
  <c r="U327" i="18"/>
  <c r="U330" i="18"/>
  <c r="U323" i="18"/>
  <c r="U372" i="18"/>
  <c r="O611" i="18"/>
  <c r="O630" i="18"/>
  <c r="U498" i="18"/>
  <c r="U510" i="18"/>
  <c r="U513" i="18"/>
  <c r="U516" i="18"/>
  <c r="U519" i="18"/>
  <c r="O607" i="18"/>
  <c r="U710" i="18"/>
  <c r="U717" i="18"/>
  <c r="U18" i="18"/>
  <c r="U124" i="18"/>
  <c r="U289" i="18"/>
  <c r="U314" i="18"/>
  <c r="U353" i="18"/>
  <c r="U363" i="18"/>
  <c r="U459" i="18"/>
  <c r="U462" i="18"/>
  <c r="U468" i="18"/>
  <c r="O603" i="18"/>
  <c r="U668" i="18"/>
  <c r="O670" i="18"/>
  <c r="U713" i="18"/>
  <c r="U723" i="18"/>
  <c r="U119" i="18"/>
  <c r="U136" i="18"/>
  <c r="U142" i="18"/>
  <c r="O668" i="18"/>
  <c r="U493" i="18"/>
  <c r="U4" i="18"/>
  <c r="U7" i="18"/>
  <c r="U129" i="18"/>
  <c r="U132" i="18"/>
  <c r="U375" i="18"/>
  <c r="U378" i="18"/>
  <c r="U536" i="18"/>
  <c r="U606" i="18"/>
  <c r="O615" i="18"/>
  <c r="U729" i="18"/>
  <c r="U163" i="18"/>
  <c r="U61" i="18"/>
  <c r="U90" i="18"/>
  <c r="U93" i="18"/>
  <c r="U96" i="18"/>
  <c r="U99" i="18"/>
  <c r="U102" i="18"/>
  <c r="U131" i="18"/>
  <c r="U169" i="18"/>
  <c r="U200" i="18"/>
  <c r="U217" i="18"/>
  <c r="U225" i="18"/>
  <c r="U228" i="18"/>
  <c r="U241" i="18"/>
  <c r="U245" i="18"/>
  <c r="U292" i="18"/>
  <c r="U317" i="18"/>
  <c r="U329" i="18"/>
  <c r="U433" i="18"/>
  <c r="U478" i="18"/>
  <c r="U545" i="18"/>
  <c r="U551" i="18"/>
  <c r="U564" i="18"/>
  <c r="U598" i="18"/>
  <c r="U622" i="18"/>
  <c r="U663" i="18"/>
  <c r="U666" i="18"/>
  <c r="U712" i="18"/>
  <c r="U719" i="18"/>
  <c r="U728" i="18"/>
  <c r="U36" i="18"/>
  <c r="U6" i="18"/>
  <c r="U9" i="18"/>
  <c r="U16" i="18"/>
  <c r="U123" i="18"/>
  <c r="U130" i="18"/>
  <c r="U134" i="18"/>
  <c r="U137" i="18"/>
  <c r="U141" i="18"/>
  <c r="U206" i="18"/>
  <c r="U269" i="18"/>
  <c r="U321" i="18"/>
  <c r="U332" i="18"/>
  <c r="U343" i="18"/>
  <c r="U355" i="18"/>
  <c r="U366" i="18"/>
  <c r="U369" i="18"/>
  <c r="U374" i="18"/>
  <c r="U391" i="18"/>
  <c r="U451" i="18"/>
  <c r="U492" i="18"/>
  <c r="U523" i="18"/>
  <c r="U560" i="18"/>
  <c r="U563" i="18"/>
  <c r="U670" i="18"/>
  <c r="U692" i="18"/>
  <c r="U707" i="18"/>
  <c r="U715" i="18"/>
  <c r="U727" i="18"/>
  <c r="U25" i="18"/>
  <c r="U54" i="18"/>
  <c r="U100" i="18"/>
  <c r="U103" i="18"/>
  <c r="U107" i="18"/>
  <c r="U110" i="18"/>
  <c r="U121" i="18"/>
  <c r="U122" i="18"/>
  <c r="U191" i="18"/>
  <c r="U212" i="18"/>
  <c r="U230" i="18"/>
  <c r="U233" i="18"/>
  <c r="U240" i="18"/>
  <c r="U261" i="18"/>
  <c r="U283" i="18"/>
  <c r="U287" i="18"/>
  <c r="U324" i="18"/>
  <c r="U384" i="18"/>
  <c r="U418" i="18"/>
  <c r="U455" i="18"/>
  <c r="U495" i="18"/>
  <c r="U538" i="18"/>
  <c r="U541" i="18"/>
  <c r="U544" i="18"/>
  <c r="U559" i="18"/>
  <c r="O586" i="18"/>
  <c r="U603" i="18"/>
  <c r="U615" i="18"/>
  <c r="U621" i="18"/>
  <c r="U642" i="18"/>
  <c r="U645" i="18"/>
  <c r="U649" i="18"/>
  <c r="U655" i="18"/>
  <c r="U659" i="18"/>
  <c r="U682" i="18"/>
  <c r="U701" i="18"/>
  <c r="U725" i="18"/>
  <c r="U726" i="18"/>
  <c r="U120" i="18"/>
  <c r="U197" i="18"/>
  <c r="U202" i="18"/>
  <c r="O228" i="18"/>
  <c r="U278" i="18"/>
  <c r="U520" i="18"/>
  <c r="O554" i="18"/>
  <c r="O564" i="18"/>
  <c r="O609" i="18"/>
  <c r="O666" i="18"/>
  <c r="U674" i="18"/>
  <c r="U426" i="18"/>
  <c r="U370" i="18"/>
  <c r="U382" i="18"/>
  <c r="D553" i="18"/>
  <c r="U553" i="18"/>
  <c r="D644" i="18"/>
  <c r="U644" i="18"/>
  <c r="U12" i="18"/>
  <c r="U19" i="18"/>
  <c r="U30" i="18"/>
  <c r="U37" i="18"/>
  <c r="U48" i="18"/>
  <c r="U55" i="18"/>
  <c r="U66" i="18"/>
  <c r="U73" i="18"/>
  <c r="U84" i="18"/>
  <c r="U91" i="18"/>
  <c r="U114" i="18"/>
  <c r="U128" i="18"/>
  <c r="U144" i="18"/>
  <c r="U187" i="18"/>
  <c r="U188" i="18"/>
  <c r="U194" i="18"/>
  <c r="U199" i="18"/>
  <c r="U208" i="18"/>
  <c r="U270" i="18"/>
  <c r="U295" i="18"/>
  <c r="U302" i="18"/>
  <c r="U361" i="18"/>
  <c r="U422" i="18"/>
  <c r="U445" i="18"/>
  <c r="U526" i="18"/>
  <c r="O552" i="18"/>
  <c r="O643" i="18"/>
  <c r="U15" i="18"/>
  <c r="U22" i="18"/>
  <c r="U33" i="18"/>
  <c r="U40" i="18"/>
  <c r="U51" i="18"/>
  <c r="U58" i="18"/>
  <c r="U69" i="18"/>
  <c r="U76" i="18"/>
  <c r="U87" i="18"/>
  <c r="U94" i="18"/>
  <c r="U97" i="18"/>
  <c r="U106" i="18"/>
  <c r="U109" i="18"/>
  <c r="U113" i="18"/>
  <c r="U117" i="18"/>
  <c r="U133" i="18"/>
  <c r="U138" i="18"/>
  <c r="U159" i="18"/>
  <c r="U174" i="18"/>
  <c r="U182" i="18"/>
  <c r="U301" i="18"/>
  <c r="U381" i="18"/>
  <c r="U456" i="18"/>
  <c r="D660" i="18"/>
  <c r="U660" i="18"/>
  <c r="D695" i="18"/>
  <c r="U695" i="18"/>
  <c r="U112" i="18"/>
  <c r="U116" i="18"/>
  <c r="U126" i="18"/>
  <c r="U181" i="18"/>
  <c r="U185" i="18"/>
  <c r="U196" i="18"/>
  <c r="U203" i="18"/>
  <c r="U244" i="18"/>
  <c r="U274" i="18"/>
  <c r="U277" i="18"/>
  <c r="U300" i="18"/>
  <c r="U309" i="18"/>
  <c r="D426" i="18"/>
  <c r="D431" i="18"/>
  <c r="U431" i="18"/>
  <c r="D599" i="18"/>
  <c r="U599" i="18"/>
  <c r="U105" i="18"/>
  <c r="U111" i="18"/>
  <c r="U177" i="18"/>
  <c r="U179" i="18"/>
  <c r="U265" i="18"/>
  <c r="O347" i="18"/>
  <c r="D347" i="18"/>
  <c r="U450" i="18"/>
  <c r="O635" i="18"/>
  <c r="D662" i="18"/>
  <c r="U662" i="18"/>
  <c r="U221" i="18"/>
  <c r="U243" i="18"/>
  <c r="U247" i="18"/>
  <c r="U252" i="18"/>
  <c r="U333" i="18"/>
  <c r="U337" i="18"/>
  <c r="U364" i="18"/>
  <c r="U373" i="18"/>
  <c r="U401" i="18"/>
  <c r="U420" i="18"/>
  <c r="U480" i="18"/>
  <c r="O548" i="18"/>
  <c r="U554" i="18"/>
  <c r="O560" i="18"/>
  <c r="U579" i="18"/>
  <c r="O588" i="18"/>
  <c r="U600" i="18"/>
  <c r="O605" i="18"/>
  <c r="U620" i="18"/>
  <c r="U646" i="18"/>
  <c r="U676" i="18"/>
  <c r="U685" i="18"/>
  <c r="U704" i="18"/>
  <c r="U708" i="18"/>
  <c r="U211" i="18"/>
  <c r="U220" i="18"/>
  <c r="U251" i="18"/>
  <c r="U286" i="18"/>
  <c r="U305" i="18"/>
  <c r="U320" i="18"/>
  <c r="U367" i="18"/>
  <c r="U377" i="18"/>
  <c r="U405" i="18"/>
  <c r="U429" i="18"/>
  <c r="U469" i="18"/>
  <c r="U490" i="18"/>
  <c r="U499" i="18"/>
  <c r="U502" i="18"/>
  <c r="U505" i="18"/>
  <c r="U511" i="18"/>
  <c r="U517" i="18"/>
  <c r="U535" i="18"/>
  <c r="U539" i="18"/>
  <c r="U546" i="18"/>
  <c r="U552" i="18"/>
  <c r="U565" i="18"/>
  <c r="U583" i="18"/>
  <c r="U595" i="18"/>
  <c r="U640" i="18"/>
  <c r="U643" i="18"/>
  <c r="U661" i="18"/>
  <c r="U675" i="18"/>
  <c r="U684" i="18"/>
  <c r="U691" i="18"/>
  <c r="O613" i="18"/>
  <c r="O617" i="18"/>
  <c r="O641" i="18"/>
  <c r="U260" i="18"/>
  <c r="U299" i="18"/>
  <c r="U308" i="18"/>
  <c r="U350" i="18"/>
  <c r="U358" i="18"/>
  <c r="U362" i="18"/>
  <c r="U380" i="18"/>
  <c r="U385" i="18"/>
  <c r="U496" i="18"/>
  <c r="O540" i="18"/>
  <c r="O573" i="18"/>
  <c r="O579" i="18"/>
  <c r="O628" i="18"/>
  <c r="U697" i="18"/>
  <c r="U72" i="18"/>
  <c r="U79" i="18"/>
  <c r="U10" i="18"/>
  <c r="U21" i="18"/>
  <c r="U28" i="18"/>
  <c r="U39" i="18"/>
  <c r="U46" i="18"/>
  <c r="U57" i="18"/>
  <c r="U64" i="18"/>
  <c r="U75" i="18"/>
  <c r="U82" i="18"/>
  <c r="U13" i="18"/>
  <c r="U24" i="18"/>
  <c r="U31" i="18"/>
  <c r="U42" i="18"/>
  <c r="U49" i="18"/>
  <c r="U60" i="18"/>
  <c r="U67" i="18"/>
  <c r="U78" i="18"/>
  <c r="U85" i="18"/>
  <c r="U27" i="18"/>
  <c r="U34" i="18"/>
  <c r="U45" i="18"/>
  <c r="U52" i="18"/>
  <c r="U63" i="18"/>
  <c r="U70" i="18"/>
  <c r="U81" i="18"/>
  <c r="U88" i="18"/>
  <c r="D356" i="18"/>
  <c r="U356" i="18"/>
  <c r="D184" i="18"/>
  <c r="U184" i="18"/>
  <c r="U108" i="18"/>
  <c r="U140" i="18"/>
  <c r="U190" i="18"/>
  <c r="U8" i="18"/>
  <c r="U11" i="18"/>
  <c r="U14" i="18"/>
  <c r="U17" i="18"/>
  <c r="U20" i="18"/>
  <c r="U23" i="18"/>
  <c r="U26" i="18"/>
  <c r="U29" i="18"/>
  <c r="U32" i="18"/>
  <c r="U35" i="18"/>
  <c r="U38" i="18"/>
  <c r="U41" i="18"/>
  <c r="U44" i="18"/>
  <c r="U47" i="18"/>
  <c r="U50" i="18"/>
  <c r="U53" i="18"/>
  <c r="U56" i="18"/>
  <c r="U59" i="18"/>
  <c r="U62" i="18"/>
  <c r="U65" i="18"/>
  <c r="U68" i="18"/>
  <c r="U71" i="18"/>
  <c r="U74" i="18"/>
  <c r="U77" i="18"/>
  <c r="U80" i="18"/>
  <c r="U83" i="18"/>
  <c r="U86" i="18"/>
  <c r="U89" i="18"/>
  <c r="U92" i="18"/>
  <c r="U95" i="18"/>
  <c r="U98" i="18"/>
  <c r="U101" i="18"/>
  <c r="U104" i="18"/>
  <c r="U139" i="18"/>
  <c r="U351" i="18"/>
  <c r="U5" i="18"/>
  <c r="D100" i="18"/>
  <c r="D103" i="18"/>
  <c r="U127" i="18"/>
  <c r="U143" i="18"/>
  <c r="U193" i="18"/>
  <c r="U352" i="18"/>
  <c r="D352" i="18"/>
  <c r="U150" i="18"/>
  <c r="U226" i="18"/>
  <c r="U254" i="18"/>
  <c r="U255" i="18"/>
  <c r="U263" i="18"/>
  <c r="U264" i="18"/>
  <c r="U275" i="18"/>
  <c r="U293" i="18"/>
  <c r="O334" i="18"/>
  <c r="U339" i="18"/>
  <c r="U344" i="18"/>
  <c r="U346" i="18"/>
  <c r="U347" i="18"/>
  <c r="U357" i="18"/>
  <c r="U368" i="18"/>
  <c r="O571" i="18"/>
  <c r="U145" i="18"/>
  <c r="U147" i="18"/>
  <c r="U156" i="18"/>
  <c r="U173" i="18"/>
  <c r="U186" i="18"/>
  <c r="U189" i="18"/>
  <c r="U253" i="18"/>
  <c r="U262" i="18"/>
  <c r="U271" i="18"/>
  <c r="U272" i="18"/>
  <c r="U290" i="18"/>
  <c r="D388" i="18"/>
  <c r="U388" i="18"/>
  <c r="D395" i="18"/>
  <c r="O395" i="18"/>
  <c r="U135" i="18"/>
  <c r="U161" i="18"/>
  <c r="U167" i="18"/>
  <c r="U170" i="18"/>
  <c r="U171" i="18"/>
  <c r="U209" i="18"/>
  <c r="U234" i="18"/>
  <c r="U237" i="18"/>
  <c r="U250" i="18"/>
  <c r="U259" i="18"/>
  <c r="U268" i="18"/>
  <c r="U284" i="18"/>
  <c r="U336" i="18"/>
  <c r="U349" i="18"/>
  <c r="U394" i="18"/>
  <c r="D394" i="18"/>
  <c r="U153" i="18"/>
  <c r="U158" i="18"/>
  <c r="U160" i="18"/>
  <c r="U162" i="18"/>
  <c r="U164" i="18"/>
  <c r="U165" i="18"/>
  <c r="U166" i="18"/>
  <c r="U168" i="18"/>
  <c r="D179" i="18"/>
  <c r="U231" i="18"/>
  <c r="U232" i="18"/>
  <c r="U248" i="18"/>
  <c r="U249" i="18"/>
  <c r="U257" i="18"/>
  <c r="U258" i="18"/>
  <c r="U266" i="18"/>
  <c r="U267" i="18"/>
  <c r="U281" i="18"/>
  <c r="U307" i="18"/>
  <c r="U310" i="18"/>
  <c r="U313" i="18"/>
  <c r="U316" i="18"/>
  <c r="U319" i="18"/>
  <c r="U322" i="18"/>
  <c r="U325" i="18"/>
  <c r="U328" i="18"/>
  <c r="U331" i="18"/>
  <c r="U360" i="18"/>
  <c r="U365" i="18"/>
  <c r="U359" i="18"/>
  <c r="D370" i="18"/>
  <c r="U371" i="18"/>
  <c r="D382" i="18"/>
  <c r="U383" i="18"/>
  <c r="U396" i="18"/>
  <c r="U397" i="18"/>
  <c r="U403" i="18"/>
  <c r="U404" i="18"/>
  <c r="U409" i="18"/>
  <c r="U424" i="18"/>
  <c r="U441" i="18"/>
  <c r="D450" i="18"/>
  <c r="U466" i="18"/>
  <c r="U471" i="18"/>
  <c r="U472" i="18"/>
  <c r="U477" i="18"/>
  <c r="O530" i="18"/>
  <c r="U549" i="18"/>
  <c r="O577" i="18"/>
  <c r="O610" i="18"/>
  <c r="O614" i="18"/>
  <c r="O623" i="18"/>
  <c r="U632" i="18"/>
  <c r="O653" i="18"/>
  <c r="U688" i="18"/>
  <c r="U389" i="18"/>
  <c r="U395" i="18"/>
  <c r="U408" i="18"/>
  <c r="U421" i="18"/>
  <c r="U423" i="18"/>
  <c r="U425" i="18"/>
  <c r="U427" i="18"/>
  <c r="U438" i="18"/>
  <c r="U439" i="18"/>
  <c r="U440" i="18"/>
  <c r="U442" i="18"/>
  <c r="U465" i="18"/>
  <c r="U481" i="18"/>
  <c r="U501" i="18"/>
  <c r="U504" i="18"/>
  <c r="U507" i="18"/>
  <c r="U528" i="18"/>
  <c r="O550" i="18"/>
  <c r="O566" i="18"/>
  <c r="O593" i="18"/>
  <c r="U610" i="18"/>
  <c r="D610" i="18"/>
  <c r="U614" i="18"/>
  <c r="D614" i="18"/>
  <c r="U618" i="18"/>
  <c r="D618" i="18"/>
  <c r="O649" i="18"/>
  <c r="O672" i="18"/>
  <c r="U698" i="18"/>
  <c r="D698" i="18"/>
  <c r="D584" i="18"/>
  <c r="U584" i="18"/>
  <c r="U587" i="18"/>
  <c r="D587" i="18"/>
  <c r="D686" i="18"/>
  <c r="U686" i="18"/>
  <c r="U411" i="18"/>
  <c r="U415" i="18"/>
  <c r="U417" i="18"/>
  <c r="U419" i="18"/>
  <c r="U436" i="18"/>
  <c r="U437" i="18"/>
  <c r="U447" i="18"/>
  <c r="U457" i="18"/>
  <c r="U460" i="18"/>
  <c r="U463" i="18"/>
  <c r="U474" i="18"/>
  <c r="U475" i="18"/>
  <c r="U529" i="18"/>
  <c r="D529" i="18"/>
  <c r="O546" i="18"/>
  <c r="U576" i="18"/>
  <c r="D576" i="18"/>
  <c r="U386" i="18"/>
  <c r="U392" i="18"/>
  <c r="U412" i="18"/>
  <c r="U413" i="18"/>
  <c r="U414" i="18"/>
  <c r="U416" i="18"/>
  <c r="U430" i="18"/>
  <c r="U432" i="18"/>
  <c r="U448" i="18"/>
  <c r="U454" i="18"/>
  <c r="O542" i="18"/>
  <c r="U547" i="18"/>
  <c r="O575" i="18"/>
  <c r="D589" i="18"/>
  <c r="U589" i="18"/>
  <c r="D592" i="18"/>
  <c r="U592" i="18"/>
  <c r="O651" i="18"/>
  <c r="U514" i="18"/>
  <c r="U533" i="18"/>
  <c r="U550" i="18"/>
  <c r="U562" i="18"/>
  <c r="U572" i="18"/>
  <c r="U575" i="18"/>
  <c r="U577" i="18"/>
  <c r="U586" i="18"/>
  <c r="U608" i="18"/>
  <c r="U612" i="18"/>
  <c r="U616" i="18"/>
  <c r="U626" i="18"/>
  <c r="U628" i="18"/>
  <c r="U639" i="18"/>
  <c r="O647" i="18"/>
  <c r="U653" i="18"/>
  <c r="U672" i="18"/>
  <c r="U680" i="18"/>
  <c r="U689" i="18"/>
  <c r="U696" i="18"/>
  <c r="U709" i="18"/>
  <c r="U711" i="18"/>
  <c r="U508" i="18"/>
  <c r="U531" i="18"/>
  <c r="U532" i="18"/>
  <c r="U542" i="18"/>
  <c r="U548" i="18"/>
  <c r="U556" i="18"/>
  <c r="O558" i="18"/>
  <c r="O563" i="18"/>
  <c r="U566" i="18"/>
  <c r="U571" i="18"/>
  <c r="U573" i="18"/>
  <c r="U585" i="18"/>
  <c r="U590" i="18"/>
  <c r="U591" i="18"/>
  <c r="U593" i="18"/>
  <c r="U604" i="18"/>
  <c r="U633" i="18"/>
  <c r="U638" i="18"/>
  <c r="U647" i="18"/>
  <c r="U651" i="18"/>
  <c r="U664" i="18"/>
  <c r="U678" i="18"/>
  <c r="U679" i="18"/>
  <c r="U687" i="18"/>
  <c r="U706" i="18"/>
  <c r="U540" i="18"/>
  <c r="O551" i="18"/>
  <c r="O627" i="18"/>
  <c r="U702" i="18"/>
  <c r="O562" i="18"/>
  <c r="U700" i="18"/>
  <c r="D707" i="18"/>
  <c r="U714" i="18"/>
  <c r="U716" i="18"/>
  <c r="U718" i="18"/>
  <c r="U720" i="18"/>
  <c r="U722" i="18"/>
  <c r="U724" i="18"/>
  <c r="U155" i="18"/>
  <c r="U157" i="18"/>
  <c r="U172" i="18"/>
  <c r="U178" i="18"/>
  <c r="U201" i="18"/>
  <c r="D201" i="18"/>
  <c r="U235" i="18"/>
  <c r="D235" i="18"/>
  <c r="D387" i="18"/>
  <c r="U387" i="18"/>
  <c r="D443" i="18"/>
  <c r="U443" i="18"/>
  <c r="U446" i="18"/>
  <c r="O544" i="18"/>
  <c r="O556" i="18"/>
  <c r="U582" i="18"/>
  <c r="D582" i="18"/>
  <c r="U588" i="18"/>
  <c r="U597" i="18"/>
  <c r="D597" i="18"/>
  <c r="U219" i="18"/>
  <c r="D219" i="18"/>
  <c r="D434" i="18"/>
  <c r="U434" i="18"/>
  <c r="D652" i="18"/>
  <c r="U652" i="18"/>
  <c r="O237" i="18"/>
  <c r="U570" i="18"/>
  <c r="D570" i="18"/>
  <c r="U152" i="18"/>
  <c r="U154" i="18"/>
  <c r="U176" i="18"/>
  <c r="U198" i="18"/>
  <c r="D198" i="18"/>
  <c r="U222" i="18"/>
  <c r="U506" i="18"/>
  <c r="D506" i="18"/>
  <c r="O559" i="18"/>
  <c r="D452" i="18"/>
  <c r="U452" i="18"/>
  <c r="U149" i="18"/>
  <c r="U151" i="18"/>
  <c r="U195" i="18"/>
  <c r="D195" i="18"/>
  <c r="D304" i="18"/>
  <c r="U304" i="18"/>
  <c r="U453" i="18"/>
  <c r="D453" i="18"/>
  <c r="U204" i="18"/>
  <c r="D204" i="18"/>
  <c r="D238" i="18"/>
  <c r="U238" i="18"/>
  <c r="D699" i="18"/>
  <c r="U699" i="18"/>
  <c r="O427" i="18"/>
  <c r="U146" i="18"/>
  <c r="U148" i="18"/>
  <c r="U175" i="18"/>
  <c r="O222" i="18"/>
  <c r="D354" i="18"/>
  <c r="U354" i="18"/>
  <c r="U497" i="18"/>
  <c r="D497" i="18"/>
  <c r="U180" i="18"/>
  <c r="U207" i="18"/>
  <c r="D207" i="18"/>
  <c r="U224" i="18"/>
  <c r="D224" i="18"/>
  <c r="U239" i="18"/>
  <c r="U342" i="18"/>
  <c r="U399" i="18"/>
  <c r="D399" i="18"/>
  <c r="U407" i="18"/>
  <c r="D411" i="18"/>
  <c r="U428" i="18"/>
  <c r="U482" i="18"/>
  <c r="D482" i="18"/>
  <c r="U521" i="18"/>
  <c r="D521" i="18"/>
  <c r="O539" i="18"/>
  <c r="U580" i="18"/>
  <c r="D580" i="18"/>
  <c r="U183" i="18"/>
  <c r="U210" i="18"/>
  <c r="D210" i="18"/>
  <c r="U213" i="18"/>
  <c r="D213" i="18"/>
  <c r="U227" i="18"/>
  <c r="D227" i="18"/>
  <c r="U242" i="18"/>
  <c r="D298" i="18"/>
  <c r="U298" i="18"/>
  <c r="U335" i="18"/>
  <c r="D348" i="18"/>
  <c r="U348" i="18"/>
  <c r="U400" i="18"/>
  <c r="U470" i="18"/>
  <c r="D470" i="18"/>
  <c r="U518" i="18"/>
  <c r="D518" i="18"/>
  <c r="U543" i="18"/>
  <c r="U581" i="18"/>
  <c r="O592" i="18"/>
  <c r="D594" i="18"/>
  <c r="U594" i="18"/>
  <c r="D634" i="18"/>
  <c r="U634" i="18"/>
  <c r="U192" i="18"/>
  <c r="D192" i="18"/>
  <c r="U216" i="18"/>
  <c r="D216" i="18"/>
  <c r="U273" i="18"/>
  <c r="D273" i="18"/>
  <c r="U276" i="18"/>
  <c r="D276" i="18"/>
  <c r="U279" i="18"/>
  <c r="D279" i="18"/>
  <c r="U282" i="18"/>
  <c r="D282" i="18"/>
  <c r="U285" i="18"/>
  <c r="D285" i="18"/>
  <c r="U288" i="18"/>
  <c r="D288" i="18"/>
  <c r="U291" i="18"/>
  <c r="D291" i="18"/>
  <c r="U294" i="18"/>
  <c r="D294" i="18"/>
  <c r="U297" i="18"/>
  <c r="D297" i="18"/>
  <c r="D393" i="18"/>
  <c r="U393" i="18"/>
  <c r="U574" i="18"/>
  <c r="D574" i="18"/>
  <c r="U629" i="18"/>
  <c r="O629" i="18"/>
  <c r="D629" i="18"/>
  <c r="O633" i="18"/>
  <c r="U341" i="18"/>
  <c r="U390" i="18"/>
  <c r="U398" i="18"/>
  <c r="U406" i="18"/>
  <c r="U444" i="18"/>
  <c r="D456" i="18"/>
  <c r="U488" i="18"/>
  <c r="D488" i="18"/>
  <c r="U500" i="18"/>
  <c r="D500" i="18"/>
  <c r="U515" i="18"/>
  <c r="D515" i="18"/>
  <c r="U530" i="18"/>
  <c r="O547" i="18"/>
  <c r="U557" i="18"/>
  <c r="U561" i="18"/>
  <c r="U568" i="18"/>
  <c r="D568" i="18"/>
  <c r="O594" i="18"/>
  <c r="D596" i="18"/>
  <c r="U596" i="18"/>
  <c r="U613" i="18"/>
  <c r="U617" i="18"/>
  <c r="U619" i="18"/>
  <c r="O676" i="18"/>
  <c r="D667" i="18"/>
  <c r="U667" i="18"/>
  <c r="D669" i="18"/>
  <c r="U669" i="18"/>
  <c r="U334" i="18"/>
  <c r="U464" i="18"/>
  <c r="D464" i="18"/>
  <c r="U479" i="18"/>
  <c r="D479" i="18"/>
  <c r="O545" i="18"/>
  <c r="U569" i="18"/>
  <c r="O606" i="18"/>
  <c r="O620" i="18"/>
  <c r="U635" i="18"/>
  <c r="O639" i="18"/>
  <c r="D665" i="18"/>
  <c r="U665" i="18"/>
  <c r="D681" i="18"/>
  <c r="U681" i="18"/>
  <c r="D683" i="18"/>
  <c r="U683" i="18"/>
  <c r="U338" i="18"/>
  <c r="U345" i="18"/>
  <c r="U410" i="18"/>
  <c r="U435" i="18"/>
  <c r="U461" i="18"/>
  <c r="D461" i="18"/>
  <c r="U524" i="18"/>
  <c r="D524" i="18"/>
  <c r="O557" i="18"/>
  <c r="O583" i="18"/>
  <c r="O425" i="18"/>
  <c r="U467" i="18"/>
  <c r="D467" i="18"/>
  <c r="U485" i="18"/>
  <c r="D485" i="18"/>
  <c r="U503" i="18"/>
  <c r="D503" i="18"/>
  <c r="U527" i="18"/>
  <c r="D527" i="18"/>
  <c r="O549" i="18"/>
  <c r="O561" i="18"/>
  <c r="U567" i="18"/>
  <c r="D601" i="18"/>
  <c r="O601" i="18"/>
  <c r="O618" i="18"/>
  <c r="U625" i="18"/>
  <c r="O634" i="18"/>
  <c r="D654" i="18"/>
  <c r="U654" i="18"/>
  <c r="O664" i="18"/>
  <c r="U473" i="18"/>
  <c r="D473" i="18"/>
  <c r="U491" i="18"/>
  <c r="D491" i="18"/>
  <c r="U509" i="18"/>
  <c r="D509" i="18"/>
  <c r="O541" i="18"/>
  <c r="O553" i="18"/>
  <c r="O565" i="18"/>
  <c r="U601" i="18"/>
  <c r="U605" i="18"/>
  <c r="U636" i="18"/>
  <c r="D636" i="18"/>
  <c r="O660" i="18"/>
  <c r="D701" i="18"/>
  <c r="D703" i="18"/>
  <c r="U703" i="18"/>
  <c r="U458" i="18"/>
  <c r="D458" i="18"/>
  <c r="U476" i="18"/>
  <c r="D476" i="18"/>
  <c r="U494" i="18"/>
  <c r="D494" i="18"/>
  <c r="U512" i="18"/>
  <c r="D512" i="18"/>
  <c r="O543" i="18"/>
  <c r="O555" i="18"/>
  <c r="O567" i="18"/>
  <c r="U578" i="18"/>
  <c r="D578" i="18"/>
  <c r="O584" i="18"/>
  <c r="U609" i="18"/>
  <c r="O621" i="18"/>
  <c r="O626" i="18"/>
  <c r="D648" i="18"/>
  <c r="U648" i="18"/>
  <c r="D671" i="18"/>
  <c r="U671" i="18"/>
  <c r="O568" i="18"/>
  <c r="O572" i="18"/>
  <c r="O576" i="18"/>
  <c r="O580" i="18"/>
  <c r="O632" i="18"/>
  <c r="D650" i="18"/>
  <c r="U650" i="18"/>
  <c r="U658" i="18"/>
  <c r="O662" i="18"/>
  <c r="U673" i="18"/>
  <c r="D697" i="18"/>
  <c r="O599" i="18"/>
  <c r="O604" i="18"/>
  <c r="O608" i="18"/>
  <c r="O612" i="18"/>
  <c r="O616" i="18"/>
  <c r="O658" i="18"/>
  <c r="O673" i="18"/>
  <c r="O675" i="18"/>
  <c r="O570" i="18"/>
  <c r="O574" i="18"/>
  <c r="O578" i="18"/>
  <c r="O619" i="18"/>
  <c r="O625" i="18"/>
  <c r="O636" i="18"/>
  <c r="D656" i="18"/>
  <c r="U656" i="18"/>
  <c r="O669" i="18"/>
  <c r="O671" i="18"/>
  <c r="O637" i="18"/>
  <c r="O638" i="18"/>
  <c r="O640" i="18"/>
  <c r="O642" i="18"/>
  <c r="O644" i="18"/>
  <c r="D712" i="18"/>
  <c r="O646" i="18"/>
  <c r="O663" i="18"/>
  <c r="U694" i="18"/>
  <c r="U705" i="18"/>
  <c r="O648" i="18"/>
  <c r="O650" i="18"/>
  <c r="O652" i="18"/>
  <c r="O654" i="18"/>
  <c r="O656" i="18"/>
  <c r="O665" i="18"/>
  <c r="O667" i="18"/>
  <c r="R473" i="1"/>
  <c r="R454" i="1"/>
  <c r="R608" i="1"/>
  <c r="O608" i="1"/>
  <c r="P608" i="1" s="1"/>
  <c r="Q608" i="1" s="1"/>
  <c r="I596" i="1"/>
  <c r="I597" i="1"/>
  <c r="I602" i="1"/>
  <c r="I5" i="1"/>
  <c r="I7" i="1"/>
  <c r="I8" i="1"/>
  <c r="I10" i="1"/>
  <c r="I28" i="1"/>
  <c r="I29" i="1"/>
  <c r="I33" i="1"/>
  <c r="I34" i="1"/>
  <c r="I36" i="1"/>
  <c r="I37" i="1"/>
  <c r="I39" i="1"/>
  <c r="I41" i="1"/>
  <c r="I43" i="1"/>
  <c r="I45" i="1"/>
  <c r="I46" i="1"/>
  <c r="I47" i="1"/>
  <c r="I49" i="1"/>
  <c r="I50" i="1"/>
  <c r="I51" i="1"/>
  <c r="I52" i="1"/>
  <c r="I54" i="1"/>
  <c r="I62" i="1"/>
  <c r="I65" i="1"/>
  <c r="I66" i="1"/>
  <c r="I78" i="1"/>
  <c r="I83" i="1"/>
  <c r="I84" i="1"/>
  <c r="I85" i="1"/>
  <c r="I86" i="1"/>
  <c r="I87" i="1"/>
  <c r="I88" i="1"/>
  <c r="I107" i="1"/>
  <c r="I108" i="1"/>
  <c r="I122" i="1"/>
  <c r="I123" i="1"/>
  <c r="I133" i="1"/>
  <c r="I134" i="1"/>
  <c r="I135" i="1"/>
  <c r="I136" i="1"/>
  <c r="I159" i="1"/>
  <c r="I161" i="1"/>
  <c r="I166" i="1"/>
  <c r="I167" i="1"/>
  <c r="I168" i="1"/>
  <c r="I171" i="1"/>
  <c r="I180" i="1"/>
  <c r="I181" i="1"/>
  <c r="I189" i="1"/>
  <c r="I190" i="1"/>
  <c r="I191" i="1"/>
  <c r="I203" i="1"/>
  <c r="I204" i="1"/>
  <c r="I205" i="1"/>
  <c r="I206" i="1"/>
  <c r="I210" i="1"/>
  <c r="I215" i="1"/>
  <c r="I216" i="1"/>
  <c r="I217" i="1"/>
  <c r="I219" i="1"/>
  <c r="I220" i="1"/>
  <c r="I221" i="1"/>
  <c r="I223" i="1"/>
  <c r="I229" i="1"/>
  <c r="I230" i="1"/>
  <c r="I231" i="1"/>
  <c r="I232" i="1"/>
  <c r="I233" i="1"/>
  <c r="I244" i="1"/>
  <c r="I245" i="1"/>
  <c r="I257" i="1"/>
  <c r="I258" i="1"/>
  <c r="I269" i="1"/>
  <c r="I270" i="1"/>
  <c r="I275" i="1"/>
  <c r="I280" i="1"/>
  <c r="I281" i="1"/>
  <c r="I282" i="1"/>
  <c r="I286" i="1"/>
  <c r="I293" i="1"/>
  <c r="I294" i="1"/>
  <c r="I300" i="1"/>
  <c r="I301" i="1"/>
  <c r="I303" i="1"/>
  <c r="I305" i="1"/>
  <c r="I307" i="1"/>
  <c r="I308" i="1"/>
  <c r="I309" i="1"/>
  <c r="I311" i="1"/>
  <c r="I314" i="1"/>
  <c r="I315" i="1"/>
  <c r="I319" i="1"/>
  <c r="I324" i="1"/>
  <c r="I325" i="1"/>
  <c r="I328" i="1"/>
  <c r="I329" i="1"/>
  <c r="I330" i="1"/>
  <c r="I331" i="1"/>
  <c r="I335" i="1"/>
  <c r="I348" i="1"/>
  <c r="I356" i="1"/>
  <c r="I357" i="1"/>
  <c r="I361" i="1"/>
  <c r="I365" i="1"/>
  <c r="I366" i="1"/>
  <c r="I373" i="1"/>
  <c r="I378" i="1"/>
  <c r="I379" i="1"/>
  <c r="I389" i="1"/>
  <c r="I390" i="1"/>
  <c r="I397" i="1"/>
  <c r="I401" i="1"/>
  <c r="I402" i="1"/>
  <c r="I407" i="1"/>
  <c r="I409" i="1"/>
  <c r="I411" i="1"/>
  <c r="I412" i="1"/>
  <c r="I419" i="1"/>
  <c r="I420" i="1"/>
  <c r="I424" i="1"/>
  <c r="I426" i="1"/>
  <c r="I428" i="1"/>
  <c r="I429" i="1"/>
  <c r="I430" i="1"/>
  <c r="I431" i="1"/>
  <c r="I432" i="1"/>
  <c r="I436" i="1"/>
  <c r="I437" i="1"/>
  <c r="I438" i="1"/>
  <c r="I439" i="1"/>
  <c r="I440" i="1"/>
  <c r="I445" i="1"/>
  <c r="I448" i="1"/>
  <c r="I455" i="1"/>
  <c r="I457" i="1"/>
  <c r="I458" i="1"/>
  <c r="I459" i="1"/>
  <c r="I460" i="1"/>
  <c r="I462" i="1"/>
  <c r="I463" i="1"/>
  <c r="I464" i="1"/>
  <c r="I465" i="1"/>
  <c r="I466" i="1"/>
  <c r="I467" i="1"/>
  <c r="I483" i="1"/>
  <c r="I484" i="1"/>
  <c r="I500" i="1"/>
  <c r="I501" i="1"/>
  <c r="I503" i="1"/>
  <c r="I504" i="1"/>
  <c r="I505" i="1"/>
  <c r="I528" i="1"/>
  <c r="I529" i="1"/>
  <c r="I531" i="1"/>
  <c r="I533" i="1"/>
  <c r="I536" i="1"/>
  <c r="I539" i="1"/>
  <c r="I543" i="1"/>
  <c r="I544" i="1"/>
  <c r="I545" i="1"/>
  <c r="I546" i="1"/>
  <c r="I548" i="1"/>
  <c r="I549" i="1"/>
  <c r="I557" i="1"/>
  <c r="I583" i="1"/>
  <c r="I584" i="1"/>
  <c r="I586" i="1"/>
  <c r="I594" i="1"/>
  <c r="I599" i="1"/>
  <c r="I601" i="1"/>
  <c r="I603" i="1"/>
  <c r="I609" i="1"/>
  <c r="I610" i="1"/>
  <c r="I611" i="1"/>
  <c r="I612" i="1"/>
  <c r="I614" i="1"/>
  <c r="I616" i="1"/>
  <c r="I617" i="1"/>
  <c r="I620" i="1"/>
  <c r="I622" i="1"/>
  <c r="I623" i="1"/>
  <c r="I624" i="1"/>
  <c r="I625" i="1"/>
  <c r="I627" i="1"/>
  <c r="I644" i="1"/>
  <c r="I659" i="1"/>
  <c r="I660" i="1"/>
  <c r="I662" i="1"/>
  <c r="I666" i="1"/>
  <c r="I670" i="1"/>
  <c r="I672" i="1"/>
  <c r="I679" i="1"/>
  <c r="I680" i="1"/>
  <c r="I683" i="1"/>
  <c r="I682" i="1"/>
  <c r="I688" i="1"/>
  <c r="I689" i="1"/>
  <c r="I690" i="1"/>
  <c r="I697" i="1"/>
  <c r="I700" i="1"/>
  <c r="I701" i="1"/>
  <c r="I704" i="1"/>
  <c r="I707" i="1"/>
  <c r="I709" i="1"/>
  <c r="I715" i="1"/>
  <c r="I718" i="1"/>
  <c r="I722" i="1"/>
  <c r="I6" i="1"/>
  <c r="I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30" i="1"/>
  <c r="I31" i="1"/>
  <c r="I32" i="1"/>
  <c r="I35" i="1"/>
  <c r="I38" i="1"/>
  <c r="I40" i="1"/>
  <c r="I42" i="1"/>
  <c r="I44" i="1"/>
  <c r="I55" i="1"/>
  <c r="I56" i="1"/>
  <c r="I57" i="1"/>
  <c r="I58" i="1"/>
  <c r="I59" i="1"/>
  <c r="I60" i="1"/>
  <c r="I63" i="1"/>
  <c r="I64" i="1"/>
  <c r="I67" i="1"/>
  <c r="I68" i="1"/>
  <c r="I69" i="1"/>
  <c r="I70" i="1"/>
  <c r="I71" i="1"/>
  <c r="I72" i="1"/>
  <c r="I73" i="1"/>
  <c r="I74" i="1"/>
  <c r="I75" i="1"/>
  <c r="I76" i="1"/>
  <c r="I77" i="1"/>
  <c r="I79" i="1"/>
  <c r="I80" i="1"/>
  <c r="I82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4" i="1"/>
  <c r="I125" i="1"/>
  <c r="I126" i="1"/>
  <c r="I127" i="1"/>
  <c r="I128" i="1"/>
  <c r="I129" i="1"/>
  <c r="I130" i="1"/>
  <c r="I131" i="1"/>
  <c r="I132" i="1"/>
  <c r="I137" i="1"/>
  <c r="I138" i="1"/>
  <c r="I139" i="1"/>
  <c r="I140" i="1"/>
  <c r="I141" i="1"/>
  <c r="I142" i="1"/>
  <c r="I143" i="1"/>
  <c r="I144" i="1"/>
  <c r="I145" i="1"/>
  <c r="I146" i="1"/>
  <c r="I148" i="1"/>
  <c r="I149" i="1"/>
  <c r="I150" i="1"/>
  <c r="I151" i="1"/>
  <c r="I152" i="1"/>
  <c r="I153" i="1"/>
  <c r="I154" i="1"/>
  <c r="I155" i="1"/>
  <c r="I156" i="1"/>
  <c r="I157" i="1"/>
  <c r="I158" i="1"/>
  <c r="I160" i="1"/>
  <c r="I162" i="1"/>
  <c r="I163" i="1"/>
  <c r="I164" i="1"/>
  <c r="I165" i="1"/>
  <c r="I169" i="1"/>
  <c r="I174" i="1"/>
  <c r="I175" i="1"/>
  <c r="I176" i="1"/>
  <c r="I178" i="1"/>
  <c r="I182" i="1"/>
  <c r="I183" i="1"/>
  <c r="I184" i="1"/>
  <c r="I185" i="1"/>
  <c r="I186" i="1"/>
  <c r="I187" i="1"/>
  <c r="I192" i="1"/>
  <c r="I193" i="1"/>
  <c r="I194" i="1"/>
  <c r="I195" i="1"/>
  <c r="I196" i="1"/>
  <c r="I197" i="1"/>
  <c r="I198" i="1"/>
  <c r="I199" i="1"/>
  <c r="I200" i="1"/>
  <c r="I207" i="1"/>
  <c r="I208" i="1"/>
  <c r="I209" i="1"/>
  <c r="I211" i="1"/>
  <c r="I212" i="1"/>
  <c r="I218" i="1"/>
  <c r="I224" i="1"/>
  <c r="I225" i="1"/>
  <c r="I226" i="1"/>
  <c r="I238" i="1"/>
  <c r="I239" i="1"/>
  <c r="I240" i="1"/>
  <c r="I241" i="1"/>
  <c r="I242" i="1"/>
  <c r="I243" i="1"/>
  <c r="I246" i="1"/>
  <c r="I247" i="1"/>
  <c r="I248" i="1"/>
  <c r="I249" i="1"/>
  <c r="I250" i="1"/>
  <c r="I251" i="1"/>
  <c r="I252" i="1"/>
  <c r="I253" i="1"/>
  <c r="I254" i="1"/>
  <c r="I255" i="1"/>
  <c r="I256" i="1"/>
  <c r="I259" i="1"/>
  <c r="I260" i="1"/>
  <c r="I261" i="1"/>
  <c r="I262" i="1"/>
  <c r="I263" i="1"/>
  <c r="I265" i="1"/>
  <c r="I266" i="1"/>
  <c r="I267" i="1"/>
  <c r="I268" i="1"/>
  <c r="I271" i="1"/>
  <c r="I272" i="1"/>
  <c r="I273" i="1"/>
  <c r="I276" i="1"/>
  <c r="I277" i="1"/>
  <c r="I278" i="1"/>
  <c r="I279" i="1"/>
  <c r="I283" i="1"/>
  <c r="I285" i="1"/>
  <c r="I288" i="1"/>
  <c r="I289" i="1"/>
  <c r="I290" i="1"/>
  <c r="I291" i="1"/>
  <c r="I292" i="1"/>
  <c r="I295" i="1"/>
  <c r="I296" i="1"/>
  <c r="I297" i="1"/>
  <c r="I299" i="1"/>
  <c r="I306" i="1"/>
  <c r="I310" i="1"/>
  <c r="I313" i="1"/>
  <c r="I316" i="1"/>
  <c r="I318" i="1"/>
  <c r="I320" i="1"/>
  <c r="I326" i="1"/>
  <c r="I327" i="1"/>
  <c r="I332" i="1"/>
  <c r="I333" i="1"/>
  <c r="I336" i="1"/>
  <c r="I337" i="1"/>
  <c r="I338" i="1"/>
  <c r="I339" i="1"/>
  <c r="I340" i="1"/>
  <c r="I341" i="1"/>
  <c r="I342" i="1"/>
  <c r="I343" i="1"/>
  <c r="I344" i="1"/>
  <c r="I345" i="1"/>
  <c r="I346" i="1"/>
  <c r="I349" i="1"/>
  <c r="I350" i="1"/>
  <c r="I351" i="1"/>
  <c r="I352" i="1"/>
  <c r="I353" i="1"/>
  <c r="I354" i="1"/>
  <c r="I358" i="1"/>
  <c r="I359" i="1"/>
  <c r="I360" i="1"/>
  <c r="I362" i="1"/>
  <c r="I363" i="1"/>
  <c r="I364" i="1"/>
  <c r="I369" i="1"/>
  <c r="I370" i="1"/>
  <c r="I371" i="1"/>
  <c r="I372" i="1"/>
  <c r="I374" i="1"/>
  <c r="I375" i="1"/>
  <c r="I376" i="1"/>
  <c r="I377" i="1"/>
  <c r="I384" i="1"/>
  <c r="I385" i="1"/>
  <c r="I386" i="1"/>
  <c r="I387" i="1"/>
  <c r="I388" i="1"/>
  <c r="I391" i="1"/>
  <c r="I394" i="1"/>
  <c r="I396" i="1"/>
  <c r="I398" i="1"/>
  <c r="I399" i="1"/>
  <c r="I400" i="1"/>
  <c r="I404" i="1"/>
  <c r="I405" i="1"/>
  <c r="I406" i="1"/>
  <c r="I408" i="1"/>
  <c r="I413" i="1"/>
  <c r="I414" i="1"/>
  <c r="I415" i="1"/>
  <c r="I435" i="1"/>
  <c r="I441" i="1"/>
  <c r="I442" i="1"/>
  <c r="I443" i="1"/>
  <c r="I444" i="1"/>
  <c r="I446" i="1"/>
  <c r="I451" i="1"/>
  <c r="I452" i="1"/>
  <c r="I453" i="1"/>
  <c r="I468" i="1"/>
  <c r="I469" i="1"/>
  <c r="I470" i="1"/>
  <c r="I471" i="1"/>
  <c r="I472" i="1"/>
  <c r="I474" i="1"/>
  <c r="I475" i="1"/>
  <c r="I476" i="1"/>
  <c r="I477" i="1"/>
  <c r="I478" i="1"/>
  <c r="I479" i="1"/>
  <c r="I480" i="1"/>
  <c r="I481" i="1"/>
  <c r="I482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1" i="1"/>
  <c r="I522" i="1"/>
  <c r="I523" i="1"/>
  <c r="I524" i="1"/>
  <c r="I525" i="1"/>
  <c r="I527" i="1"/>
  <c r="I540" i="1"/>
  <c r="I541" i="1"/>
  <c r="I542" i="1"/>
  <c r="I547" i="1"/>
  <c r="I550" i="1"/>
  <c r="I551" i="1"/>
  <c r="I552" i="1"/>
  <c r="I553" i="1"/>
  <c r="I554" i="1"/>
  <c r="I555" i="1"/>
  <c r="I556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8" i="1"/>
  <c r="I592" i="1"/>
  <c r="I593" i="1"/>
  <c r="I605" i="1"/>
  <c r="I628" i="1"/>
  <c r="I631" i="1"/>
  <c r="I637" i="1"/>
  <c r="I647" i="1"/>
  <c r="I649" i="1"/>
  <c r="I650" i="1"/>
  <c r="I651" i="1"/>
  <c r="I652" i="1"/>
  <c r="I653" i="1"/>
  <c r="I654" i="1"/>
  <c r="I655" i="1"/>
  <c r="I671" i="1"/>
  <c r="I673" i="1"/>
  <c r="I675" i="1"/>
  <c r="I676" i="1"/>
  <c r="I695" i="1"/>
  <c r="I696" i="1"/>
  <c r="I703" i="1"/>
  <c r="I711" i="1"/>
  <c r="I712" i="1"/>
  <c r="I720" i="1"/>
  <c r="I170" i="1"/>
  <c r="I172" i="1"/>
  <c r="I173" i="1"/>
  <c r="I201" i="1"/>
  <c r="I213" i="1"/>
  <c r="I214" i="1"/>
  <c r="I227" i="1"/>
  <c r="I234" i="1"/>
  <c r="I235" i="1"/>
  <c r="I236" i="1"/>
  <c r="I264" i="1"/>
  <c r="I274" i="1"/>
  <c r="I284" i="1"/>
  <c r="I287" i="1"/>
  <c r="I298" i="1"/>
  <c r="I302" i="1"/>
  <c r="I304" i="1"/>
  <c r="I312" i="1"/>
  <c r="I317" i="1"/>
  <c r="I321" i="1"/>
  <c r="I322" i="1"/>
  <c r="I323" i="1"/>
  <c r="I355" i="1"/>
  <c r="I367" i="1"/>
  <c r="I368" i="1"/>
  <c r="I380" i="1"/>
  <c r="I381" i="1"/>
  <c r="I382" i="1"/>
  <c r="I383" i="1"/>
  <c r="I392" i="1"/>
  <c r="I393" i="1"/>
  <c r="I403" i="1"/>
  <c r="I410" i="1"/>
  <c r="I416" i="1"/>
  <c r="I417" i="1"/>
  <c r="I418" i="1"/>
  <c r="I421" i="1"/>
  <c r="I422" i="1"/>
  <c r="I423" i="1"/>
  <c r="I433" i="1"/>
  <c r="I434" i="1"/>
  <c r="I447" i="1"/>
  <c r="I449" i="1"/>
  <c r="I450" i="1"/>
  <c r="I456" i="1"/>
  <c r="I461" i="1"/>
  <c r="I502" i="1"/>
  <c r="I506" i="1"/>
  <c r="I520" i="1"/>
  <c r="I526" i="1"/>
  <c r="I532" i="1"/>
  <c r="I534" i="1"/>
  <c r="I535" i="1"/>
  <c r="I537" i="1"/>
  <c r="I538" i="1"/>
  <c r="I582" i="1"/>
  <c r="I585" i="1"/>
  <c r="I587" i="1"/>
  <c r="I589" i="1"/>
  <c r="I590" i="1"/>
  <c r="I591" i="1"/>
  <c r="I600" i="1"/>
  <c r="I604" i="1"/>
  <c r="I606" i="1"/>
  <c r="I607" i="1"/>
  <c r="I613" i="1"/>
  <c r="I621" i="1"/>
  <c r="I635" i="1"/>
  <c r="I642" i="1"/>
  <c r="I661" i="1"/>
  <c r="I667" i="1"/>
  <c r="I668" i="1"/>
  <c r="I669" i="1"/>
  <c r="I684" i="1"/>
  <c r="I686" i="1"/>
  <c r="I698" i="1"/>
  <c r="I705" i="1"/>
  <c r="I713" i="1"/>
  <c r="I645" i="1"/>
  <c r="Q645" i="1" s="1"/>
  <c r="I674" i="1"/>
  <c r="Q674" i="1" s="1"/>
  <c r="I4" i="1"/>
  <c r="I598" i="1"/>
  <c r="I630" i="1"/>
  <c r="I632" i="1"/>
  <c r="I636" i="1"/>
  <c r="I641" i="1"/>
  <c r="I643" i="1"/>
  <c r="I657" i="1"/>
  <c r="I685" i="1"/>
  <c r="I699" i="1"/>
  <c r="I702" i="1"/>
  <c r="I656" i="1"/>
  <c r="I665" i="1"/>
  <c r="I677" i="1"/>
  <c r="I678" i="1"/>
  <c r="I687" i="1"/>
  <c r="I691" i="1"/>
  <c r="I692" i="1"/>
  <c r="I693" i="1"/>
  <c r="I694" i="1"/>
  <c r="I706" i="1"/>
  <c r="I708" i="1"/>
  <c r="I710" i="1"/>
  <c r="I714" i="1"/>
  <c r="I716" i="1"/>
  <c r="I717" i="1"/>
  <c r="I719" i="1"/>
  <c r="I721" i="1"/>
  <c r="I723" i="1"/>
  <c r="I724" i="1"/>
  <c r="I48" i="1"/>
  <c r="I53" i="1"/>
  <c r="I61" i="1"/>
  <c r="I81" i="1"/>
  <c r="I147" i="1"/>
  <c r="I177" i="1"/>
  <c r="I188" i="1"/>
  <c r="I202" i="1"/>
  <c r="I228" i="1"/>
  <c r="I237" i="1"/>
  <c r="I334" i="1"/>
  <c r="I347" i="1"/>
  <c r="I395" i="1"/>
  <c r="I425" i="1"/>
  <c r="I427" i="1"/>
  <c r="I530" i="1"/>
  <c r="I615" i="1"/>
  <c r="I681" i="1"/>
  <c r="H222" i="1"/>
  <c r="I222" i="1" s="1"/>
  <c r="H179" i="1"/>
  <c r="I179" i="1" s="1"/>
  <c r="H634" i="1"/>
  <c r="I634" i="1" s="1"/>
  <c r="H646" i="1"/>
  <c r="I646" i="1" s="1"/>
  <c r="H640" i="1"/>
  <c r="I640" i="1" s="1"/>
  <c r="H638" i="1"/>
  <c r="I638" i="1" s="1"/>
  <c r="H633" i="1"/>
  <c r="I633" i="1" s="1"/>
  <c r="H629" i="1"/>
  <c r="I629" i="1" s="1"/>
  <c r="H626" i="1"/>
  <c r="I626" i="1" s="1"/>
  <c r="H664" i="1"/>
  <c r="I664" i="1" s="1"/>
  <c r="H663" i="1"/>
  <c r="I663" i="1" s="1"/>
  <c r="H725" i="1"/>
  <c r="I725" i="1" s="1"/>
  <c r="H658" i="1"/>
  <c r="I658" i="1" s="1"/>
  <c r="H648" i="1"/>
  <c r="I648" i="1" s="1"/>
  <c r="H639" i="1"/>
  <c r="I639" i="1" s="1"/>
  <c r="H619" i="1"/>
  <c r="I619" i="1" s="1"/>
  <c r="H618" i="1"/>
  <c r="I618" i="1" s="1"/>
  <c r="I595" i="1"/>
  <c r="M595" i="1"/>
  <c r="L596" i="1"/>
  <c r="L597" i="1"/>
  <c r="L602" i="1"/>
  <c r="L5" i="1"/>
  <c r="L7" i="1"/>
  <c r="L8" i="1"/>
  <c r="L10" i="1"/>
  <c r="L28" i="1"/>
  <c r="L29" i="1"/>
  <c r="L33" i="1"/>
  <c r="L34" i="1"/>
  <c r="L36" i="1"/>
  <c r="L37" i="1"/>
  <c r="L39" i="1"/>
  <c r="L41" i="1"/>
  <c r="L43" i="1"/>
  <c r="L45" i="1"/>
  <c r="L46" i="1"/>
  <c r="L47" i="1"/>
  <c r="L49" i="1"/>
  <c r="L50" i="1"/>
  <c r="L51" i="1"/>
  <c r="L52" i="1"/>
  <c r="L54" i="1"/>
  <c r="L62" i="1"/>
  <c r="L65" i="1"/>
  <c r="L66" i="1"/>
  <c r="L78" i="1"/>
  <c r="L83" i="1"/>
  <c r="L84" i="1"/>
  <c r="L85" i="1"/>
  <c r="L86" i="1"/>
  <c r="L87" i="1"/>
  <c r="L88" i="1"/>
  <c r="L107" i="1"/>
  <c r="L108" i="1"/>
  <c r="L122" i="1"/>
  <c r="L123" i="1"/>
  <c r="L133" i="1"/>
  <c r="L134" i="1"/>
  <c r="L135" i="1"/>
  <c r="L136" i="1"/>
  <c r="L159" i="1"/>
  <c r="L161" i="1"/>
  <c r="L166" i="1"/>
  <c r="L167" i="1"/>
  <c r="L168" i="1"/>
  <c r="L171" i="1"/>
  <c r="L180" i="1"/>
  <c r="L181" i="1"/>
  <c r="L189" i="1"/>
  <c r="L190" i="1"/>
  <c r="L191" i="1"/>
  <c r="L203" i="1"/>
  <c r="L204" i="1"/>
  <c r="L205" i="1"/>
  <c r="L206" i="1"/>
  <c r="L210" i="1"/>
  <c r="L215" i="1"/>
  <c r="L216" i="1"/>
  <c r="L217" i="1"/>
  <c r="L219" i="1"/>
  <c r="L220" i="1"/>
  <c r="L221" i="1"/>
  <c r="L223" i="1"/>
  <c r="L229" i="1"/>
  <c r="L230" i="1"/>
  <c r="L231" i="1"/>
  <c r="L232" i="1"/>
  <c r="L233" i="1"/>
  <c r="L244" i="1"/>
  <c r="L245" i="1"/>
  <c r="L257" i="1"/>
  <c r="L258" i="1"/>
  <c r="L269" i="1"/>
  <c r="L270" i="1"/>
  <c r="L275" i="1"/>
  <c r="L280" i="1"/>
  <c r="L281" i="1"/>
  <c r="L282" i="1"/>
  <c r="L286" i="1"/>
  <c r="L293" i="1"/>
  <c r="L294" i="1"/>
  <c r="L300" i="1"/>
  <c r="L301" i="1"/>
  <c r="L303" i="1"/>
  <c r="L305" i="1"/>
  <c r="L307" i="1"/>
  <c r="L308" i="1"/>
  <c r="L309" i="1"/>
  <c r="L311" i="1"/>
  <c r="L314" i="1"/>
  <c r="L315" i="1"/>
  <c r="L319" i="1"/>
  <c r="L324" i="1"/>
  <c r="L325" i="1"/>
  <c r="L328" i="1"/>
  <c r="L329" i="1"/>
  <c r="L330" i="1"/>
  <c r="L331" i="1"/>
  <c r="L335" i="1"/>
  <c r="L348" i="1"/>
  <c r="L356" i="1"/>
  <c r="L357" i="1"/>
  <c r="L361" i="1"/>
  <c r="L365" i="1"/>
  <c r="L366" i="1"/>
  <c r="L373" i="1"/>
  <c r="L378" i="1"/>
  <c r="L379" i="1"/>
  <c r="L389" i="1"/>
  <c r="L390" i="1"/>
  <c r="L397" i="1"/>
  <c r="L401" i="1"/>
  <c r="L402" i="1"/>
  <c r="L407" i="1"/>
  <c r="L409" i="1"/>
  <c r="L411" i="1"/>
  <c r="L412" i="1"/>
  <c r="L419" i="1"/>
  <c r="L420" i="1"/>
  <c r="L424" i="1"/>
  <c r="L426" i="1"/>
  <c r="L428" i="1"/>
  <c r="L429" i="1"/>
  <c r="L430" i="1"/>
  <c r="L431" i="1"/>
  <c r="L432" i="1"/>
  <c r="L436" i="1"/>
  <c r="L437" i="1"/>
  <c r="L438" i="1"/>
  <c r="L439" i="1"/>
  <c r="L440" i="1"/>
  <c r="L445" i="1"/>
  <c r="L448" i="1"/>
  <c r="L455" i="1"/>
  <c r="L457" i="1"/>
  <c r="L458" i="1"/>
  <c r="L459" i="1"/>
  <c r="L460" i="1"/>
  <c r="L462" i="1"/>
  <c r="L463" i="1"/>
  <c r="L464" i="1"/>
  <c r="L465" i="1"/>
  <c r="L466" i="1"/>
  <c r="L467" i="1"/>
  <c r="L483" i="1"/>
  <c r="L484" i="1"/>
  <c r="L500" i="1"/>
  <c r="L501" i="1"/>
  <c r="L503" i="1"/>
  <c r="L504" i="1"/>
  <c r="L505" i="1"/>
  <c r="L528" i="1"/>
  <c r="L529" i="1"/>
  <c r="L531" i="1"/>
  <c r="L533" i="1"/>
  <c r="L536" i="1"/>
  <c r="L539" i="1"/>
  <c r="L543" i="1"/>
  <c r="L544" i="1"/>
  <c r="L545" i="1"/>
  <c r="L546" i="1"/>
  <c r="L548" i="1"/>
  <c r="L549" i="1"/>
  <c r="L557" i="1"/>
  <c r="L583" i="1"/>
  <c r="L584" i="1"/>
  <c r="L586" i="1"/>
  <c r="L594" i="1"/>
  <c r="L599" i="1"/>
  <c r="L601" i="1"/>
  <c r="L603" i="1"/>
  <c r="L609" i="1"/>
  <c r="L610" i="1"/>
  <c r="L611" i="1"/>
  <c r="L612" i="1"/>
  <c r="L614" i="1"/>
  <c r="L616" i="1"/>
  <c r="L617" i="1"/>
  <c r="L618" i="1"/>
  <c r="L619" i="1"/>
  <c r="L620" i="1"/>
  <c r="L622" i="1"/>
  <c r="L623" i="1"/>
  <c r="L624" i="1"/>
  <c r="L625" i="1"/>
  <c r="L627" i="1"/>
  <c r="L639" i="1"/>
  <c r="L644" i="1"/>
  <c r="L648" i="1"/>
  <c r="L658" i="1"/>
  <c r="L659" i="1"/>
  <c r="L660" i="1"/>
  <c r="L662" i="1"/>
  <c r="L666" i="1"/>
  <c r="L670" i="1"/>
  <c r="L672" i="1"/>
  <c r="L679" i="1"/>
  <c r="L680" i="1"/>
  <c r="L683" i="1"/>
  <c r="L682" i="1"/>
  <c r="L688" i="1"/>
  <c r="L689" i="1"/>
  <c r="L690" i="1"/>
  <c r="L697" i="1"/>
  <c r="L700" i="1"/>
  <c r="L701" i="1"/>
  <c r="L704" i="1"/>
  <c r="L707" i="1"/>
  <c r="L709" i="1"/>
  <c r="L715" i="1"/>
  <c r="L718" i="1"/>
  <c r="L722" i="1"/>
  <c r="L725" i="1"/>
  <c r="L6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30" i="1"/>
  <c r="L31" i="1"/>
  <c r="L32" i="1"/>
  <c r="L35" i="1"/>
  <c r="L38" i="1"/>
  <c r="L40" i="1"/>
  <c r="L42" i="1"/>
  <c r="L44" i="1"/>
  <c r="L55" i="1"/>
  <c r="L56" i="1"/>
  <c r="L57" i="1"/>
  <c r="L58" i="1"/>
  <c r="L59" i="1"/>
  <c r="L60" i="1"/>
  <c r="L63" i="1"/>
  <c r="L64" i="1"/>
  <c r="L67" i="1"/>
  <c r="L68" i="1"/>
  <c r="L69" i="1"/>
  <c r="L70" i="1"/>
  <c r="L71" i="1"/>
  <c r="L72" i="1"/>
  <c r="L73" i="1"/>
  <c r="L74" i="1"/>
  <c r="L75" i="1"/>
  <c r="L76" i="1"/>
  <c r="L77" i="1"/>
  <c r="L79" i="1"/>
  <c r="L80" i="1"/>
  <c r="L82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4" i="1"/>
  <c r="L125" i="1"/>
  <c r="L126" i="1"/>
  <c r="L127" i="1"/>
  <c r="L128" i="1"/>
  <c r="L129" i="1"/>
  <c r="L130" i="1"/>
  <c r="L131" i="1"/>
  <c r="L132" i="1"/>
  <c r="L137" i="1"/>
  <c r="L138" i="1"/>
  <c r="L139" i="1"/>
  <c r="L140" i="1"/>
  <c r="L141" i="1"/>
  <c r="L142" i="1"/>
  <c r="L143" i="1"/>
  <c r="L144" i="1"/>
  <c r="L145" i="1"/>
  <c r="L146" i="1"/>
  <c r="L148" i="1"/>
  <c r="L149" i="1"/>
  <c r="L150" i="1"/>
  <c r="L151" i="1"/>
  <c r="L152" i="1"/>
  <c r="L153" i="1"/>
  <c r="L154" i="1"/>
  <c r="L155" i="1"/>
  <c r="L156" i="1"/>
  <c r="L157" i="1"/>
  <c r="L158" i="1"/>
  <c r="L160" i="1"/>
  <c r="L162" i="1"/>
  <c r="L163" i="1"/>
  <c r="L164" i="1"/>
  <c r="L165" i="1"/>
  <c r="L169" i="1"/>
  <c r="L174" i="1"/>
  <c r="L175" i="1"/>
  <c r="L176" i="1"/>
  <c r="L178" i="1"/>
  <c r="L182" i="1"/>
  <c r="L183" i="1"/>
  <c r="L184" i="1"/>
  <c r="L185" i="1"/>
  <c r="L186" i="1"/>
  <c r="L187" i="1"/>
  <c r="L192" i="1"/>
  <c r="L193" i="1"/>
  <c r="L194" i="1"/>
  <c r="L195" i="1"/>
  <c r="L196" i="1"/>
  <c r="L197" i="1"/>
  <c r="L198" i="1"/>
  <c r="L199" i="1"/>
  <c r="L200" i="1"/>
  <c r="L207" i="1"/>
  <c r="L208" i="1"/>
  <c r="L209" i="1"/>
  <c r="L211" i="1"/>
  <c r="L212" i="1"/>
  <c r="L218" i="1"/>
  <c r="L224" i="1"/>
  <c r="L225" i="1"/>
  <c r="L226" i="1"/>
  <c r="L238" i="1"/>
  <c r="L239" i="1"/>
  <c r="L240" i="1"/>
  <c r="L241" i="1"/>
  <c r="L242" i="1"/>
  <c r="L243" i="1"/>
  <c r="L246" i="1"/>
  <c r="L247" i="1"/>
  <c r="L248" i="1"/>
  <c r="L249" i="1"/>
  <c r="L250" i="1"/>
  <c r="L251" i="1"/>
  <c r="L252" i="1"/>
  <c r="L253" i="1"/>
  <c r="L254" i="1"/>
  <c r="L255" i="1"/>
  <c r="L256" i="1"/>
  <c r="L259" i="1"/>
  <c r="L260" i="1"/>
  <c r="L261" i="1"/>
  <c r="L262" i="1"/>
  <c r="L263" i="1"/>
  <c r="L265" i="1"/>
  <c r="L266" i="1"/>
  <c r="L267" i="1"/>
  <c r="L268" i="1"/>
  <c r="L271" i="1"/>
  <c r="L272" i="1"/>
  <c r="L273" i="1"/>
  <c r="L276" i="1"/>
  <c r="L277" i="1"/>
  <c r="L278" i="1"/>
  <c r="L279" i="1"/>
  <c r="L283" i="1"/>
  <c r="L285" i="1"/>
  <c r="L288" i="1"/>
  <c r="L289" i="1"/>
  <c r="L290" i="1"/>
  <c r="L291" i="1"/>
  <c r="L292" i="1"/>
  <c r="L295" i="1"/>
  <c r="L296" i="1"/>
  <c r="L297" i="1"/>
  <c r="L299" i="1"/>
  <c r="L306" i="1"/>
  <c r="L310" i="1"/>
  <c r="L313" i="1"/>
  <c r="L316" i="1"/>
  <c r="L318" i="1"/>
  <c r="L320" i="1"/>
  <c r="L326" i="1"/>
  <c r="L327" i="1"/>
  <c r="L332" i="1"/>
  <c r="L333" i="1"/>
  <c r="L336" i="1"/>
  <c r="L337" i="1"/>
  <c r="L338" i="1"/>
  <c r="L339" i="1"/>
  <c r="L340" i="1"/>
  <c r="L341" i="1"/>
  <c r="L342" i="1"/>
  <c r="L343" i="1"/>
  <c r="L344" i="1"/>
  <c r="L345" i="1"/>
  <c r="L346" i="1"/>
  <c r="L349" i="1"/>
  <c r="L350" i="1"/>
  <c r="L351" i="1"/>
  <c r="L352" i="1"/>
  <c r="L353" i="1"/>
  <c r="L354" i="1"/>
  <c r="L358" i="1"/>
  <c r="L359" i="1"/>
  <c r="L360" i="1"/>
  <c r="L362" i="1"/>
  <c r="L363" i="1"/>
  <c r="L364" i="1"/>
  <c r="L369" i="1"/>
  <c r="L370" i="1"/>
  <c r="L371" i="1"/>
  <c r="L372" i="1"/>
  <c r="L374" i="1"/>
  <c r="L375" i="1"/>
  <c r="L376" i="1"/>
  <c r="L377" i="1"/>
  <c r="L384" i="1"/>
  <c r="L385" i="1"/>
  <c r="L386" i="1"/>
  <c r="L387" i="1"/>
  <c r="L388" i="1"/>
  <c r="L391" i="1"/>
  <c r="L394" i="1"/>
  <c r="L396" i="1"/>
  <c r="L398" i="1"/>
  <c r="L399" i="1"/>
  <c r="L400" i="1"/>
  <c r="L404" i="1"/>
  <c r="L405" i="1"/>
  <c r="L406" i="1"/>
  <c r="L408" i="1"/>
  <c r="L413" i="1"/>
  <c r="L414" i="1"/>
  <c r="L415" i="1"/>
  <c r="L435" i="1"/>
  <c r="L441" i="1"/>
  <c r="L442" i="1"/>
  <c r="L443" i="1"/>
  <c r="L444" i="1"/>
  <c r="L446" i="1"/>
  <c r="L451" i="1"/>
  <c r="L452" i="1"/>
  <c r="L453" i="1"/>
  <c r="L468" i="1"/>
  <c r="L469" i="1"/>
  <c r="L470" i="1"/>
  <c r="L471" i="1"/>
  <c r="L472" i="1"/>
  <c r="L474" i="1"/>
  <c r="L475" i="1"/>
  <c r="L476" i="1"/>
  <c r="L477" i="1"/>
  <c r="L478" i="1"/>
  <c r="L479" i="1"/>
  <c r="L480" i="1"/>
  <c r="L481" i="1"/>
  <c r="L482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1" i="1"/>
  <c r="L522" i="1"/>
  <c r="L523" i="1"/>
  <c r="L524" i="1"/>
  <c r="L525" i="1"/>
  <c r="L527" i="1"/>
  <c r="L540" i="1"/>
  <c r="L541" i="1"/>
  <c r="L542" i="1"/>
  <c r="L547" i="1"/>
  <c r="L550" i="1"/>
  <c r="L551" i="1"/>
  <c r="L552" i="1"/>
  <c r="L553" i="1"/>
  <c r="L554" i="1"/>
  <c r="L555" i="1"/>
  <c r="L556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8" i="1"/>
  <c r="L592" i="1"/>
  <c r="L593" i="1"/>
  <c r="L605" i="1"/>
  <c r="L628" i="1"/>
  <c r="L631" i="1"/>
  <c r="L637" i="1"/>
  <c r="L647" i="1"/>
  <c r="L649" i="1"/>
  <c r="L650" i="1"/>
  <c r="L651" i="1"/>
  <c r="L652" i="1"/>
  <c r="L653" i="1"/>
  <c r="L654" i="1"/>
  <c r="L655" i="1"/>
  <c r="L663" i="1"/>
  <c r="L664" i="1"/>
  <c r="L671" i="1"/>
  <c r="L673" i="1"/>
  <c r="L675" i="1"/>
  <c r="L676" i="1"/>
  <c r="L695" i="1"/>
  <c r="L696" i="1"/>
  <c r="L703" i="1"/>
  <c r="L711" i="1"/>
  <c r="L712" i="1"/>
  <c r="L720" i="1"/>
  <c r="L170" i="1"/>
  <c r="L172" i="1"/>
  <c r="L173" i="1"/>
  <c r="L201" i="1"/>
  <c r="L213" i="1"/>
  <c r="L214" i="1"/>
  <c r="L227" i="1"/>
  <c r="L234" i="1"/>
  <c r="L235" i="1"/>
  <c r="L236" i="1"/>
  <c r="L264" i="1"/>
  <c r="L274" i="1"/>
  <c r="L284" i="1"/>
  <c r="L287" i="1"/>
  <c r="L298" i="1"/>
  <c r="L302" i="1"/>
  <c r="L304" i="1"/>
  <c r="L312" i="1"/>
  <c r="L317" i="1"/>
  <c r="L321" i="1"/>
  <c r="L322" i="1"/>
  <c r="L323" i="1"/>
  <c r="L355" i="1"/>
  <c r="L367" i="1"/>
  <c r="L368" i="1"/>
  <c r="L380" i="1"/>
  <c r="L381" i="1"/>
  <c r="L382" i="1"/>
  <c r="L383" i="1"/>
  <c r="L392" i="1"/>
  <c r="L393" i="1"/>
  <c r="L403" i="1"/>
  <c r="L410" i="1"/>
  <c r="L416" i="1"/>
  <c r="L417" i="1"/>
  <c r="L418" i="1"/>
  <c r="L421" i="1"/>
  <c r="L422" i="1"/>
  <c r="L423" i="1"/>
  <c r="L433" i="1"/>
  <c r="L434" i="1"/>
  <c r="L447" i="1"/>
  <c r="L449" i="1"/>
  <c r="L450" i="1"/>
  <c r="L456" i="1"/>
  <c r="L461" i="1"/>
  <c r="L502" i="1"/>
  <c r="L506" i="1"/>
  <c r="L520" i="1"/>
  <c r="L526" i="1"/>
  <c r="L532" i="1"/>
  <c r="L534" i="1"/>
  <c r="L535" i="1"/>
  <c r="L537" i="1"/>
  <c r="L538" i="1"/>
  <c r="L582" i="1"/>
  <c r="L585" i="1"/>
  <c r="L587" i="1"/>
  <c r="L589" i="1"/>
  <c r="L590" i="1"/>
  <c r="L591" i="1"/>
  <c r="L600" i="1"/>
  <c r="L604" i="1"/>
  <c r="L606" i="1"/>
  <c r="L607" i="1"/>
  <c r="L613" i="1"/>
  <c r="L621" i="1"/>
  <c r="L626" i="1"/>
  <c r="L629" i="1"/>
  <c r="L633" i="1"/>
  <c r="L635" i="1"/>
  <c r="L638" i="1"/>
  <c r="L640" i="1"/>
  <c r="L642" i="1"/>
  <c r="L646" i="1"/>
  <c r="L661" i="1"/>
  <c r="L667" i="1"/>
  <c r="L668" i="1"/>
  <c r="L669" i="1"/>
  <c r="L684" i="1"/>
  <c r="L686" i="1"/>
  <c r="L698" i="1"/>
  <c r="L705" i="1"/>
  <c r="L713" i="1"/>
  <c r="L645" i="1"/>
  <c r="L674" i="1"/>
  <c r="L598" i="1"/>
  <c r="L630" i="1"/>
  <c r="L632" i="1"/>
  <c r="L634" i="1"/>
  <c r="L636" i="1"/>
  <c r="L641" i="1"/>
  <c r="L643" i="1"/>
  <c r="L657" i="1"/>
  <c r="L685" i="1"/>
  <c r="L699" i="1"/>
  <c r="L702" i="1"/>
  <c r="L656" i="1"/>
  <c r="L665" i="1"/>
  <c r="L677" i="1"/>
  <c r="L678" i="1"/>
  <c r="L687" i="1"/>
  <c r="L691" i="1"/>
  <c r="L692" i="1"/>
  <c r="L693" i="1"/>
  <c r="L694" i="1"/>
  <c r="L706" i="1"/>
  <c r="L708" i="1"/>
  <c r="L710" i="1"/>
  <c r="L714" i="1"/>
  <c r="L716" i="1"/>
  <c r="L717" i="1"/>
  <c r="L719" i="1"/>
  <c r="L721" i="1"/>
  <c r="L723" i="1"/>
  <c r="L724" i="1"/>
  <c r="L48" i="1"/>
  <c r="L53" i="1"/>
  <c r="L61" i="1"/>
  <c r="L81" i="1"/>
  <c r="L147" i="1"/>
  <c r="L177" i="1"/>
  <c r="L179" i="1"/>
  <c r="L188" i="1"/>
  <c r="L202" i="1"/>
  <c r="L222" i="1"/>
  <c r="L228" i="1"/>
  <c r="L237" i="1"/>
  <c r="L334" i="1"/>
  <c r="L347" i="1"/>
  <c r="L395" i="1"/>
  <c r="L425" i="1"/>
  <c r="L427" i="1"/>
  <c r="L530" i="1"/>
  <c r="L615" i="1"/>
  <c r="L681" i="1"/>
  <c r="L595" i="1"/>
  <c r="Q473" i="1" l="1"/>
  <c r="Q454" i="1"/>
  <c r="P595" i="1"/>
  <c r="P595" i="18" s="1"/>
  <c r="T595" i="18" s="1"/>
  <c r="P177" i="1"/>
  <c r="P177" i="18" s="1"/>
  <c r="T177" i="18" s="1"/>
  <c r="P600" i="1"/>
  <c r="P600" i="18" s="1"/>
  <c r="T600" i="18" s="1"/>
  <c r="P582" i="1"/>
  <c r="P582" i="18" s="1"/>
  <c r="T582" i="18" s="1"/>
  <c r="Q582" i="1"/>
  <c r="P526" i="1"/>
  <c r="P526" i="18" s="1"/>
  <c r="T526" i="18" s="1"/>
  <c r="P450" i="1"/>
  <c r="P450" i="18" s="1"/>
  <c r="T450" i="18" s="1"/>
  <c r="P422" i="1"/>
  <c r="P422" i="18" s="1"/>
  <c r="T422" i="18" s="1"/>
  <c r="Q422" i="1"/>
  <c r="P403" i="1"/>
  <c r="P403" i="18" s="1"/>
  <c r="T403" i="18" s="1"/>
  <c r="P380" i="1"/>
  <c r="P380" i="18" s="1"/>
  <c r="T380" i="18" s="1"/>
  <c r="P321" i="1"/>
  <c r="P321" i="18" s="1"/>
  <c r="T321" i="18" s="1"/>
  <c r="P287" i="1"/>
  <c r="P287" i="18" s="1"/>
  <c r="T287" i="18" s="1"/>
  <c r="P234" i="1"/>
  <c r="P234" i="18" s="1"/>
  <c r="T234" i="18" s="1"/>
  <c r="P172" i="1"/>
  <c r="P172" i="18" s="1"/>
  <c r="T172" i="18" s="1"/>
  <c r="P522" i="1"/>
  <c r="P515" i="1"/>
  <c r="P515" i="18" s="1"/>
  <c r="T515" i="18" s="1"/>
  <c r="P509" i="1"/>
  <c r="P509" i="18" s="1"/>
  <c r="T509" i="18" s="1"/>
  <c r="Q509" i="1"/>
  <c r="P496" i="1"/>
  <c r="P490" i="1"/>
  <c r="P490" i="18" s="1"/>
  <c r="T490" i="18" s="1"/>
  <c r="Q490" i="1"/>
  <c r="P482" i="1"/>
  <c r="P482" i="18" s="1"/>
  <c r="T482" i="18" s="1"/>
  <c r="P476" i="1"/>
  <c r="P469" i="1"/>
  <c r="P469" i="18" s="1"/>
  <c r="T469" i="18" s="1"/>
  <c r="Q469" i="1"/>
  <c r="P444" i="1"/>
  <c r="P444" i="18" s="1"/>
  <c r="T444" i="18" s="1"/>
  <c r="P414" i="1"/>
  <c r="P400" i="1"/>
  <c r="P400" i="18" s="1"/>
  <c r="T400" i="18" s="1"/>
  <c r="P388" i="1"/>
  <c r="P388" i="18" s="1"/>
  <c r="T388" i="18" s="1"/>
  <c r="Q388" i="1"/>
  <c r="P376" i="1"/>
  <c r="P369" i="1"/>
  <c r="P369" i="18" s="1"/>
  <c r="T369" i="18" s="1"/>
  <c r="Q369" i="1"/>
  <c r="P358" i="1"/>
  <c r="P358" i="18" s="1"/>
  <c r="T358" i="18" s="1"/>
  <c r="Q358" i="1"/>
  <c r="P349" i="1"/>
  <c r="P341" i="1"/>
  <c r="P341" i="18" s="1"/>
  <c r="T341" i="18" s="1"/>
  <c r="P333" i="1"/>
  <c r="P333" i="18" s="1"/>
  <c r="T333" i="18" s="1"/>
  <c r="P316" i="1"/>
  <c r="P296" i="1"/>
  <c r="P296" i="18" s="1"/>
  <c r="T296" i="18" s="1"/>
  <c r="P288" i="1"/>
  <c r="P288" i="18" s="1"/>
  <c r="T288" i="18" s="1"/>
  <c r="Q288" i="1"/>
  <c r="P276" i="1"/>
  <c r="P266" i="1"/>
  <c r="P266" i="18" s="1"/>
  <c r="T266" i="18" s="1"/>
  <c r="Q266" i="1"/>
  <c r="P259" i="1"/>
  <c r="P259" i="18" s="1"/>
  <c r="T259" i="18" s="1"/>
  <c r="P251" i="1"/>
  <c r="P243" i="1"/>
  <c r="P243" i="18" s="1"/>
  <c r="T243" i="18" s="1"/>
  <c r="Q243" i="1"/>
  <c r="P226" i="1"/>
  <c r="P226" i="18" s="1"/>
  <c r="T226" i="18" s="1"/>
  <c r="P209" i="1"/>
  <c r="P197" i="1"/>
  <c r="P197" i="18" s="1"/>
  <c r="T197" i="18" s="1"/>
  <c r="P187" i="1"/>
  <c r="P187" i="18" s="1"/>
  <c r="T187" i="18" s="1"/>
  <c r="Q187" i="1"/>
  <c r="P178" i="1"/>
  <c r="P164" i="1"/>
  <c r="P164" i="18" s="1"/>
  <c r="T164" i="18" s="1"/>
  <c r="Q164" i="1"/>
  <c r="P156" i="1"/>
  <c r="P156" i="18" s="1"/>
  <c r="T156" i="18" s="1"/>
  <c r="Q156" i="1"/>
  <c r="P150" i="1"/>
  <c r="P143" i="1"/>
  <c r="P143" i="18" s="1"/>
  <c r="T143" i="18" s="1"/>
  <c r="P137" i="1"/>
  <c r="P137" i="18" s="1"/>
  <c r="T137" i="18" s="1"/>
  <c r="P127" i="1"/>
  <c r="P119" i="1"/>
  <c r="P119" i="18" s="1"/>
  <c r="T119" i="18" s="1"/>
  <c r="P113" i="1"/>
  <c r="P113" i="18" s="1"/>
  <c r="T113" i="18" s="1"/>
  <c r="Q113" i="1"/>
  <c r="P105" i="1"/>
  <c r="P99" i="1"/>
  <c r="P99" i="18" s="1"/>
  <c r="T99" i="18" s="1"/>
  <c r="Q99" i="1"/>
  <c r="P93" i="1"/>
  <c r="P93" i="18" s="1"/>
  <c r="T93" i="18" s="1"/>
  <c r="P80" i="1"/>
  <c r="P73" i="1"/>
  <c r="P73" i="18" s="1"/>
  <c r="T73" i="18" s="1"/>
  <c r="Q73" i="1"/>
  <c r="P67" i="1"/>
  <c r="P67" i="18" s="1"/>
  <c r="T67" i="18" s="1"/>
  <c r="P57" i="1"/>
  <c r="P38" i="1"/>
  <c r="P38" i="18" s="1"/>
  <c r="T38" i="18" s="1"/>
  <c r="P26" i="1"/>
  <c r="P26" i="18" s="1"/>
  <c r="T26" i="18" s="1"/>
  <c r="Q26" i="1"/>
  <c r="P20" i="1"/>
  <c r="P14" i="1"/>
  <c r="P14" i="18" s="1"/>
  <c r="T14" i="18" s="1"/>
  <c r="Q14" i="1"/>
  <c r="P529" i="1"/>
  <c r="P529" i="18" s="1"/>
  <c r="T529" i="18" s="1"/>
  <c r="P500" i="1"/>
  <c r="P500" i="18" s="1"/>
  <c r="T500" i="18" s="1"/>
  <c r="Q500" i="1"/>
  <c r="P464" i="1"/>
  <c r="P464" i="18" s="1"/>
  <c r="T464" i="18" s="1"/>
  <c r="P457" i="1"/>
  <c r="P457" i="18" s="1"/>
  <c r="T457" i="18" s="1"/>
  <c r="P438" i="1"/>
  <c r="P438" i="18" s="1"/>
  <c r="T438" i="18" s="1"/>
  <c r="P429" i="1"/>
  <c r="P429" i="18" s="1"/>
  <c r="T429" i="18" s="1"/>
  <c r="P412" i="1"/>
  <c r="P412" i="18" s="1"/>
  <c r="T412" i="18" s="1"/>
  <c r="P397" i="1"/>
  <c r="P397" i="18" s="1"/>
  <c r="T397" i="18" s="1"/>
  <c r="P366" i="1"/>
  <c r="P366" i="18" s="1"/>
  <c r="T366" i="18" s="1"/>
  <c r="P335" i="1"/>
  <c r="P335" i="18" s="1"/>
  <c r="T335" i="18" s="1"/>
  <c r="P324" i="1"/>
  <c r="P324" i="18" s="1"/>
  <c r="T324" i="18" s="1"/>
  <c r="P308" i="1"/>
  <c r="P308" i="18" s="1"/>
  <c r="T308" i="18" s="1"/>
  <c r="P294" i="1"/>
  <c r="P294" i="18" s="1"/>
  <c r="T294" i="18" s="1"/>
  <c r="P275" i="1"/>
  <c r="P275" i="18" s="1"/>
  <c r="T275" i="18" s="1"/>
  <c r="P244" i="1"/>
  <c r="P244" i="18" s="1"/>
  <c r="T244" i="18" s="1"/>
  <c r="P223" i="1"/>
  <c r="P223" i="18" s="1"/>
  <c r="T223" i="18" s="1"/>
  <c r="P215" i="1"/>
  <c r="P215" i="18" s="1"/>
  <c r="T215" i="18" s="1"/>
  <c r="P191" i="1"/>
  <c r="P191" i="18" s="1"/>
  <c r="T191" i="18" s="1"/>
  <c r="P168" i="1"/>
  <c r="P168" i="18" s="1"/>
  <c r="T168" i="18" s="1"/>
  <c r="P135" i="1"/>
  <c r="P135" i="18" s="1"/>
  <c r="T135" i="18" s="1"/>
  <c r="P107" i="1"/>
  <c r="P107" i="18" s="1"/>
  <c r="T107" i="18" s="1"/>
  <c r="P83" i="1"/>
  <c r="P83" i="18" s="1"/>
  <c r="T83" i="18" s="1"/>
  <c r="P52" i="1"/>
  <c r="P52" i="18" s="1"/>
  <c r="T52" i="18" s="1"/>
  <c r="P45" i="1"/>
  <c r="P45" i="18" s="1"/>
  <c r="T45" i="18" s="1"/>
  <c r="P34" i="1"/>
  <c r="P34" i="18" s="1"/>
  <c r="T34" i="18" s="1"/>
  <c r="P7" i="1"/>
  <c r="P7" i="18" s="1"/>
  <c r="T7" i="18" s="1"/>
  <c r="P147" i="1"/>
  <c r="P591" i="1"/>
  <c r="P591" i="18" s="1"/>
  <c r="T591" i="18" s="1"/>
  <c r="P538" i="1"/>
  <c r="P538" i="18" s="1"/>
  <c r="T538" i="18" s="1"/>
  <c r="P520" i="1"/>
  <c r="P520" i="18" s="1"/>
  <c r="T520" i="18" s="1"/>
  <c r="P449" i="1"/>
  <c r="P449" i="18" s="1"/>
  <c r="T449" i="18" s="1"/>
  <c r="P421" i="1"/>
  <c r="P421" i="18" s="1"/>
  <c r="T421" i="18" s="1"/>
  <c r="P393" i="1"/>
  <c r="P393" i="18" s="1"/>
  <c r="T393" i="18" s="1"/>
  <c r="P368" i="1"/>
  <c r="P368" i="18" s="1"/>
  <c r="T368" i="18" s="1"/>
  <c r="P317" i="1"/>
  <c r="P317" i="18" s="1"/>
  <c r="T317" i="18" s="1"/>
  <c r="P284" i="1"/>
  <c r="P284" i="18" s="1"/>
  <c r="T284" i="18" s="1"/>
  <c r="P227" i="1"/>
  <c r="P227" i="18" s="1"/>
  <c r="T227" i="18" s="1"/>
  <c r="P170" i="1"/>
  <c r="P170" i="18" s="1"/>
  <c r="T170" i="18" s="1"/>
  <c r="P521" i="1"/>
  <c r="P521" i="18" s="1"/>
  <c r="T521" i="18" s="1"/>
  <c r="Q521" i="1"/>
  <c r="P514" i="1"/>
  <c r="P508" i="1"/>
  <c r="P508" i="18" s="1"/>
  <c r="T508" i="18" s="1"/>
  <c r="P495" i="1"/>
  <c r="P495" i="18" s="1"/>
  <c r="T495" i="18" s="1"/>
  <c r="P489" i="1"/>
  <c r="P481" i="1"/>
  <c r="P481" i="18" s="1"/>
  <c r="T481" i="18" s="1"/>
  <c r="P475" i="1"/>
  <c r="P475" i="18" s="1"/>
  <c r="T475" i="18" s="1"/>
  <c r="Q475" i="1"/>
  <c r="P468" i="1"/>
  <c r="P443" i="1"/>
  <c r="P443" i="18" s="1"/>
  <c r="T443" i="18" s="1"/>
  <c r="Q443" i="1"/>
  <c r="P413" i="1"/>
  <c r="P413" i="18" s="1"/>
  <c r="T413" i="18" s="1"/>
  <c r="P399" i="1"/>
  <c r="P387" i="1"/>
  <c r="P387" i="18" s="1"/>
  <c r="T387" i="18" s="1"/>
  <c r="Q387" i="1"/>
  <c r="P375" i="1"/>
  <c r="P375" i="18" s="1"/>
  <c r="T375" i="18" s="1"/>
  <c r="P364" i="1"/>
  <c r="P354" i="1"/>
  <c r="P354" i="18" s="1"/>
  <c r="T354" i="18" s="1"/>
  <c r="P346" i="1"/>
  <c r="P346" i="18" s="1"/>
  <c r="T346" i="18" s="1"/>
  <c r="Q346" i="1"/>
  <c r="P340" i="1"/>
  <c r="P332" i="1"/>
  <c r="P332" i="18" s="1"/>
  <c r="T332" i="18" s="1"/>
  <c r="Q332" i="1"/>
  <c r="P313" i="1"/>
  <c r="P313" i="18" s="1"/>
  <c r="T313" i="18" s="1"/>
  <c r="Q313" i="1"/>
  <c r="P295" i="1"/>
  <c r="P285" i="1"/>
  <c r="P285" i="18" s="1"/>
  <c r="T285" i="18" s="1"/>
  <c r="P273" i="1"/>
  <c r="P273" i="18" s="1"/>
  <c r="T273" i="18" s="1"/>
  <c r="P265" i="1"/>
  <c r="P256" i="1"/>
  <c r="P256" i="18" s="1"/>
  <c r="T256" i="18" s="1"/>
  <c r="P250" i="1"/>
  <c r="P250" i="18" s="1"/>
  <c r="T250" i="18" s="1"/>
  <c r="Q250" i="1"/>
  <c r="P242" i="1"/>
  <c r="P225" i="1"/>
  <c r="P225" i="18" s="1"/>
  <c r="T225" i="18" s="1"/>
  <c r="Q225" i="1"/>
  <c r="P208" i="1"/>
  <c r="P208" i="18" s="1"/>
  <c r="T208" i="18" s="1"/>
  <c r="P196" i="1"/>
  <c r="P186" i="1"/>
  <c r="P186" i="18" s="1"/>
  <c r="T186" i="18" s="1"/>
  <c r="Q186" i="1"/>
  <c r="P176" i="1"/>
  <c r="P176" i="18" s="1"/>
  <c r="T176" i="18" s="1"/>
  <c r="P163" i="1"/>
  <c r="P155" i="1"/>
  <c r="P155" i="18" s="1"/>
  <c r="T155" i="18" s="1"/>
  <c r="P149" i="1"/>
  <c r="P149" i="18" s="1"/>
  <c r="T149" i="18" s="1"/>
  <c r="Q149" i="1"/>
  <c r="P142" i="1"/>
  <c r="P132" i="1"/>
  <c r="P132" i="18" s="1"/>
  <c r="T132" i="18" s="1"/>
  <c r="Q132" i="1"/>
  <c r="P126" i="1"/>
  <c r="P126" i="18" s="1"/>
  <c r="T126" i="18" s="1"/>
  <c r="Q126" i="1"/>
  <c r="P118" i="1"/>
  <c r="P112" i="1"/>
  <c r="P112" i="18" s="1"/>
  <c r="T112" i="18" s="1"/>
  <c r="P104" i="1"/>
  <c r="P104" i="18" s="1"/>
  <c r="T104" i="18" s="1"/>
  <c r="P98" i="1"/>
  <c r="P92" i="1"/>
  <c r="P92" i="18" s="1"/>
  <c r="T92" i="18" s="1"/>
  <c r="P79" i="1"/>
  <c r="P79" i="18" s="1"/>
  <c r="T79" i="18" s="1"/>
  <c r="Q79" i="1"/>
  <c r="P72" i="1"/>
  <c r="P64" i="1"/>
  <c r="P64" i="18" s="1"/>
  <c r="T64" i="18" s="1"/>
  <c r="Q64" i="1"/>
  <c r="P56" i="1"/>
  <c r="P56" i="18" s="1"/>
  <c r="T56" i="18" s="1"/>
  <c r="P35" i="1"/>
  <c r="P25" i="1"/>
  <c r="P25" i="18" s="1"/>
  <c r="T25" i="18" s="1"/>
  <c r="Q25" i="1"/>
  <c r="P19" i="1"/>
  <c r="P19" i="18" s="1"/>
  <c r="T19" i="18" s="1"/>
  <c r="P13" i="1"/>
  <c r="P528" i="1"/>
  <c r="P528" i="18" s="1"/>
  <c r="T528" i="18" s="1"/>
  <c r="P484" i="1"/>
  <c r="P484" i="18" s="1"/>
  <c r="T484" i="18" s="1"/>
  <c r="P463" i="1"/>
  <c r="P463" i="18" s="1"/>
  <c r="T463" i="18" s="1"/>
  <c r="Q463" i="1"/>
  <c r="P455" i="1"/>
  <c r="P455" i="18" s="1"/>
  <c r="T455" i="18" s="1"/>
  <c r="P437" i="1"/>
  <c r="P437" i="18" s="1"/>
  <c r="T437" i="18" s="1"/>
  <c r="P428" i="1"/>
  <c r="P428" i="18" s="1"/>
  <c r="T428" i="18" s="1"/>
  <c r="P411" i="1"/>
  <c r="P411" i="18" s="1"/>
  <c r="T411" i="18" s="1"/>
  <c r="P390" i="1"/>
  <c r="P390" i="18" s="1"/>
  <c r="T390" i="18" s="1"/>
  <c r="P365" i="1"/>
  <c r="P365" i="18" s="1"/>
  <c r="T365" i="18" s="1"/>
  <c r="P331" i="1"/>
  <c r="P331" i="18" s="1"/>
  <c r="T331" i="18" s="1"/>
  <c r="P319" i="1"/>
  <c r="P319" i="18" s="1"/>
  <c r="T319" i="18" s="1"/>
  <c r="P307" i="1"/>
  <c r="P307" i="18" s="1"/>
  <c r="T307" i="18" s="1"/>
  <c r="Q307" i="1"/>
  <c r="P293" i="1"/>
  <c r="P293" i="18" s="1"/>
  <c r="T293" i="18" s="1"/>
  <c r="P270" i="1"/>
  <c r="P270" i="18" s="1"/>
  <c r="T270" i="18" s="1"/>
  <c r="P233" i="1"/>
  <c r="P233" i="18" s="1"/>
  <c r="T233" i="18" s="1"/>
  <c r="Q233" i="1"/>
  <c r="P221" i="1"/>
  <c r="P221" i="18" s="1"/>
  <c r="T221" i="18" s="1"/>
  <c r="P210" i="1"/>
  <c r="P210" i="18" s="1"/>
  <c r="T210" i="18" s="1"/>
  <c r="P190" i="1"/>
  <c r="P190" i="18" s="1"/>
  <c r="T190" i="18" s="1"/>
  <c r="P167" i="1"/>
  <c r="P167" i="18" s="1"/>
  <c r="T167" i="18" s="1"/>
  <c r="P134" i="1"/>
  <c r="P134" i="18" s="1"/>
  <c r="T134" i="18" s="1"/>
  <c r="P88" i="1"/>
  <c r="P88" i="18" s="1"/>
  <c r="T88" i="18" s="1"/>
  <c r="P78" i="1"/>
  <c r="P78" i="18" s="1"/>
  <c r="T78" i="18" s="1"/>
  <c r="P51" i="1"/>
  <c r="P51" i="18" s="1"/>
  <c r="T51" i="18" s="1"/>
  <c r="P43" i="1"/>
  <c r="P43" i="18" s="1"/>
  <c r="T43" i="18" s="1"/>
  <c r="P33" i="1"/>
  <c r="P33" i="18" s="1"/>
  <c r="T33" i="18" s="1"/>
  <c r="P5" i="1"/>
  <c r="P5" i="18" s="1"/>
  <c r="T5" i="18" s="1"/>
  <c r="P81" i="1"/>
  <c r="P590" i="1"/>
  <c r="P590" i="18" s="1"/>
  <c r="T590" i="18" s="1"/>
  <c r="P537" i="1"/>
  <c r="P537" i="18" s="1"/>
  <c r="T537" i="18" s="1"/>
  <c r="P506" i="1"/>
  <c r="P506" i="18" s="1"/>
  <c r="T506" i="18" s="1"/>
  <c r="P447" i="1"/>
  <c r="P447" i="18" s="1"/>
  <c r="T447" i="18" s="1"/>
  <c r="P418" i="1"/>
  <c r="P418" i="18" s="1"/>
  <c r="T418" i="18" s="1"/>
  <c r="Q418" i="1"/>
  <c r="P392" i="1"/>
  <c r="P392" i="18" s="1"/>
  <c r="T392" i="18" s="1"/>
  <c r="P367" i="1"/>
  <c r="P367" i="18" s="1"/>
  <c r="T367" i="18" s="1"/>
  <c r="P312" i="1"/>
  <c r="P312" i="18" s="1"/>
  <c r="T312" i="18" s="1"/>
  <c r="P274" i="1"/>
  <c r="P274" i="18" s="1"/>
  <c r="T274" i="18" s="1"/>
  <c r="P214" i="1"/>
  <c r="P214" i="18" s="1"/>
  <c r="T214" i="18" s="1"/>
  <c r="P527" i="1"/>
  <c r="P527" i="18" s="1"/>
  <c r="T527" i="18" s="1"/>
  <c r="Q527" i="1"/>
  <c r="P519" i="1"/>
  <c r="P513" i="1"/>
  <c r="P513" i="18" s="1"/>
  <c r="T513" i="18" s="1"/>
  <c r="Q513" i="1"/>
  <c r="P507" i="1"/>
  <c r="P507" i="18" s="1"/>
  <c r="T507" i="18" s="1"/>
  <c r="Q507" i="1"/>
  <c r="P494" i="1"/>
  <c r="P488" i="1"/>
  <c r="P488" i="18" s="1"/>
  <c r="T488" i="18" s="1"/>
  <c r="P480" i="1"/>
  <c r="P480" i="18" s="1"/>
  <c r="T480" i="18" s="1"/>
  <c r="P474" i="1"/>
  <c r="P453" i="1"/>
  <c r="P453" i="18" s="1"/>
  <c r="T453" i="18" s="1"/>
  <c r="P442" i="1"/>
  <c r="P442" i="18" s="1"/>
  <c r="T442" i="18" s="1"/>
  <c r="Q442" i="1"/>
  <c r="P408" i="1"/>
  <c r="P398" i="1"/>
  <c r="P398" i="18" s="1"/>
  <c r="T398" i="18" s="1"/>
  <c r="Q398" i="1"/>
  <c r="P386" i="1"/>
  <c r="P386" i="18" s="1"/>
  <c r="T386" i="18" s="1"/>
  <c r="P374" i="1"/>
  <c r="P363" i="1"/>
  <c r="P363" i="18" s="1"/>
  <c r="T363" i="18" s="1"/>
  <c r="Q363" i="1"/>
  <c r="P353" i="1"/>
  <c r="P353" i="18" s="1"/>
  <c r="T353" i="18" s="1"/>
  <c r="P345" i="1"/>
  <c r="P339" i="1"/>
  <c r="P339" i="18" s="1"/>
  <c r="T339" i="18" s="1"/>
  <c r="P327" i="1"/>
  <c r="P327" i="18" s="1"/>
  <c r="T327" i="18" s="1"/>
  <c r="Q327" i="1"/>
  <c r="P310" i="1"/>
  <c r="P292" i="1"/>
  <c r="P292" i="18" s="1"/>
  <c r="T292" i="18" s="1"/>
  <c r="Q292" i="1"/>
  <c r="P283" i="1"/>
  <c r="P283" i="18" s="1"/>
  <c r="T283" i="18" s="1"/>
  <c r="Q283" i="1"/>
  <c r="P272" i="1"/>
  <c r="P263" i="1"/>
  <c r="P263" i="18" s="1"/>
  <c r="T263" i="18" s="1"/>
  <c r="P255" i="1"/>
  <c r="P255" i="18" s="1"/>
  <c r="T255" i="18" s="1"/>
  <c r="P249" i="1"/>
  <c r="P241" i="1"/>
  <c r="P241" i="18" s="1"/>
  <c r="T241" i="18" s="1"/>
  <c r="P224" i="1"/>
  <c r="P224" i="18" s="1"/>
  <c r="T224" i="18" s="1"/>
  <c r="Q224" i="1"/>
  <c r="P207" i="1"/>
  <c r="P195" i="1"/>
  <c r="P195" i="18" s="1"/>
  <c r="T195" i="18" s="1"/>
  <c r="Q195" i="1"/>
  <c r="P185" i="1"/>
  <c r="P185" i="18" s="1"/>
  <c r="T185" i="18" s="1"/>
  <c r="P175" i="1"/>
  <c r="P162" i="1"/>
  <c r="P162" i="18" s="1"/>
  <c r="T162" i="18" s="1"/>
  <c r="Q162" i="1"/>
  <c r="P154" i="1"/>
  <c r="P154" i="18" s="1"/>
  <c r="T154" i="18" s="1"/>
  <c r="P148" i="1"/>
  <c r="P141" i="1"/>
  <c r="P141" i="18" s="1"/>
  <c r="T141" i="18" s="1"/>
  <c r="P131" i="1"/>
  <c r="P131" i="18" s="1"/>
  <c r="T131" i="18" s="1"/>
  <c r="Q131" i="1"/>
  <c r="P125" i="1"/>
  <c r="P117" i="1"/>
  <c r="P117" i="18" s="1"/>
  <c r="T117" i="18" s="1"/>
  <c r="Q117" i="1"/>
  <c r="P111" i="1"/>
  <c r="P111" i="18" s="1"/>
  <c r="T111" i="18" s="1"/>
  <c r="Q111" i="1"/>
  <c r="P103" i="1"/>
  <c r="P97" i="1"/>
  <c r="P97" i="18" s="1"/>
  <c r="T97" i="18" s="1"/>
  <c r="P91" i="1"/>
  <c r="P91" i="18" s="1"/>
  <c r="T91" i="18" s="1"/>
  <c r="P77" i="1"/>
  <c r="P71" i="1"/>
  <c r="P71" i="18" s="1"/>
  <c r="T71" i="18" s="1"/>
  <c r="P63" i="1"/>
  <c r="P63" i="18" s="1"/>
  <c r="T63" i="18" s="1"/>
  <c r="Q63" i="1"/>
  <c r="P55" i="1"/>
  <c r="P32" i="1"/>
  <c r="P32" i="18" s="1"/>
  <c r="T32" i="18" s="1"/>
  <c r="Q32" i="1"/>
  <c r="P24" i="1"/>
  <c r="P24" i="18" s="1"/>
  <c r="T24" i="18" s="1"/>
  <c r="P18" i="1"/>
  <c r="P12" i="1"/>
  <c r="P12" i="18" s="1"/>
  <c r="T12" i="18" s="1"/>
  <c r="Q12" i="1"/>
  <c r="P505" i="1"/>
  <c r="P505" i="18" s="1"/>
  <c r="T505" i="18" s="1"/>
  <c r="P483" i="1"/>
  <c r="P483" i="18" s="1"/>
  <c r="T483" i="18" s="1"/>
  <c r="P462" i="1"/>
  <c r="P462" i="18" s="1"/>
  <c r="T462" i="18" s="1"/>
  <c r="P448" i="1"/>
  <c r="P448" i="18" s="1"/>
  <c r="T448" i="18" s="1"/>
  <c r="P436" i="1"/>
  <c r="P436" i="18" s="1"/>
  <c r="T436" i="18" s="1"/>
  <c r="P426" i="1"/>
  <c r="P426" i="18" s="1"/>
  <c r="T426" i="18" s="1"/>
  <c r="P409" i="1"/>
  <c r="P409" i="18" s="1"/>
  <c r="T409" i="18" s="1"/>
  <c r="P389" i="1"/>
  <c r="P389" i="18" s="1"/>
  <c r="T389" i="18" s="1"/>
  <c r="P361" i="1"/>
  <c r="P361" i="18" s="1"/>
  <c r="T361" i="18" s="1"/>
  <c r="P330" i="1"/>
  <c r="P330" i="18" s="1"/>
  <c r="T330" i="18" s="1"/>
  <c r="P315" i="1"/>
  <c r="P315" i="18" s="1"/>
  <c r="T315" i="18" s="1"/>
  <c r="Q315" i="1"/>
  <c r="P305" i="1"/>
  <c r="P305" i="18" s="1"/>
  <c r="T305" i="18" s="1"/>
  <c r="P286" i="1"/>
  <c r="P286" i="18" s="1"/>
  <c r="T286" i="18" s="1"/>
  <c r="P269" i="1"/>
  <c r="P269" i="18" s="1"/>
  <c r="T269" i="18" s="1"/>
  <c r="P232" i="1"/>
  <c r="P232" i="18" s="1"/>
  <c r="T232" i="18" s="1"/>
  <c r="P220" i="1"/>
  <c r="P220" i="18" s="1"/>
  <c r="T220" i="18" s="1"/>
  <c r="P206" i="1"/>
  <c r="P206" i="18" s="1"/>
  <c r="T206" i="18" s="1"/>
  <c r="P189" i="1"/>
  <c r="P189" i="18" s="1"/>
  <c r="T189" i="18" s="1"/>
  <c r="P166" i="1"/>
  <c r="P166" i="18" s="1"/>
  <c r="T166" i="18" s="1"/>
  <c r="P133" i="1"/>
  <c r="P133" i="18" s="1"/>
  <c r="T133" i="18" s="1"/>
  <c r="P87" i="1"/>
  <c r="P87" i="18" s="1"/>
  <c r="T87" i="18" s="1"/>
  <c r="P66" i="1"/>
  <c r="P66" i="18" s="1"/>
  <c r="T66" i="18" s="1"/>
  <c r="P50" i="1"/>
  <c r="P50" i="18" s="1"/>
  <c r="T50" i="18" s="1"/>
  <c r="P41" i="1"/>
  <c r="P41" i="18" s="1"/>
  <c r="T41" i="18" s="1"/>
  <c r="P29" i="1"/>
  <c r="P29" i="18" s="1"/>
  <c r="T29" i="18" s="1"/>
  <c r="P602" i="1"/>
  <c r="P602" i="18" s="1"/>
  <c r="T602" i="18" s="1"/>
  <c r="P61" i="1"/>
  <c r="P61" i="18" s="1"/>
  <c r="T61" i="18" s="1"/>
  <c r="P589" i="1"/>
  <c r="P589" i="18" s="1"/>
  <c r="T589" i="18" s="1"/>
  <c r="P535" i="1"/>
  <c r="P502" i="1"/>
  <c r="P502" i="18" s="1"/>
  <c r="T502" i="18" s="1"/>
  <c r="P434" i="1"/>
  <c r="P434" i="18" s="1"/>
  <c r="T434" i="18" s="1"/>
  <c r="Q434" i="1"/>
  <c r="P417" i="1"/>
  <c r="P383" i="1"/>
  <c r="P383" i="18" s="1"/>
  <c r="T383" i="18" s="1"/>
  <c r="P355" i="1"/>
  <c r="P355" i="18" s="1"/>
  <c r="T355" i="18" s="1"/>
  <c r="Q355" i="1"/>
  <c r="P304" i="1"/>
  <c r="P264" i="1"/>
  <c r="P264" i="18" s="1"/>
  <c r="T264" i="18" s="1"/>
  <c r="P213" i="1"/>
  <c r="P213" i="18" s="1"/>
  <c r="T213" i="18" s="1"/>
  <c r="Q213" i="1"/>
  <c r="P525" i="1"/>
  <c r="P525" i="18" s="1"/>
  <c r="T525" i="18" s="1"/>
  <c r="Q525" i="1"/>
  <c r="P518" i="1"/>
  <c r="P518" i="18" s="1"/>
  <c r="T518" i="18" s="1"/>
  <c r="Q518" i="1"/>
  <c r="P512" i="1"/>
  <c r="P512" i="18" s="1"/>
  <c r="T512" i="18" s="1"/>
  <c r="P499" i="1"/>
  <c r="P499" i="18" s="1"/>
  <c r="T499" i="18" s="1"/>
  <c r="P493" i="1"/>
  <c r="P493" i="18" s="1"/>
  <c r="T493" i="18" s="1"/>
  <c r="Q493" i="1"/>
  <c r="P487" i="1"/>
  <c r="P487" i="18" s="1"/>
  <c r="T487" i="18" s="1"/>
  <c r="P479" i="1"/>
  <c r="P479" i="18" s="1"/>
  <c r="T479" i="18" s="1"/>
  <c r="P472" i="1"/>
  <c r="P472" i="18" s="1"/>
  <c r="T472" i="18" s="1"/>
  <c r="P452" i="1"/>
  <c r="P452" i="18" s="1"/>
  <c r="T452" i="18" s="1"/>
  <c r="P441" i="1"/>
  <c r="P441" i="18" s="1"/>
  <c r="T441" i="18" s="1"/>
  <c r="P406" i="1"/>
  <c r="P406" i="18" s="1"/>
  <c r="T406" i="18" s="1"/>
  <c r="Q406" i="1"/>
  <c r="P396" i="1"/>
  <c r="P396" i="18" s="1"/>
  <c r="T396" i="18" s="1"/>
  <c r="P385" i="1"/>
  <c r="P385" i="18" s="1"/>
  <c r="T385" i="18" s="1"/>
  <c r="P372" i="1"/>
  <c r="P372" i="18" s="1"/>
  <c r="T372" i="18" s="1"/>
  <c r="P362" i="1"/>
  <c r="P362" i="18" s="1"/>
  <c r="T362" i="18" s="1"/>
  <c r="P352" i="1"/>
  <c r="P352" i="18" s="1"/>
  <c r="T352" i="18" s="1"/>
  <c r="P344" i="1"/>
  <c r="P344" i="18" s="1"/>
  <c r="T344" i="18" s="1"/>
  <c r="Q344" i="1"/>
  <c r="P338" i="1"/>
  <c r="P338" i="18" s="1"/>
  <c r="T338" i="18" s="1"/>
  <c r="P326" i="1"/>
  <c r="P326" i="18" s="1"/>
  <c r="T326" i="18" s="1"/>
  <c r="Q326" i="1"/>
  <c r="P306" i="1"/>
  <c r="P306" i="18" s="1"/>
  <c r="T306" i="18" s="1"/>
  <c r="P291" i="1"/>
  <c r="P291" i="18" s="1"/>
  <c r="T291" i="18" s="1"/>
  <c r="P279" i="1"/>
  <c r="P279" i="18" s="1"/>
  <c r="T279" i="18" s="1"/>
  <c r="P271" i="1"/>
  <c r="P271" i="18" s="1"/>
  <c r="T271" i="18" s="1"/>
  <c r="Q271" i="1"/>
  <c r="P262" i="1"/>
  <c r="P262" i="18" s="1"/>
  <c r="T262" i="18" s="1"/>
  <c r="P254" i="1"/>
  <c r="P254" i="18" s="1"/>
  <c r="T254" i="18" s="1"/>
  <c r="P248" i="1"/>
  <c r="P248" i="18" s="1"/>
  <c r="T248" i="18" s="1"/>
  <c r="P240" i="1"/>
  <c r="P240" i="18" s="1"/>
  <c r="T240" i="18" s="1"/>
  <c r="P218" i="1"/>
  <c r="P218" i="18" s="1"/>
  <c r="T218" i="18" s="1"/>
  <c r="P200" i="1"/>
  <c r="P200" i="18" s="1"/>
  <c r="T200" i="18" s="1"/>
  <c r="Q200" i="1"/>
  <c r="P194" i="1"/>
  <c r="P194" i="18" s="1"/>
  <c r="T194" i="18" s="1"/>
  <c r="P184" i="1"/>
  <c r="P184" i="18" s="1"/>
  <c r="T184" i="18" s="1"/>
  <c r="P174" i="1"/>
  <c r="P174" i="18" s="1"/>
  <c r="T174" i="18" s="1"/>
  <c r="P160" i="1"/>
  <c r="P160" i="18" s="1"/>
  <c r="T160" i="18" s="1"/>
  <c r="P153" i="1"/>
  <c r="P153" i="18" s="1"/>
  <c r="T153" i="18" s="1"/>
  <c r="P146" i="1"/>
  <c r="P146" i="18" s="1"/>
  <c r="T146" i="18" s="1"/>
  <c r="Q146" i="1"/>
  <c r="P140" i="1"/>
  <c r="P140" i="18" s="1"/>
  <c r="T140" i="18" s="1"/>
  <c r="P130" i="1"/>
  <c r="P130" i="18" s="1"/>
  <c r="T130" i="18" s="1"/>
  <c r="Q130" i="1"/>
  <c r="P124" i="1"/>
  <c r="P124" i="18" s="1"/>
  <c r="T124" i="18" s="1"/>
  <c r="Q124" i="1"/>
  <c r="P116" i="1"/>
  <c r="P116" i="18" s="1"/>
  <c r="T116" i="18" s="1"/>
  <c r="P110" i="1"/>
  <c r="P110" i="18" s="1"/>
  <c r="T110" i="18" s="1"/>
  <c r="P102" i="1"/>
  <c r="P102" i="18" s="1"/>
  <c r="T102" i="18" s="1"/>
  <c r="Q102" i="1"/>
  <c r="P96" i="1"/>
  <c r="P96" i="18" s="1"/>
  <c r="T96" i="18" s="1"/>
  <c r="P90" i="1"/>
  <c r="P90" i="18" s="1"/>
  <c r="T90" i="18" s="1"/>
  <c r="P76" i="1"/>
  <c r="P76" i="18" s="1"/>
  <c r="T76" i="18" s="1"/>
  <c r="P70" i="1"/>
  <c r="P70" i="18" s="1"/>
  <c r="T70" i="18" s="1"/>
  <c r="P60" i="1"/>
  <c r="P60" i="18" s="1"/>
  <c r="T60" i="18" s="1"/>
  <c r="P44" i="1"/>
  <c r="P44" i="18" s="1"/>
  <c r="T44" i="18" s="1"/>
  <c r="Q44" i="1"/>
  <c r="P31" i="1"/>
  <c r="P31" i="18" s="1"/>
  <c r="T31" i="18" s="1"/>
  <c r="P23" i="1"/>
  <c r="P23" i="18" s="1"/>
  <c r="T23" i="18" s="1"/>
  <c r="P17" i="1"/>
  <c r="P17" i="18" s="1"/>
  <c r="T17" i="18" s="1"/>
  <c r="P11" i="1"/>
  <c r="P11" i="18" s="1"/>
  <c r="T11" i="18" s="1"/>
  <c r="P536" i="1"/>
  <c r="P536" i="18" s="1"/>
  <c r="T536" i="18" s="1"/>
  <c r="P504" i="1"/>
  <c r="P504" i="18" s="1"/>
  <c r="T504" i="18" s="1"/>
  <c r="P467" i="1"/>
  <c r="P467" i="18" s="1"/>
  <c r="T467" i="18" s="1"/>
  <c r="P460" i="1"/>
  <c r="P460" i="18" s="1"/>
  <c r="T460" i="18" s="1"/>
  <c r="P445" i="1"/>
  <c r="P445" i="18" s="1"/>
  <c r="T445" i="18" s="1"/>
  <c r="P432" i="1"/>
  <c r="P432" i="18" s="1"/>
  <c r="T432" i="18" s="1"/>
  <c r="P424" i="1"/>
  <c r="P424" i="18" s="1"/>
  <c r="T424" i="18" s="1"/>
  <c r="P407" i="1"/>
  <c r="P407" i="18" s="1"/>
  <c r="T407" i="18" s="1"/>
  <c r="Q407" i="1"/>
  <c r="P379" i="1"/>
  <c r="P379" i="18" s="1"/>
  <c r="T379" i="18" s="1"/>
  <c r="Q379" i="1"/>
  <c r="P357" i="1"/>
  <c r="P357" i="18" s="1"/>
  <c r="T357" i="18" s="1"/>
  <c r="P329" i="1"/>
  <c r="P329" i="18" s="1"/>
  <c r="T329" i="18" s="1"/>
  <c r="P314" i="1"/>
  <c r="P314" i="18" s="1"/>
  <c r="T314" i="18" s="1"/>
  <c r="Q314" i="1"/>
  <c r="P303" i="1"/>
  <c r="P303" i="18" s="1"/>
  <c r="T303" i="18" s="1"/>
  <c r="P282" i="1"/>
  <c r="P282" i="18" s="1"/>
  <c r="T282" i="18" s="1"/>
  <c r="P258" i="1"/>
  <c r="P258" i="18" s="1"/>
  <c r="T258" i="18" s="1"/>
  <c r="P231" i="1"/>
  <c r="P231" i="18" s="1"/>
  <c r="T231" i="18" s="1"/>
  <c r="P219" i="1"/>
  <c r="P219" i="18" s="1"/>
  <c r="T219" i="18" s="1"/>
  <c r="Q219" i="1"/>
  <c r="P205" i="1"/>
  <c r="P205" i="18" s="1"/>
  <c r="T205" i="18" s="1"/>
  <c r="Q205" i="1"/>
  <c r="P181" i="1"/>
  <c r="P181" i="18" s="1"/>
  <c r="T181" i="18" s="1"/>
  <c r="P161" i="1"/>
  <c r="P161" i="18" s="1"/>
  <c r="T161" i="18" s="1"/>
  <c r="Q161" i="1"/>
  <c r="P123" i="1"/>
  <c r="P123" i="18" s="1"/>
  <c r="T123" i="18" s="1"/>
  <c r="P86" i="1"/>
  <c r="P86" i="18" s="1"/>
  <c r="T86" i="18" s="1"/>
  <c r="P65" i="1"/>
  <c r="P65" i="18" s="1"/>
  <c r="T65" i="18" s="1"/>
  <c r="P49" i="1"/>
  <c r="P49" i="18" s="1"/>
  <c r="T49" i="18" s="1"/>
  <c r="Q49" i="1"/>
  <c r="P39" i="1"/>
  <c r="P39" i="18" s="1"/>
  <c r="T39" i="18" s="1"/>
  <c r="P28" i="1"/>
  <c r="P28" i="18" s="1"/>
  <c r="T28" i="18" s="1"/>
  <c r="Q28" i="1"/>
  <c r="P597" i="1"/>
  <c r="P597" i="18" s="1"/>
  <c r="T597" i="18" s="1"/>
  <c r="Q597" i="1"/>
  <c r="P179" i="1"/>
  <c r="P179" i="18" s="1"/>
  <c r="T179" i="18" s="1"/>
  <c r="Q179" i="1"/>
  <c r="P53" i="1"/>
  <c r="P53" i="18" s="1"/>
  <c r="T53" i="18" s="1"/>
  <c r="Q53" i="1"/>
  <c r="P598" i="1"/>
  <c r="P598" i="18" s="1"/>
  <c r="T598" i="18" s="1"/>
  <c r="Q598" i="1"/>
  <c r="P587" i="1"/>
  <c r="P587" i="18" s="1"/>
  <c r="T587" i="18" s="1"/>
  <c r="Q587" i="1"/>
  <c r="P534" i="1"/>
  <c r="P534" i="18" s="1"/>
  <c r="T534" i="18" s="1"/>
  <c r="P461" i="1"/>
  <c r="P461" i="18" s="1"/>
  <c r="T461" i="18" s="1"/>
  <c r="P433" i="1"/>
  <c r="P433" i="18" s="1"/>
  <c r="T433" i="18" s="1"/>
  <c r="Q433" i="1"/>
  <c r="P416" i="1"/>
  <c r="P416" i="18" s="1"/>
  <c r="T416" i="18" s="1"/>
  <c r="P382" i="1"/>
  <c r="P382" i="18" s="1"/>
  <c r="T382" i="18" s="1"/>
  <c r="P323" i="1"/>
  <c r="P323" i="18" s="1"/>
  <c r="T323" i="18" s="1"/>
  <c r="P302" i="1"/>
  <c r="P302" i="18" s="1"/>
  <c r="T302" i="18" s="1"/>
  <c r="P236" i="1"/>
  <c r="P236" i="18" s="1"/>
  <c r="T236" i="18" s="1"/>
  <c r="P201" i="1"/>
  <c r="P201" i="18" s="1"/>
  <c r="T201" i="18" s="1"/>
  <c r="Q201" i="1"/>
  <c r="P524" i="1"/>
  <c r="P517" i="1"/>
  <c r="P517" i="18" s="1"/>
  <c r="T517" i="18" s="1"/>
  <c r="Q517" i="1"/>
  <c r="P511" i="1"/>
  <c r="P498" i="1"/>
  <c r="P492" i="1"/>
  <c r="P492" i="18" s="1"/>
  <c r="T492" i="18" s="1"/>
  <c r="P486" i="1"/>
  <c r="P478" i="1"/>
  <c r="P471" i="1"/>
  <c r="P471" i="18" s="1"/>
  <c r="T471" i="18" s="1"/>
  <c r="P451" i="1"/>
  <c r="P435" i="1"/>
  <c r="P405" i="1"/>
  <c r="P405" i="18" s="1"/>
  <c r="T405" i="18" s="1"/>
  <c r="Q405" i="1"/>
  <c r="P394" i="1"/>
  <c r="P384" i="1"/>
  <c r="P371" i="1"/>
  <c r="P371" i="18" s="1"/>
  <c r="T371" i="18" s="1"/>
  <c r="P360" i="1"/>
  <c r="P351" i="1"/>
  <c r="P343" i="1"/>
  <c r="P343" i="18" s="1"/>
  <c r="T343" i="18" s="1"/>
  <c r="P337" i="1"/>
  <c r="P320" i="1"/>
  <c r="P299" i="1"/>
  <c r="P299" i="18" s="1"/>
  <c r="T299" i="18" s="1"/>
  <c r="Q299" i="1"/>
  <c r="P290" i="1"/>
  <c r="P278" i="1"/>
  <c r="P268" i="1"/>
  <c r="P268" i="18" s="1"/>
  <c r="T268" i="18" s="1"/>
  <c r="P261" i="1"/>
  <c r="P253" i="1"/>
  <c r="P247" i="1"/>
  <c r="P247" i="18" s="1"/>
  <c r="T247" i="18" s="1"/>
  <c r="P239" i="1"/>
  <c r="P212" i="1"/>
  <c r="P199" i="1"/>
  <c r="P199" i="18" s="1"/>
  <c r="T199" i="18" s="1"/>
  <c r="Q199" i="1"/>
  <c r="P193" i="1"/>
  <c r="P183" i="1"/>
  <c r="P169" i="1"/>
  <c r="P169" i="18" s="1"/>
  <c r="T169" i="18" s="1"/>
  <c r="P158" i="1"/>
  <c r="P152" i="1"/>
  <c r="P145" i="1"/>
  <c r="P145" i="18" s="1"/>
  <c r="T145" i="18" s="1"/>
  <c r="P139" i="1"/>
  <c r="P129" i="1"/>
  <c r="P121" i="1"/>
  <c r="P121" i="18" s="1"/>
  <c r="T121" i="18" s="1"/>
  <c r="Q121" i="1"/>
  <c r="P115" i="1"/>
  <c r="P109" i="1"/>
  <c r="P101" i="1"/>
  <c r="P101" i="18" s="1"/>
  <c r="T101" i="18" s="1"/>
  <c r="P95" i="1"/>
  <c r="P89" i="1"/>
  <c r="P75" i="1"/>
  <c r="P75" i="18" s="1"/>
  <c r="T75" i="18" s="1"/>
  <c r="P69" i="1"/>
  <c r="P59" i="1"/>
  <c r="P42" i="1"/>
  <c r="P42" i="18" s="1"/>
  <c r="T42" i="18" s="1"/>
  <c r="Q42" i="1"/>
  <c r="P30" i="1"/>
  <c r="P22" i="1"/>
  <c r="P16" i="1"/>
  <c r="P16" i="18" s="1"/>
  <c r="T16" i="18" s="1"/>
  <c r="P9" i="1"/>
  <c r="P533" i="1"/>
  <c r="P503" i="1"/>
  <c r="P466" i="1"/>
  <c r="P466" i="18" s="1"/>
  <c r="T466" i="18" s="1"/>
  <c r="Q466" i="1"/>
  <c r="P459" i="1"/>
  <c r="P440" i="1"/>
  <c r="P431" i="1"/>
  <c r="P431" i="18" s="1"/>
  <c r="T431" i="18" s="1"/>
  <c r="Q431" i="1"/>
  <c r="P420" i="1"/>
  <c r="P402" i="1"/>
  <c r="P378" i="1"/>
  <c r="P378" i="18" s="1"/>
  <c r="T378" i="18" s="1"/>
  <c r="Q378" i="1"/>
  <c r="P356" i="1"/>
  <c r="P328" i="1"/>
  <c r="P311" i="1"/>
  <c r="P311" i="18" s="1"/>
  <c r="T311" i="18" s="1"/>
  <c r="Q311" i="1"/>
  <c r="P301" i="1"/>
  <c r="P281" i="1"/>
  <c r="P257" i="1"/>
  <c r="P257" i="18" s="1"/>
  <c r="T257" i="18" s="1"/>
  <c r="Q257" i="1"/>
  <c r="P230" i="1"/>
  <c r="P217" i="1"/>
  <c r="P204" i="1"/>
  <c r="P204" i="18" s="1"/>
  <c r="T204" i="18" s="1"/>
  <c r="Q204" i="1"/>
  <c r="P180" i="1"/>
  <c r="P159" i="1"/>
  <c r="P122" i="1"/>
  <c r="P122" i="18" s="1"/>
  <c r="T122" i="18" s="1"/>
  <c r="Q122" i="1"/>
  <c r="P85" i="1"/>
  <c r="P62" i="1"/>
  <c r="P47" i="1"/>
  <c r="P47" i="18" s="1"/>
  <c r="T47" i="18" s="1"/>
  <c r="Q47" i="1"/>
  <c r="P37" i="1"/>
  <c r="P10" i="1"/>
  <c r="P596" i="1"/>
  <c r="P596" i="18" s="1"/>
  <c r="T596" i="18" s="1"/>
  <c r="Q596" i="1"/>
  <c r="P188" i="1"/>
  <c r="P188" i="18" s="1"/>
  <c r="T188" i="18" s="1"/>
  <c r="Q188" i="1"/>
  <c r="P48" i="1"/>
  <c r="P48" i="18" s="1"/>
  <c r="T48" i="18" s="1"/>
  <c r="Q48" i="1"/>
  <c r="P585" i="1"/>
  <c r="P532" i="1"/>
  <c r="P532" i="18" s="1"/>
  <c r="T532" i="18" s="1"/>
  <c r="Q532" i="1"/>
  <c r="P456" i="1"/>
  <c r="P423" i="1"/>
  <c r="P410" i="1"/>
  <c r="P410" i="18" s="1"/>
  <c r="T410" i="18" s="1"/>
  <c r="P381" i="1"/>
  <c r="P322" i="1"/>
  <c r="P298" i="1"/>
  <c r="P298" i="18" s="1"/>
  <c r="T298" i="18" s="1"/>
  <c r="P235" i="1"/>
  <c r="P173" i="1"/>
  <c r="P173" i="18" s="1"/>
  <c r="T173" i="18" s="1"/>
  <c r="Q173" i="1"/>
  <c r="P523" i="1"/>
  <c r="P516" i="1"/>
  <c r="P516" i="18" s="1"/>
  <c r="T516" i="18" s="1"/>
  <c r="P510" i="1"/>
  <c r="P510" i="18" s="1"/>
  <c r="T510" i="18" s="1"/>
  <c r="Q510" i="1"/>
  <c r="P497" i="1"/>
  <c r="P491" i="1"/>
  <c r="P491" i="18" s="1"/>
  <c r="T491" i="18" s="1"/>
  <c r="Q491" i="1"/>
  <c r="P485" i="1"/>
  <c r="P485" i="18" s="1"/>
  <c r="T485" i="18" s="1"/>
  <c r="P477" i="1"/>
  <c r="P470" i="1"/>
  <c r="P470" i="18" s="1"/>
  <c r="T470" i="18" s="1"/>
  <c r="P446" i="1"/>
  <c r="P446" i="18" s="1"/>
  <c r="T446" i="18" s="1"/>
  <c r="P415" i="1"/>
  <c r="P404" i="1"/>
  <c r="P404" i="18" s="1"/>
  <c r="T404" i="18" s="1"/>
  <c r="Q404" i="1"/>
  <c r="P391" i="1"/>
  <c r="P391" i="18" s="1"/>
  <c r="T391" i="18" s="1"/>
  <c r="Q391" i="1"/>
  <c r="P377" i="1"/>
  <c r="P370" i="1"/>
  <c r="P370" i="18" s="1"/>
  <c r="T370" i="18" s="1"/>
  <c r="Q370" i="1"/>
  <c r="P359" i="1"/>
  <c r="P359" i="18" s="1"/>
  <c r="T359" i="18" s="1"/>
  <c r="P350" i="1"/>
  <c r="P342" i="1"/>
  <c r="P342" i="18" s="1"/>
  <c r="T342" i="18" s="1"/>
  <c r="P336" i="1"/>
  <c r="P336" i="18" s="1"/>
  <c r="T336" i="18" s="1"/>
  <c r="Q336" i="1"/>
  <c r="P318" i="1"/>
  <c r="P297" i="1"/>
  <c r="P297" i="18" s="1"/>
  <c r="T297" i="18" s="1"/>
  <c r="P289" i="1"/>
  <c r="P289" i="18" s="1"/>
  <c r="T289" i="18" s="1"/>
  <c r="Q289" i="1"/>
  <c r="P277" i="1"/>
  <c r="P267" i="1"/>
  <c r="P267" i="18" s="1"/>
  <c r="T267" i="18" s="1"/>
  <c r="Q267" i="1"/>
  <c r="P260" i="1"/>
  <c r="P260" i="18" s="1"/>
  <c r="T260" i="18" s="1"/>
  <c r="P252" i="1"/>
  <c r="P246" i="1"/>
  <c r="P246" i="18" s="1"/>
  <c r="T246" i="18" s="1"/>
  <c r="P238" i="1"/>
  <c r="P238" i="18" s="1"/>
  <c r="T238" i="18" s="1"/>
  <c r="P211" i="1"/>
  <c r="P198" i="1"/>
  <c r="P198" i="18" s="1"/>
  <c r="T198" i="18" s="1"/>
  <c r="Q198" i="1"/>
  <c r="P192" i="1"/>
  <c r="P192" i="18" s="1"/>
  <c r="T192" i="18" s="1"/>
  <c r="Q192" i="1"/>
  <c r="P182" i="1"/>
  <c r="P165" i="1"/>
  <c r="P165" i="18" s="1"/>
  <c r="T165" i="18" s="1"/>
  <c r="Q165" i="1"/>
  <c r="P157" i="1"/>
  <c r="P157" i="18" s="1"/>
  <c r="T157" i="18" s="1"/>
  <c r="P151" i="1"/>
  <c r="P144" i="1"/>
  <c r="P144" i="18" s="1"/>
  <c r="T144" i="18" s="1"/>
  <c r="P138" i="1"/>
  <c r="P138" i="18" s="1"/>
  <c r="T138" i="18" s="1"/>
  <c r="Q138" i="1"/>
  <c r="P128" i="1"/>
  <c r="P120" i="1"/>
  <c r="P120" i="18" s="1"/>
  <c r="T120" i="18" s="1"/>
  <c r="P114" i="1"/>
  <c r="P114" i="18" s="1"/>
  <c r="T114" i="18" s="1"/>
  <c r="Q114" i="1"/>
  <c r="P106" i="1"/>
  <c r="P100" i="1"/>
  <c r="P100" i="18" s="1"/>
  <c r="T100" i="18" s="1"/>
  <c r="Q100" i="1"/>
  <c r="P94" i="1"/>
  <c r="P94" i="18" s="1"/>
  <c r="T94" i="18" s="1"/>
  <c r="P82" i="1"/>
  <c r="P74" i="1"/>
  <c r="P74" i="18" s="1"/>
  <c r="T74" i="18" s="1"/>
  <c r="P68" i="1"/>
  <c r="P68" i="18" s="1"/>
  <c r="T68" i="18" s="1"/>
  <c r="P58" i="1"/>
  <c r="P40" i="1"/>
  <c r="P40" i="18" s="1"/>
  <c r="T40" i="18" s="1"/>
  <c r="Q40" i="1"/>
  <c r="P27" i="1"/>
  <c r="P27" i="18" s="1"/>
  <c r="T27" i="18" s="1"/>
  <c r="Q27" i="1"/>
  <c r="P21" i="1"/>
  <c r="P15" i="1"/>
  <c r="P15" i="18" s="1"/>
  <c r="T15" i="18" s="1"/>
  <c r="Q15" i="1"/>
  <c r="P6" i="1"/>
  <c r="P6" i="18" s="1"/>
  <c r="T6" i="18" s="1"/>
  <c r="P531" i="1"/>
  <c r="P531" i="18" s="1"/>
  <c r="T531" i="18" s="1"/>
  <c r="Q531" i="1"/>
  <c r="P501" i="1"/>
  <c r="P465" i="1"/>
  <c r="P465" i="18" s="1"/>
  <c r="T465" i="18" s="1"/>
  <c r="P458" i="1"/>
  <c r="P458" i="18" s="1"/>
  <c r="T458" i="18" s="1"/>
  <c r="P439" i="1"/>
  <c r="P430" i="1"/>
  <c r="P430" i="18" s="1"/>
  <c r="T430" i="18" s="1"/>
  <c r="P419" i="1"/>
  <c r="P419" i="18" s="1"/>
  <c r="T419" i="18" s="1"/>
  <c r="P401" i="1"/>
  <c r="P373" i="1"/>
  <c r="P373" i="18" s="1"/>
  <c r="T373" i="18" s="1"/>
  <c r="Q373" i="1"/>
  <c r="P348" i="1"/>
  <c r="P348" i="18" s="1"/>
  <c r="T348" i="18" s="1"/>
  <c r="P325" i="1"/>
  <c r="P309" i="1"/>
  <c r="P309" i="18" s="1"/>
  <c r="T309" i="18" s="1"/>
  <c r="P300" i="1"/>
  <c r="P300" i="18" s="1"/>
  <c r="T300" i="18" s="1"/>
  <c r="P280" i="1"/>
  <c r="P245" i="1"/>
  <c r="P245" i="18" s="1"/>
  <c r="T245" i="18" s="1"/>
  <c r="P229" i="1"/>
  <c r="P229" i="18" s="1"/>
  <c r="T229" i="18" s="1"/>
  <c r="Q229" i="1"/>
  <c r="P216" i="1"/>
  <c r="P203" i="1"/>
  <c r="P203" i="18" s="1"/>
  <c r="T203" i="18" s="1"/>
  <c r="P171" i="1"/>
  <c r="P171" i="18" s="1"/>
  <c r="T171" i="18" s="1"/>
  <c r="Q171" i="1"/>
  <c r="P136" i="1"/>
  <c r="P108" i="1"/>
  <c r="P108" i="18" s="1"/>
  <c r="T108" i="18" s="1"/>
  <c r="P84" i="1"/>
  <c r="P84" i="18" s="1"/>
  <c r="T84" i="18" s="1"/>
  <c r="P54" i="1"/>
  <c r="P46" i="1"/>
  <c r="P46" i="18" s="1"/>
  <c r="T46" i="18" s="1"/>
  <c r="P36" i="1"/>
  <c r="P36" i="18" s="1"/>
  <c r="T36" i="18" s="1"/>
  <c r="P8" i="1"/>
  <c r="P608" i="18"/>
  <c r="T608" i="18" s="1"/>
  <c r="O732" i="18"/>
  <c r="T728" i="18"/>
  <c r="T731" i="18"/>
  <c r="T729" i="18"/>
  <c r="T726" i="18"/>
  <c r="T727" i="18"/>
  <c r="T730" i="18"/>
  <c r="P4" i="1"/>
  <c r="I726" i="1"/>
  <c r="M596" i="1"/>
  <c r="M597" i="1"/>
  <c r="M602" i="1"/>
  <c r="M5" i="1"/>
  <c r="M7" i="1"/>
  <c r="M8" i="1"/>
  <c r="M10" i="1"/>
  <c r="M28" i="1"/>
  <c r="M29" i="1"/>
  <c r="M33" i="1"/>
  <c r="M34" i="1"/>
  <c r="M36" i="1"/>
  <c r="M37" i="1"/>
  <c r="M39" i="1"/>
  <c r="M41" i="1"/>
  <c r="M43" i="1"/>
  <c r="M45" i="1"/>
  <c r="M46" i="1"/>
  <c r="M47" i="1"/>
  <c r="M49" i="1"/>
  <c r="M50" i="1"/>
  <c r="M51" i="1"/>
  <c r="M52" i="1"/>
  <c r="M54" i="1"/>
  <c r="M62" i="1"/>
  <c r="M65" i="1"/>
  <c r="M66" i="1"/>
  <c r="M78" i="1"/>
  <c r="M83" i="1"/>
  <c r="M84" i="1"/>
  <c r="M85" i="1"/>
  <c r="M86" i="1"/>
  <c r="M87" i="1"/>
  <c r="M88" i="1"/>
  <c r="M107" i="1"/>
  <c r="M108" i="1"/>
  <c r="M122" i="1"/>
  <c r="M123" i="1"/>
  <c r="M133" i="1"/>
  <c r="M134" i="1"/>
  <c r="M135" i="1"/>
  <c r="M136" i="1"/>
  <c r="M159" i="1"/>
  <c r="M161" i="1"/>
  <c r="M166" i="1"/>
  <c r="M167" i="1"/>
  <c r="M168" i="1"/>
  <c r="M171" i="1"/>
  <c r="M180" i="1"/>
  <c r="M181" i="1"/>
  <c r="M189" i="1"/>
  <c r="M190" i="1"/>
  <c r="M191" i="1"/>
  <c r="M203" i="1"/>
  <c r="M204" i="1"/>
  <c r="M205" i="1"/>
  <c r="M206" i="1"/>
  <c r="M210" i="1"/>
  <c r="M215" i="1"/>
  <c r="M216" i="1"/>
  <c r="M217" i="1"/>
  <c r="M219" i="1"/>
  <c r="M220" i="1"/>
  <c r="M221" i="1"/>
  <c r="M223" i="1"/>
  <c r="M229" i="1"/>
  <c r="M230" i="1"/>
  <c r="M231" i="1"/>
  <c r="M232" i="1"/>
  <c r="M233" i="1"/>
  <c r="M244" i="1"/>
  <c r="M245" i="1"/>
  <c r="M257" i="1"/>
  <c r="M258" i="1"/>
  <c r="M269" i="1"/>
  <c r="M270" i="1"/>
  <c r="M275" i="1"/>
  <c r="M280" i="1"/>
  <c r="M281" i="1"/>
  <c r="M282" i="1"/>
  <c r="M286" i="1"/>
  <c r="M293" i="1"/>
  <c r="M294" i="1"/>
  <c r="M300" i="1"/>
  <c r="M301" i="1"/>
  <c r="M303" i="1"/>
  <c r="M305" i="1"/>
  <c r="M307" i="1"/>
  <c r="M308" i="1"/>
  <c r="M309" i="1"/>
  <c r="M311" i="1"/>
  <c r="M314" i="1"/>
  <c r="M315" i="1"/>
  <c r="M319" i="1"/>
  <c r="M324" i="1"/>
  <c r="M325" i="1"/>
  <c r="M328" i="1"/>
  <c r="M329" i="1"/>
  <c r="M330" i="1"/>
  <c r="M331" i="1"/>
  <c r="M335" i="1"/>
  <c r="M348" i="1"/>
  <c r="M356" i="1"/>
  <c r="M357" i="1"/>
  <c r="M361" i="1"/>
  <c r="M365" i="1"/>
  <c r="M366" i="1"/>
  <c r="M373" i="1"/>
  <c r="M378" i="1"/>
  <c r="M379" i="1"/>
  <c r="M389" i="1"/>
  <c r="M390" i="1"/>
  <c r="M397" i="1"/>
  <c r="M401" i="1"/>
  <c r="M402" i="1"/>
  <c r="M407" i="1"/>
  <c r="M409" i="1"/>
  <c r="M411" i="1"/>
  <c r="M412" i="1"/>
  <c r="M419" i="1"/>
  <c r="M420" i="1"/>
  <c r="M424" i="1"/>
  <c r="M426" i="1"/>
  <c r="M428" i="1"/>
  <c r="M429" i="1"/>
  <c r="M430" i="1"/>
  <c r="M431" i="1"/>
  <c r="M432" i="1"/>
  <c r="M436" i="1"/>
  <c r="M437" i="1"/>
  <c r="M438" i="1"/>
  <c r="M439" i="1"/>
  <c r="M440" i="1"/>
  <c r="M445" i="1"/>
  <c r="M448" i="1"/>
  <c r="M455" i="1"/>
  <c r="M457" i="1"/>
  <c r="M458" i="1"/>
  <c r="M459" i="1"/>
  <c r="M460" i="1"/>
  <c r="M462" i="1"/>
  <c r="M463" i="1"/>
  <c r="M464" i="1"/>
  <c r="M465" i="1"/>
  <c r="M466" i="1"/>
  <c r="M467" i="1"/>
  <c r="M483" i="1"/>
  <c r="M484" i="1"/>
  <c r="M500" i="1"/>
  <c r="M501" i="1"/>
  <c r="M503" i="1"/>
  <c r="M504" i="1"/>
  <c r="M505" i="1"/>
  <c r="M528" i="1"/>
  <c r="M529" i="1"/>
  <c r="M531" i="1"/>
  <c r="M533" i="1"/>
  <c r="M536" i="1"/>
  <c r="M539" i="1"/>
  <c r="M543" i="1"/>
  <c r="M544" i="1"/>
  <c r="M545" i="1"/>
  <c r="M546" i="1"/>
  <c r="M548" i="1"/>
  <c r="M549" i="1"/>
  <c r="M557" i="1"/>
  <c r="M583" i="1"/>
  <c r="M584" i="1"/>
  <c r="M586" i="1"/>
  <c r="M594" i="1"/>
  <c r="M599" i="1"/>
  <c r="M601" i="1"/>
  <c r="M603" i="1"/>
  <c r="M609" i="1"/>
  <c r="M610" i="1"/>
  <c r="M611" i="1"/>
  <c r="M612" i="1"/>
  <c r="M614" i="1"/>
  <c r="M616" i="1"/>
  <c r="M617" i="1"/>
  <c r="M618" i="1"/>
  <c r="M619" i="1"/>
  <c r="M620" i="1"/>
  <c r="M622" i="1"/>
  <c r="M623" i="1"/>
  <c r="M624" i="1"/>
  <c r="M625" i="1"/>
  <c r="M627" i="1"/>
  <c r="M639" i="1"/>
  <c r="M644" i="1"/>
  <c r="M648" i="1"/>
  <c r="M658" i="1"/>
  <c r="M659" i="1"/>
  <c r="M660" i="1"/>
  <c r="M662" i="1"/>
  <c r="M666" i="1"/>
  <c r="M670" i="1"/>
  <c r="M672" i="1"/>
  <c r="M679" i="1"/>
  <c r="M680" i="1"/>
  <c r="M683" i="1"/>
  <c r="M682" i="1"/>
  <c r="M688" i="1"/>
  <c r="M689" i="1"/>
  <c r="M690" i="1"/>
  <c r="M697" i="1"/>
  <c r="M700" i="1"/>
  <c r="M701" i="1"/>
  <c r="M704" i="1"/>
  <c r="M707" i="1"/>
  <c r="M709" i="1"/>
  <c r="M715" i="1"/>
  <c r="M718" i="1"/>
  <c r="M722" i="1"/>
  <c r="M725" i="1"/>
  <c r="M6" i="1"/>
  <c r="M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30" i="1"/>
  <c r="M31" i="1"/>
  <c r="M32" i="1"/>
  <c r="M35" i="1"/>
  <c r="M38" i="1"/>
  <c r="M40" i="1"/>
  <c r="M42" i="1"/>
  <c r="M44" i="1"/>
  <c r="M55" i="1"/>
  <c r="M56" i="1"/>
  <c r="M57" i="1"/>
  <c r="M58" i="1"/>
  <c r="M59" i="1"/>
  <c r="M60" i="1"/>
  <c r="M63" i="1"/>
  <c r="M64" i="1"/>
  <c r="M67" i="1"/>
  <c r="M68" i="1"/>
  <c r="M69" i="1"/>
  <c r="M70" i="1"/>
  <c r="M71" i="1"/>
  <c r="M72" i="1"/>
  <c r="M73" i="1"/>
  <c r="M74" i="1"/>
  <c r="M75" i="1"/>
  <c r="M76" i="1"/>
  <c r="M77" i="1"/>
  <c r="M79" i="1"/>
  <c r="M80" i="1"/>
  <c r="M82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4" i="1"/>
  <c r="M125" i="1"/>
  <c r="M126" i="1"/>
  <c r="M127" i="1"/>
  <c r="M128" i="1"/>
  <c r="M129" i="1"/>
  <c r="M130" i="1"/>
  <c r="M131" i="1"/>
  <c r="M132" i="1"/>
  <c r="M137" i="1"/>
  <c r="M138" i="1"/>
  <c r="M139" i="1"/>
  <c r="M140" i="1"/>
  <c r="M141" i="1"/>
  <c r="M142" i="1"/>
  <c r="M143" i="1"/>
  <c r="M144" i="1"/>
  <c r="M145" i="1"/>
  <c r="M146" i="1"/>
  <c r="M148" i="1"/>
  <c r="M149" i="1"/>
  <c r="M150" i="1"/>
  <c r="M151" i="1"/>
  <c r="M152" i="1"/>
  <c r="M153" i="1"/>
  <c r="M154" i="1"/>
  <c r="M155" i="1"/>
  <c r="M156" i="1"/>
  <c r="M157" i="1"/>
  <c r="M158" i="1"/>
  <c r="M160" i="1"/>
  <c r="M162" i="1"/>
  <c r="M163" i="1"/>
  <c r="M164" i="1"/>
  <c r="M165" i="1"/>
  <c r="M169" i="1"/>
  <c r="M174" i="1"/>
  <c r="M175" i="1"/>
  <c r="M176" i="1"/>
  <c r="M178" i="1"/>
  <c r="M182" i="1"/>
  <c r="M183" i="1"/>
  <c r="M184" i="1"/>
  <c r="M185" i="1"/>
  <c r="M186" i="1"/>
  <c r="M187" i="1"/>
  <c r="M192" i="1"/>
  <c r="M193" i="1"/>
  <c r="M194" i="1"/>
  <c r="M195" i="1"/>
  <c r="M196" i="1"/>
  <c r="M197" i="1"/>
  <c r="M198" i="1"/>
  <c r="M199" i="1"/>
  <c r="M200" i="1"/>
  <c r="M207" i="1"/>
  <c r="M208" i="1"/>
  <c r="M209" i="1"/>
  <c r="M211" i="1"/>
  <c r="M212" i="1"/>
  <c r="M218" i="1"/>
  <c r="M224" i="1"/>
  <c r="M225" i="1"/>
  <c r="M226" i="1"/>
  <c r="M238" i="1"/>
  <c r="M239" i="1"/>
  <c r="M240" i="1"/>
  <c r="M241" i="1"/>
  <c r="M242" i="1"/>
  <c r="M243" i="1"/>
  <c r="M246" i="1"/>
  <c r="M247" i="1"/>
  <c r="M248" i="1"/>
  <c r="M249" i="1"/>
  <c r="M250" i="1"/>
  <c r="M251" i="1"/>
  <c r="M252" i="1"/>
  <c r="M253" i="1"/>
  <c r="M254" i="1"/>
  <c r="M255" i="1"/>
  <c r="M256" i="1"/>
  <c r="M259" i="1"/>
  <c r="M260" i="1"/>
  <c r="M261" i="1"/>
  <c r="M262" i="1"/>
  <c r="M263" i="1"/>
  <c r="M265" i="1"/>
  <c r="M266" i="1"/>
  <c r="M267" i="1"/>
  <c r="M268" i="1"/>
  <c r="M271" i="1"/>
  <c r="M272" i="1"/>
  <c r="M273" i="1"/>
  <c r="M276" i="1"/>
  <c r="M277" i="1"/>
  <c r="M278" i="1"/>
  <c r="M279" i="1"/>
  <c r="M283" i="1"/>
  <c r="M285" i="1"/>
  <c r="M288" i="1"/>
  <c r="M289" i="1"/>
  <c r="M290" i="1"/>
  <c r="M291" i="1"/>
  <c r="M292" i="1"/>
  <c r="M295" i="1"/>
  <c r="M296" i="1"/>
  <c r="M297" i="1"/>
  <c r="M299" i="1"/>
  <c r="M306" i="1"/>
  <c r="M310" i="1"/>
  <c r="M313" i="1"/>
  <c r="M316" i="1"/>
  <c r="M318" i="1"/>
  <c r="M320" i="1"/>
  <c r="M326" i="1"/>
  <c r="M327" i="1"/>
  <c r="M332" i="1"/>
  <c r="M333" i="1"/>
  <c r="M336" i="1"/>
  <c r="M337" i="1"/>
  <c r="M338" i="1"/>
  <c r="M339" i="1"/>
  <c r="M340" i="1"/>
  <c r="M341" i="1"/>
  <c r="M342" i="1"/>
  <c r="M343" i="1"/>
  <c r="M344" i="1"/>
  <c r="M345" i="1"/>
  <c r="M346" i="1"/>
  <c r="M349" i="1"/>
  <c r="M350" i="1"/>
  <c r="M351" i="1"/>
  <c r="M352" i="1"/>
  <c r="M353" i="1"/>
  <c r="M354" i="1"/>
  <c r="M358" i="1"/>
  <c r="M359" i="1"/>
  <c r="M360" i="1"/>
  <c r="M362" i="1"/>
  <c r="M363" i="1"/>
  <c r="M364" i="1"/>
  <c r="M369" i="1"/>
  <c r="M370" i="1"/>
  <c r="M371" i="1"/>
  <c r="M372" i="1"/>
  <c r="M374" i="1"/>
  <c r="M375" i="1"/>
  <c r="M376" i="1"/>
  <c r="M377" i="1"/>
  <c r="M384" i="1"/>
  <c r="M385" i="1"/>
  <c r="M386" i="1"/>
  <c r="M387" i="1"/>
  <c r="M388" i="1"/>
  <c r="M391" i="1"/>
  <c r="M394" i="1"/>
  <c r="M396" i="1"/>
  <c r="M398" i="1"/>
  <c r="M399" i="1"/>
  <c r="M400" i="1"/>
  <c r="M404" i="1"/>
  <c r="M405" i="1"/>
  <c r="M406" i="1"/>
  <c r="M408" i="1"/>
  <c r="M413" i="1"/>
  <c r="M414" i="1"/>
  <c r="M415" i="1"/>
  <c r="M435" i="1"/>
  <c r="M441" i="1"/>
  <c r="M442" i="1"/>
  <c r="M443" i="1"/>
  <c r="M444" i="1"/>
  <c r="M446" i="1"/>
  <c r="M451" i="1"/>
  <c r="M452" i="1"/>
  <c r="M453" i="1"/>
  <c r="M468" i="1"/>
  <c r="M469" i="1"/>
  <c r="M470" i="1"/>
  <c r="M471" i="1"/>
  <c r="M472" i="1"/>
  <c r="M474" i="1"/>
  <c r="M475" i="1"/>
  <c r="M476" i="1"/>
  <c r="M477" i="1"/>
  <c r="M478" i="1"/>
  <c r="M479" i="1"/>
  <c r="M480" i="1"/>
  <c r="M481" i="1"/>
  <c r="M482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1" i="1"/>
  <c r="M522" i="1"/>
  <c r="M523" i="1"/>
  <c r="M524" i="1"/>
  <c r="M525" i="1"/>
  <c r="M527" i="1"/>
  <c r="M540" i="1"/>
  <c r="M541" i="1"/>
  <c r="M542" i="1"/>
  <c r="M547" i="1"/>
  <c r="M550" i="1"/>
  <c r="M551" i="1"/>
  <c r="M552" i="1"/>
  <c r="M553" i="1"/>
  <c r="M554" i="1"/>
  <c r="M555" i="1"/>
  <c r="M556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8" i="1"/>
  <c r="M592" i="1"/>
  <c r="M593" i="1"/>
  <c r="M605" i="1"/>
  <c r="M628" i="1"/>
  <c r="M631" i="1"/>
  <c r="M637" i="1"/>
  <c r="M647" i="1"/>
  <c r="M649" i="1"/>
  <c r="M650" i="1"/>
  <c r="M651" i="1"/>
  <c r="M652" i="1"/>
  <c r="M653" i="1"/>
  <c r="M654" i="1"/>
  <c r="M655" i="1"/>
  <c r="M663" i="1"/>
  <c r="M664" i="1"/>
  <c r="M671" i="1"/>
  <c r="M673" i="1"/>
  <c r="M675" i="1"/>
  <c r="M676" i="1"/>
  <c r="M695" i="1"/>
  <c r="M696" i="1"/>
  <c r="M703" i="1"/>
  <c r="M711" i="1"/>
  <c r="M712" i="1"/>
  <c r="M720" i="1"/>
  <c r="M170" i="1"/>
  <c r="M172" i="1"/>
  <c r="M173" i="1"/>
  <c r="M201" i="1"/>
  <c r="M213" i="1"/>
  <c r="M214" i="1"/>
  <c r="M227" i="1"/>
  <c r="M234" i="1"/>
  <c r="M235" i="1"/>
  <c r="M236" i="1"/>
  <c r="M264" i="1"/>
  <c r="M274" i="1"/>
  <c r="M284" i="1"/>
  <c r="M287" i="1"/>
  <c r="M298" i="1"/>
  <c r="M302" i="1"/>
  <c r="M304" i="1"/>
  <c r="M312" i="1"/>
  <c r="M317" i="1"/>
  <c r="M321" i="1"/>
  <c r="M322" i="1"/>
  <c r="M323" i="1"/>
  <c r="M355" i="1"/>
  <c r="M367" i="1"/>
  <c r="M368" i="1"/>
  <c r="M380" i="1"/>
  <c r="M381" i="1"/>
  <c r="M382" i="1"/>
  <c r="M383" i="1"/>
  <c r="M392" i="1"/>
  <c r="M393" i="1"/>
  <c r="M403" i="1"/>
  <c r="M410" i="1"/>
  <c r="M416" i="1"/>
  <c r="M417" i="1"/>
  <c r="M418" i="1"/>
  <c r="M421" i="1"/>
  <c r="M422" i="1"/>
  <c r="M423" i="1"/>
  <c r="M433" i="1"/>
  <c r="M434" i="1"/>
  <c r="M447" i="1"/>
  <c r="M449" i="1"/>
  <c r="M450" i="1"/>
  <c r="M456" i="1"/>
  <c r="M461" i="1"/>
  <c r="M502" i="1"/>
  <c r="M506" i="1"/>
  <c r="M520" i="1"/>
  <c r="M526" i="1"/>
  <c r="M532" i="1"/>
  <c r="M534" i="1"/>
  <c r="M535" i="1"/>
  <c r="M537" i="1"/>
  <c r="M538" i="1"/>
  <c r="M582" i="1"/>
  <c r="M585" i="1"/>
  <c r="M587" i="1"/>
  <c r="M589" i="1"/>
  <c r="M590" i="1"/>
  <c r="M591" i="1"/>
  <c r="M600" i="1"/>
  <c r="M604" i="1"/>
  <c r="M606" i="1"/>
  <c r="M607" i="1"/>
  <c r="M613" i="1"/>
  <c r="M621" i="1"/>
  <c r="M626" i="1"/>
  <c r="M629" i="1"/>
  <c r="M633" i="1"/>
  <c r="M635" i="1"/>
  <c r="M638" i="1"/>
  <c r="M640" i="1"/>
  <c r="M642" i="1"/>
  <c r="M646" i="1"/>
  <c r="M661" i="1"/>
  <c r="M667" i="1"/>
  <c r="M668" i="1"/>
  <c r="M669" i="1"/>
  <c r="M684" i="1"/>
  <c r="M686" i="1"/>
  <c r="M698" i="1"/>
  <c r="M705" i="1"/>
  <c r="M713" i="1"/>
  <c r="M645" i="1"/>
  <c r="M674" i="1"/>
  <c r="M598" i="1"/>
  <c r="M630" i="1"/>
  <c r="M632" i="1"/>
  <c r="M634" i="1"/>
  <c r="M636" i="1"/>
  <c r="M641" i="1"/>
  <c r="M643" i="1"/>
  <c r="M657" i="1"/>
  <c r="M685" i="1"/>
  <c r="M699" i="1"/>
  <c r="M702" i="1"/>
  <c r="M656" i="1"/>
  <c r="M665" i="1"/>
  <c r="M677" i="1"/>
  <c r="M678" i="1"/>
  <c r="M687" i="1"/>
  <c r="M691" i="1"/>
  <c r="M692" i="1"/>
  <c r="M693" i="1"/>
  <c r="M694" i="1"/>
  <c r="M706" i="1"/>
  <c r="M708" i="1"/>
  <c r="M710" i="1"/>
  <c r="M714" i="1"/>
  <c r="M716" i="1"/>
  <c r="M717" i="1"/>
  <c r="M719" i="1"/>
  <c r="M721" i="1"/>
  <c r="M723" i="1"/>
  <c r="M724" i="1"/>
  <c r="M48" i="1"/>
  <c r="M53" i="1"/>
  <c r="M61" i="1"/>
  <c r="M81" i="1"/>
  <c r="M147" i="1"/>
  <c r="M177" i="1"/>
  <c r="M179" i="1"/>
  <c r="M188" i="1"/>
  <c r="M202" i="1"/>
  <c r="M222" i="1"/>
  <c r="M228" i="1"/>
  <c r="M237" i="1"/>
  <c r="M334" i="1"/>
  <c r="M347" i="1"/>
  <c r="M395" i="1"/>
  <c r="M425" i="1"/>
  <c r="M427" i="1"/>
  <c r="M530" i="1"/>
  <c r="M615" i="1"/>
  <c r="M681" i="1"/>
  <c r="Q298" i="1" l="1"/>
  <c r="Q75" i="1"/>
  <c r="Q145" i="1"/>
  <c r="Q247" i="1"/>
  <c r="Q343" i="1"/>
  <c r="Q471" i="1"/>
  <c r="Q382" i="1"/>
  <c r="Q123" i="1"/>
  <c r="Q432" i="1"/>
  <c r="Q504" i="1"/>
  <c r="Q306" i="1"/>
  <c r="Q483" i="1"/>
  <c r="Q24" i="1"/>
  <c r="Q97" i="1"/>
  <c r="Q185" i="1"/>
  <c r="Q263" i="1"/>
  <c r="Q386" i="1"/>
  <c r="Q488" i="1"/>
  <c r="Q43" i="1"/>
  <c r="Q56" i="1"/>
  <c r="Q112" i="1"/>
  <c r="Q208" i="1"/>
  <c r="Q285" i="1"/>
  <c r="Q413" i="1"/>
  <c r="Q508" i="1"/>
  <c r="Q135" i="1"/>
  <c r="Q93" i="1"/>
  <c r="Q143" i="1"/>
  <c r="Q259" i="1"/>
  <c r="Q341" i="1"/>
  <c r="Q482" i="1"/>
  <c r="Q177" i="1"/>
  <c r="Q236" i="1"/>
  <c r="Q76" i="1"/>
  <c r="Q174" i="1"/>
  <c r="Q218" i="1"/>
  <c r="Q352" i="1"/>
  <c r="Q472" i="1"/>
  <c r="Q589" i="1"/>
  <c r="Q71" i="1"/>
  <c r="Q154" i="1"/>
  <c r="Q241" i="1"/>
  <c r="Q353" i="1"/>
  <c r="Q453" i="1"/>
  <c r="Q19" i="1"/>
  <c r="Q92" i="1"/>
  <c r="Q176" i="1"/>
  <c r="Q256" i="1"/>
  <c r="Q375" i="1"/>
  <c r="Q481" i="1"/>
  <c r="Q520" i="1"/>
  <c r="Q67" i="1"/>
  <c r="Q119" i="1"/>
  <c r="Q226" i="1"/>
  <c r="Q296" i="1"/>
  <c r="Q444" i="1"/>
  <c r="Q515" i="1"/>
  <c r="Q309" i="1"/>
  <c r="Q410" i="1"/>
  <c r="Q16" i="1"/>
  <c r="Q101" i="1"/>
  <c r="Q169" i="1"/>
  <c r="Q268" i="1"/>
  <c r="Q371" i="1"/>
  <c r="Q492" i="1"/>
  <c r="Q323" i="1"/>
  <c r="Q258" i="1"/>
  <c r="Q329" i="1"/>
  <c r="Q467" i="1"/>
  <c r="Q17" i="1"/>
  <c r="Q60" i="1"/>
  <c r="Q153" i="1"/>
  <c r="Q248" i="1"/>
  <c r="Q372" i="1"/>
  <c r="Q441" i="1"/>
  <c r="Q133" i="1"/>
  <c r="Q91" i="1"/>
  <c r="Q141" i="1"/>
  <c r="Q255" i="1"/>
  <c r="Q339" i="1"/>
  <c r="Q480" i="1"/>
  <c r="Q88" i="1"/>
  <c r="Q428" i="1"/>
  <c r="Q104" i="1"/>
  <c r="Q155" i="1"/>
  <c r="Q273" i="1"/>
  <c r="Q354" i="1"/>
  <c r="Q495" i="1"/>
  <c r="Q324" i="1"/>
  <c r="Q38" i="1"/>
  <c r="Q137" i="1"/>
  <c r="Q197" i="1"/>
  <c r="Q333" i="1"/>
  <c r="Q400" i="1"/>
  <c r="Q172" i="1"/>
  <c r="P106" i="18"/>
  <c r="T106" i="18" s="1"/>
  <c r="Q106" i="1"/>
  <c r="P159" i="18"/>
  <c r="T159" i="18" s="1"/>
  <c r="Q159" i="1"/>
  <c r="P89" i="18"/>
  <c r="T89" i="18" s="1"/>
  <c r="Q89" i="1"/>
  <c r="P253" i="18"/>
  <c r="T253" i="18" s="1"/>
  <c r="Q253" i="1"/>
  <c r="P478" i="18"/>
  <c r="T478" i="18" s="1"/>
  <c r="Q478" i="1"/>
  <c r="P125" i="18"/>
  <c r="T125" i="18" s="1"/>
  <c r="Q125" i="1"/>
  <c r="P519" i="18"/>
  <c r="T519" i="18" s="1"/>
  <c r="Q519" i="1"/>
  <c r="P316" i="18"/>
  <c r="T316" i="18" s="1"/>
  <c r="Q316" i="1"/>
  <c r="P533" i="18"/>
  <c r="T533" i="18" s="1"/>
  <c r="Q533" i="1"/>
  <c r="P158" i="18"/>
  <c r="T158" i="18" s="1"/>
  <c r="Q158" i="1"/>
  <c r="P417" i="18"/>
  <c r="T417" i="18" s="1"/>
  <c r="Q417" i="1"/>
  <c r="P103" i="18"/>
  <c r="T103" i="18" s="1"/>
  <c r="Q103" i="1"/>
  <c r="P272" i="18"/>
  <c r="T272" i="18" s="1"/>
  <c r="Q272" i="1"/>
  <c r="P494" i="18"/>
  <c r="T494" i="18" s="1"/>
  <c r="Q494" i="1"/>
  <c r="P142" i="18"/>
  <c r="T142" i="18" s="1"/>
  <c r="Q142" i="1"/>
  <c r="P340" i="18"/>
  <c r="T340" i="18" s="1"/>
  <c r="Q340" i="1"/>
  <c r="P105" i="18"/>
  <c r="T105" i="18" s="1"/>
  <c r="Q105" i="1"/>
  <c r="P276" i="18"/>
  <c r="T276" i="18" s="1"/>
  <c r="Q276" i="1"/>
  <c r="P496" i="18"/>
  <c r="T496" i="18" s="1"/>
  <c r="Q496" i="1"/>
  <c r="P8" i="18"/>
  <c r="T8" i="18" s="1"/>
  <c r="Q8" i="1"/>
  <c r="Q84" i="1"/>
  <c r="Q245" i="1"/>
  <c r="P401" i="18"/>
  <c r="T401" i="18" s="1"/>
  <c r="Q401" i="1"/>
  <c r="Q458" i="1"/>
  <c r="P58" i="18"/>
  <c r="T58" i="18" s="1"/>
  <c r="Q58" i="1"/>
  <c r="Q94" i="1"/>
  <c r="Q144" i="1"/>
  <c r="P211" i="18"/>
  <c r="T211" i="18" s="1"/>
  <c r="Q211" i="1"/>
  <c r="Q260" i="1"/>
  <c r="Q342" i="1"/>
  <c r="P415" i="18"/>
  <c r="T415" i="18" s="1"/>
  <c r="Q415" i="1"/>
  <c r="Q485" i="1"/>
  <c r="P585" i="18"/>
  <c r="T585" i="18" s="1"/>
  <c r="Q585" i="1"/>
  <c r="P62" i="18"/>
  <c r="T62" i="18" s="1"/>
  <c r="Q62" i="1"/>
  <c r="P281" i="18"/>
  <c r="T281" i="18" s="1"/>
  <c r="Q281" i="1"/>
  <c r="P440" i="18"/>
  <c r="T440" i="18" s="1"/>
  <c r="Q440" i="1"/>
  <c r="P59" i="18"/>
  <c r="T59" i="18" s="1"/>
  <c r="Q59" i="1"/>
  <c r="P129" i="18"/>
  <c r="T129" i="18" s="1"/>
  <c r="Q129" i="1"/>
  <c r="P212" i="18"/>
  <c r="T212" i="18" s="1"/>
  <c r="Q212" i="1"/>
  <c r="P320" i="18"/>
  <c r="T320" i="18" s="1"/>
  <c r="Q320" i="1"/>
  <c r="P435" i="18"/>
  <c r="T435" i="18" s="1"/>
  <c r="Q435" i="1"/>
  <c r="P524" i="18"/>
  <c r="T524" i="18" s="1"/>
  <c r="Q524" i="1"/>
  <c r="Q461" i="1"/>
  <c r="Q65" i="1"/>
  <c r="Q445" i="1"/>
  <c r="Q110" i="1"/>
  <c r="Q279" i="1"/>
  <c r="Q499" i="1"/>
  <c r="P77" i="18"/>
  <c r="T77" i="18" s="1"/>
  <c r="Q77" i="1"/>
  <c r="P249" i="18"/>
  <c r="T249" i="18" s="1"/>
  <c r="Q249" i="1"/>
  <c r="P474" i="18"/>
  <c r="T474" i="18" s="1"/>
  <c r="Q474" i="1"/>
  <c r="Q190" i="1"/>
  <c r="Q365" i="1"/>
  <c r="P118" i="18"/>
  <c r="T118" i="18" s="1"/>
  <c r="Q118" i="1"/>
  <c r="P295" i="18"/>
  <c r="T295" i="18" s="1"/>
  <c r="Q295" i="1"/>
  <c r="P514" i="18"/>
  <c r="T514" i="18" s="1"/>
  <c r="Q514" i="1"/>
  <c r="P80" i="18"/>
  <c r="T80" i="18" s="1"/>
  <c r="Q80" i="1"/>
  <c r="P251" i="18"/>
  <c r="T251" i="18" s="1"/>
  <c r="Q251" i="1"/>
  <c r="P476" i="18"/>
  <c r="T476" i="18" s="1"/>
  <c r="Q476" i="1"/>
  <c r="Q321" i="1"/>
  <c r="P503" i="18"/>
  <c r="T503" i="18" s="1"/>
  <c r="Q503" i="1"/>
  <c r="P364" i="18"/>
  <c r="T364" i="18" s="1"/>
  <c r="Q364" i="1"/>
  <c r="P127" i="18"/>
  <c r="T127" i="18" s="1"/>
  <c r="Q127" i="1"/>
  <c r="P54" i="18"/>
  <c r="T54" i="18" s="1"/>
  <c r="Q54" i="1"/>
  <c r="P381" i="18"/>
  <c r="T381" i="18" s="1"/>
  <c r="Q381" i="1"/>
  <c r="P9" i="18"/>
  <c r="T9" i="18" s="1"/>
  <c r="Q9" i="1"/>
  <c r="P261" i="18"/>
  <c r="T261" i="18" s="1"/>
  <c r="Q261" i="1"/>
  <c r="P4" i="18"/>
  <c r="T4" i="18" s="1"/>
  <c r="Q4" i="1"/>
  <c r="Q36" i="1"/>
  <c r="Q203" i="1"/>
  <c r="P325" i="18"/>
  <c r="T325" i="18" s="1"/>
  <c r="Q325" i="1"/>
  <c r="Q419" i="1"/>
  <c r="P21" i="18"/>
  <c r="T21" i="18" s="1"/>
  <c r="Q21" i="1"/>
  <c r="Q68" i="1"/>
  <c r="Q120" i="1"/>
  <c r="P182" i="18"/>
  <c r="T182" i="18" s="1"/>
  <c r="Q182" i="1"/>
  <c r="Q238" i="1"/>
  <c r="Q297" i="1"/>
  <c r="P377" i="18"/>
  <c r="T377" i="18" s="1"/>
  <c r="Q377" i="1"/>
  <c r="Q446" i="1"/>
  <c r="Q516" i="1"/>
  <c r="P235" i="18"/>
  <c r="T235" i="18" s="1"/>
  <c r="Q235" i="1"/>
  <c r="P85" i="18"/>
  <c r="T85" i="18" s="1"/>
  <c r="Q85" i="1"/>
  <c r="P301" i="18"/>
  <c r="T301" i="18" s="1"/>
  <c r="Q301" i="1"/>
  <c r="P459" i="18"/>
  <c r="T459" i="18" s="1"/>
  <c r="Q459" i="1"/>
  <c r="P69" i="18"/>
  <c r="T69" i="18" s="1"/>
  <c r="Q69" i="1"/>
  <c r="P139" i="18"/>
  <c r="T139" i="18" s="1"/>
  <c r="Q139" i="1"/>
  <c r="P239" i="18"/>
  <c r="T239" i="18" s="1"/>
  <c r="Q239" i="1"/>
  <c r="P337" i="18"/>
  <c r="T337" i="18" s="1"/>
  <c r="Q337" i="1"/>
  <c r="P451" i="18"/>
  <c r="T451" i="18" s="1"/>
  <c r="Q451" i="1"/>
  <c r="Q90" i="1"/>
  <c r="Q254" i="1"/>
  <c r="Q479" i="1"/>
  <c r="P304" i="18"/>
  <c r="T304" i="18" s="1"/>
  <c r="Q304" i="1"/>
  <c r="Q50" i="1"/>
  <c r="Q269" i="1"/>
  <c r="Q436" i="1"/>
  <c r="P55" i="18"/>
  <c r="T55" i="18" s="1"/>
  <c r="Q55" i="1"/>
  <c r="P207" i="18"/>
  <c r="T207" i="18" s="1"/>
  <c r="Q207" i="1"/>
  <c r="P408" i="18"/>
  <c r="T408" i="18" s="1"/>
  <c r="Q408" i="1"/>
  <c r="Q312" i="1"/>
  <c r="P98" i="18"/>
  <c r="T98" i="18" s="1"/>
  <c r="Q98" i="1"/>
  <c r="P265" i="18"/>
  <c r="T265" i="18" s="1"/>
  <c r="Q265" i="1"/>
  <c r="P489" i="18"/>
  <c r="T489" i="18" s="1"/>
  <c r="Q489" i="1"/>
  <c r="Q393" i="1"/>
  <c r="P147" i="18"/>
  <c r="T147" i="18" s="1"/>
  <c r="Q147" i="1"/>
  <c r="Q52" i="1"/>
  <c r="Q275" i="1"/>
  <c r="Q438" i="1"/>
  <c r="P57" i="18"/>
  <c r="T57" i="18" s="1"/>
  <c r="Q57" i="1"/>
  <c r="P209" i="18"/>
  <c r="T209" i="18" s="1"/>
  <c r="Q209" i="1"/>
  <c r="P414" i="18"/>
  <c r="T414" i="18" s="1"/>
  <c r="Q414" i="1"/>
  <c r="P277" i="18"/>
  <c r="T277" i="18" s="1"/>
  <c r="Q277" i="1"/>
  <c r="P497" i="18"/>
  <c r="T497" i="18" s="1"/>
  <c r="Q497" i="1"/>
  <c r="P328" i="18"/>
  <c r="T328" i="18" s="1"/>
  <c r="Q328" i="1"/>
  <c r="P310" i="18"/>
  <c r="T310" i="18" s="1"/>
  <c r="Q310" i="1"/>
  <c r="P81" i="18"/>
  <c r="T81" i="18" s="1"/>
  <c r="Q81" i="1"/>
  <c r="P522" i="18"/>
  <c r="T522" i="18" s="1"/>
  <c r="Q522" i="1"/>
  <c r="P252" i="18"/>
  <c r="T252" i="18" s="1"/>
  <c r="Q252" i="1"/>
  <c r="P356" i="18"/>
  <c r="T356" i="18" s="1"/>
  <c r="Q356" i="1"/>
  <c r="P95" i="18"/>
  <c r="T95" i="18" s="1"/>
  <c r="Q95" i="1"/>
  <c r="P360" i="18"/>
  <c r="T360" i="18" s="1"/>
  <c r="Q360" i="1"/>
  <c r="Q108" i="1"/>
  <c r="P280" i="18"/>
  <c r="T280" i="18" s="1"/>
  <c r="Q280" i="1"/>
  <c r="Q348" i="1"/>
  <c r="Q465" i="1"/>
  <c r="P151" i="18"/>
  <c r="T151" i="18" s="1"/>
  <c r="Q151" i="1"/>
  <c r="P350" i="18"/>
  <c r="T350" i="18" s="1"/>
  <c r="Q350" i="1"/>
  <c r="P423" i="18"/>
  <c r="T423" i="18" s="1"/>
  <c r="Q423" i="1"/>
  <c r="P10" i="18"/>
  <c r="T10" i="18" s="1"/>
  <c r="Q10" i="1"/>
  <c r="P217" i="18"/>
  <c r="T217" i="18" s="1"/>
  <c r="Q217" i="1"/>
  <c r="P402" i="18"/>
  <c r="T402" i="18" s="1"/>
  <c r="Q402" i="1"/>
  <c r="P22" i="18"/>
  <c r="T22" i="18" s="1"/>
  <c r="Q22" i="1"/>
  <c r="P109" i="18"/>
  <c r="T109" i="18" s="1"/>
  <c r="Q109" i="1"/>
  <c r="P183" i="18"/>
  <c r="T183" i="18" s="1"/>
  <c r="Q183" i="1"/>
  <c r="P278" i="18"/>
  <c r="T278" i="18" s="1"/>
  <c r="Q278" i="1"/>
  <c r="P384" i="18"/>
  <c r="T384" i="18" s="1"/>
  <c r="Q384" i="1"/>
  <c r="P498" i="18"/>
  <c r="T498" i="18" s="1"/>
  <c r="Q498" i="1"/>
  <c r="P18" i="18"/>
  <c r="T18" i="18" s="1"/>
  <c r="Q18" i="1"/>
  <c r="P175" i="18"/>
  <c r="T175" i="18" s="1"/>
  <c r="Q175" i="1"/>
  <c r="P374" i="18"/>
  <c r="T374" i="18" s="1"/>
  <c r="Q374" i="1"/>
  <c r="P72" i="18"/>
  <c r="T72" i="18" s="1"/>
  <c r="Q72" i="1"/>
  <c r="P242" i="18"/>
  <c r="T242" i="18" s="1"/>
  <c r="Q242" i="1"/>
  <c r="P468" i="18"/>
  <c r="T468" i="18" s="1"/>
  <c r="Q468" i="1"/>
  <c r="P20" i="18"/>
  <c r="T20" i="18" s="1"/>
  <c r="Q20" i="1"/>
  <c r="P178" i="18"/>
  <c r="T178" i="18" s="1"/>
  <c r="Q178" i="1"/>
  <c r="P376" i="18"/>
  <c r="T376" i="18" s="1"/>
  <c r="Q376" i="1"/>
  <c r="P136" i="18"/>
  <c r="T136" i="18" s="1"/>
  <c r="Q136" i="1"/>
  <c r="P501" i="18"/>
  <c r="T501" i="18" s="1"/>
  <c r="Q501" i="1"/>
  <c r="P322" i="18"/>
  <c r="T322" i="18" s="1"/>
  <c r="Q322" i="1"/>
  <c r="P152" i="18"/>
  <c r="T152" i="18" s="1"/>
  <c r="Q152" i="1"/>
  <c r="P351" i="18"/>
  <c r="T351" i="18" s="1"/>
  <c r="Q351" i="1"/>
  <c r="P13" i="18"/>
  <c r="T13" i="18" s="1"/>
  <c r="Q13" i="1"/>
  <c r="P163" i="18"/>
  <c r="T163" i="18" s="1"/>
  <c r="Q163" i="1"/>
  <c r="P439" i="18"/>
  <c r="T439" i="18" s="1"/>
  <c r="Q439" i="1"/>
  <c r="P82" i="18"/>
  <c r="T82" i="18" s="1"/>
  <c r="Q82" i="1"/>
  <c r="P477" i="18"/>
  <c r="T477" i="18" s="1"/>
  <c r="Q477" i="1"/>
  <c r="P180" i="18"/>
  <c r="T180" i="18" s="1"/>
  <c r="Q180" i="1"/>
  <c r="P486" i="18"/>
  <c r="T486" i="18" s="1"/>
  <c r="Q486" i="1"/>
  <c r="Q46" i="1"/>
  <c r="P216" i="18"/>
  <c r="T216" i="18" s="1"/>
  <c r="Q216" i="1"/>
  <c r="Q300" i="1"/>
  <c r="Q430" i="1"/>
  <c r="Q6" i="1"/>
  <c r="Q74" i="1"/>
  <c r="P128" i="18"/>
  <c r="T128" i="18" s="1"/>
  <c r="Q128" i="1"/>
  <c r="Q157" i="1"/>
  <c r="Q246" i="1"/>
  <c r="P318" i="18"/>
  <c r="T318" i="18" s="1"/>
  <c r="Q318" i="1"/>
  <c r="Q359" i="1"/>
  <c r="Q470" i="1"/>
  <c r="P523" i="18"/>
  <c r="T523" i="18" s="1"/>
  <c r="Q523" i="1"/>
  <c r="P456" i="18"/>
  <c r="T456" i="18" s="1"/>
  <c r="Q456" i="1"/>
  <c r="P37" i="18"/>
  <c r="T37" i="18" s="1"/>
  <c r="Q37" i="1"/>
  <c r="P230" i="18"/>
  <c r="T230" i="18" s="1"/>
  <c r="Q230" i="1"/>
  <c r="P420" i="18"/>
  <c r="T420" i="18" s="1"/>
  <c r="Q420" i="1"/>
  <c r="P30" i="18"/>
  <c r="T30" i="18" s="1"/>
  <c r="Q30" i="1"/>
  <c r="P115" i="18"/>
  <c r="T115" i="18" s="1"/>
  <c r="Q115" i="1"/>
  <c r="P193" i="18"/>
  <c r="T193" i="18" s="1"/>
  <c r="Q193" i="1"/>
  <c r="P290" i="18"/>
  <c r="T290" i="18" s="1"/>
  <c r="Q290" i="1"/>
  <c r="P394" i="18"/>
  <c r="T394" i="18" s="1"/>
  <c r="Q394" i="1"/>
  <c r="P511" i="18"/>
  <c r="T511" i="18" s="1"/>
  <c r="Q511" i="1"/>
  <c r="Q282" i="1"/>
  <c r="Q23" i="1"/>
  <c r="Q184" i="1"/>
  <c r="Q385" i="1"/>
  <c r="P535" i="18"/>
  <c r="T535" i="18" s="1"/>
  <c r="Q535" i="1"/>
  <c r="Q602" i="1"/>
  <c r="Q206" i="1"/>
  <c r="Q389" i="1"/>
  <c r="P148" i="18"/>
  <c r="T148" i="18" s="1"/>
  <c r="Q148" i="1"/>
  <c r="P345" i="18"/>
  <c r="T345" i="18" s="1"/>
  <c r="Q345" i="1"/>
  <c r="Q537" i="1"/>
  <c r="P35" i="18"/>
  <c r="T35" i="18" s="1"/>
  <c r="Q35" i="1"/>
  <c r="P196" i="18"/>
  <c r="T196" i="18" s="1"/>
  <c r="Q196" i="1"/>
  <c r="P399" i="18"/>
  <c r="T399" i="18" s="1"/>
  <c r="Q399" i="1"/>
  <c r="Q284" i="1"/>
  <c r="Q7" i="1"/>
  <c r="Q215" i="1"/>
  <c r="Q397" i="1"/>
  <c r="P150" i="18"/>
  <c r="T150" i="18" s="1"/>
  <c r="Q150" i="1"/>
  <c r="P349" i="18"/>
  <c r="T349" i="18" s="1"/>
  <c r="Q349" i="1"/>
  <c r="Q302" i="1"/>
  <c r="Q416" i="1"/>
  <c r="Q534" i="1"/>
  <c r="Q39" i="1"/>
  <c r="Q86" i="1"/>
  <c r="Q181" i="1"/>
  <c r="Q231" i="1"/>
  <c r="Q303" i="1"/>
  <c r="Q357" i="1"/>
  <c r="Q424" i="1"/>
  <c r="Q460" i="1"/>
  <c r="Q536" i="1"/>
  <c r="Q11" i="1"/>
  <c r="Q31" i="1"/>
  <c r="Q70" i="1"/>
  <c r="Q96" i="1"/>
  <c r="Q116" i="1"/>
  <c r="Q140" i="1"/>
  <c r="Q160" i="1"/>
  <c r="Q194" i="1"/>
  <c r="Q240" i="1"/>
  <c r="Q262" i="1"/>
  <c r="Q291" i="1"/>
  <c r="Q338" i="1"/>
  <c r="Q362" i="1"/>
  <c r="Q396" i="1"/>
  <c r="Q452" i="1"/>
  <c r="Q487" i="1"/>
  <c r="Q512" i="1"/>
  <c r="Q29" i="1"/>
  <c r="Q66" i="1"/>
  <c r="Q166" i="1"/>
  <c r="Q220" i="1"/>
  <c r="Q286" i="1"/>
  <c r="Q330" i="1"/>
  <c r="Q409" i="1"/>
  <c r="Q448" i="1"/>
  <c r="Q505" i="1"/>
  <c r="Q214" i="1"/>
  <c r="Q367" i="1"/>
  <c r="Q447" i="1"/>
  <c r="Q590" i="1"/>
  <c r="Q5" i="1"/>
  <c r="Q51" i="1"/>
  <c r="Q134" i="1"/>
  <c r="Q210" i="1"/>
  <c r="Q270" i="1"/>
  <c r="Q319" i="1"/>
  <c r="Q390" i="1"/>
  <c r="Q437" i="1"/>
  <c r="Q484" i="1"/>
  <c r="Q170" i="1"/>
  <c r="Q317" i="1"/>
  <c r="Q421" i="1"/>
  <c r="Q538" i="1"/>
  <c r="Q34" i="1"/>
  <c r="Q83" i="1"/>
  <c r="Q168" i="1"/>
  <c r="Q223" i="1"/>
  <c r="Q294" i="1"/>
  <c r="Q335" i="1"/>
  <c r="Q412" i="1"/>
  <c r="Q457" i="1"/>
  <c r="Q529" i="1"/>
  <c r="Q234" i="1"/>
  <c r="Q380" i="1"/>
  <c r="Q450" i="1"/>
  <c r="Q600" i="1"/>
  <c r="Q264" i="1"/>
  <c r="Q383" i="1"/>
  <c r="Q502" i="1"/>
  <c r="Q61" i="1"/>
  <c r="Q41" i="1"/>
  <c r="Q87" i="1"/>
  <c r="Q189" i="1"/>
  <c r="Q232" i="1"/>
  <c r="Q305" i="1"/>
  <c r="Q361" i="1"/>
  <c r="Q426" i="1"/>
  <c r="Q462" i="1"/>
  <c r="Q274" i="1"/>
  <c r="Q392" i="1"/>
  <c r="Q506" i="1"/>
  <c r="Q33" i="1"/>
  <c r="Q78" i="1"/>
  <c r="Q167" i="1"/>
  <c r="Q221" i="1"/>
  <c r="Q293" i="1"/>
  <c r="Q331" i="1"/>
  <c r="Q411" i="1"/>
  <c r="Q455" i="1"/>
  <c r="Q528" i="1"/>
  <c r="Q227" i="1"/>
  <c r="Q368" i="1"/>
  <c r="Q449" i="1"/>
  <c r="Q591" i="1"/>
  <c r="Q45" i="1"/>
  <c r="Q107" i="1"/>
  <c r="Q191" i="1"/>
  <c r="Q244" i="1"/>
  <c r="Q308" i="1"/>
  <c r="Q366" i="1"/>
  <c r="Q429" i="1"/>
  <c r="Q464" i="1"/>
  <c r="Q287" i="1"/>
  <c r="Q403" i="1"/>
  <c r="Q526" i="1"/>
  <c r="Q595" i="1"/>
  <c r="K681" i="1"/>
  <c r="O681" i="1" s="1"/>
  <c r="P681" i="1" s="1"/>
  <c r="K615" i="1"/>
  <c r="O615" i="1" s="1"/>
  <c r="P615" i="1" s="1"/>
  <c r="K530" i="1"/>
  <c r="O530" i="1" s="1"/>
  <c r="K427" i="1"/>
  <c r="O427" i="1" s="1"/>
  <c r="K425" i="1"/>
  <c r="O425" i="1" s="1"/>
  <c r="K395" i="1"/>
  <c r="O395" i="1" s="1"/>
  <c r="K347" i="1"/>
  <c r="O347" i="1" s="1"/>
  <c r="P347" i="1" s="1"/>
  <c r="K334" i="1"/>
  <c r="O334" i="1" s="1"/>
  <c r="P334" i="1" s="1"/>
  <c r="K237" i="1"/>
  <c r="K228" i="1"/>
  <c r="O228" i="1" s="1"/>
  <c r="K222" i="1"/>
  <c r="O222" i="1" s="1"/>
  <c r="P222" i="1" s="1"/>
  <c r="K202" i="1"/>
  <c r="O202" i="1" s="1"/>
  <c r="K188" i="1"/>
  <c r="K179" i="1"/>
  <c r="K177" i="1"/>
  <c r="K147" i="1"/>
  <c r="K81" i="1"/>
  <c r="K61" i="1"/>
  <c r="K53" i="1"/>
  <c r="K48" i="1"/>
  <c r="K724" i="1"/>
  <c r="K723" i="1"/>
  <c r="K721" i="1"/>
  <c r="O721" i="1" s="1"/>
  <c r="K719" i="1"/>
  <c r="K717" i="1"/>
  <c r="K716" i="1"/>
  <c r="O716" i="1" s="1"/>
  <c r="K714" i="1"/>
  <c r="O714" i="1" s="1"/>
  <c r="K710" i="1"/>
  <c r="O710" i="1" s="1"/>
  <c r="K708" i="1"/>
  <c r="K706" i="1"/>
  <c r="K694" i="1"/>
  <c r="K693" i="1"/>
  <c r="O693" i="1" s="1"/>
  <c r="K692" i="1"/>
  <c r="O692" i="1" s="1"/>
  <c r="K691" i="1"/>
  <c r="O691" i="1" s="1"/>
  <c r="K687" i="1"/>
  <c r="O687" i="1" s="1"/>
  <c r="K678" i="1"/>
  <c r="O678" i="1" s="1"/>
  <c r="P678" i="1" s="1"/>
  <c r="K677" i="1"/>
  <c r="O677" i="1" s="1"/>
  <c r="P677" i="1" s="1"/>
  <c r="K665" i="1"/>
  <c r="O665" i="1" s="1"/>
  <c r="P665" i="1" s="1"/>
  <c r="K656" i="1"/>
  <c r="O656" i="1" s="1"/>
  <c r="P656" i="1" s="1"/>
  <c r="K702" i="1"/>
  <c r="O702" i="1" s="1"/>
  <c r="K699" i="1"/>
  <c r="O699" i="1" s="1"/>
  <c r="K685" i="1"/>
  <c r="K657" i="1"/>
  <c r="O657" i="1" s="1"/>
  <c r="P657" i="1" s="1"/>
  <c r="K643" i="1"/>
  <c r="O643" i="1" s="1"/>
  <c r="K641" i="1"/>
  <c r="O641" i="1" s="1"/>
  <c r="K636" i="1"/>
  <c r="O636" i="1" s="1"/>
  <c r="K634" i="1"/>
  <c r="O634" i="1" s="1"/>
  <c r="P634" i="1" s="1"/>
  <c r="K632" i="1"/>
  <c r="O632" i="1" s="1"/>
  <c r="P632" i="1" s="1"/>
  <c r="K630" i="1"/>
  <c r="O630" i="1" s="1"/>
  <c r="K598" i="1"/>
  <c r="K4" i="1"/>
  <c r="K674" i="1"/>
  <c r="K645" i="1"/>
  <c r="K713" i="1"/>
  <c r="K705" i="1"/>
  <c r="K698" i="1"/>
  <c r="O698" i="1" s="1"/>
  <c r="K686" i="1"/>
  <c r="K684" i="1"/>
  <c r="K669" i="1"/>
  <c r="O669" i="1" s="1"/>
  <c r="P669" i="1" s="1"/>
  <c r="K668" i="1"/>
  <c r="O668" i="1" s="1"/>
  <c r="K667" i="1"/>
  <c r="O667" i="1" s="1"/>
  <c r="K661" i="1"/>
  <c r="O661" i="1" s="1"/>
  <c r="P661" i="1" s="1"/>
  <c r="K646" i="1"/>
  <c r="O646" i="1" s="1"/>
  <c r="K642" i="1"/>
  <c r="O642" i="1" s="1"/>
  <c r="K640" i="1"/>
  <c r="O640" i="1" s="1"/>
  <c r="K638" i="1"/>
  <c r="O638" i="1" s="1"/>
  <c r="P638" i="1" s="1"/>
  <c r="K635" i="1"/>
  <c r="O635" i="1" s="1"/>
  <c r="P635" i="1" s="1"/>
  <c r="K633" i="1"/>
  <c r="O633" i="1" s="1"/>
  <c r="P633" i="1" s="1"/>
  <c r="K629" i="1"/>
  <c r="O629" i="1" s="1"/>
  <c r="K626" i="1"/>
  <c r="O626" i="1" s="1"/>
  <c r="K621" i="1"/>
  <c r="O621" i="1" s="1"/>
  <c r="P621" i="1" s="1"/>
  <c r="K613" i="1"/>
  <c r="O613" i="1" s="1"/>
  <c r="K607" i="1"/>
  <c r="O607" i="1" s="1"/>
  <c r="P607" i="1" s="1"/>
  <c r="K606" i="1"/>
  <c r="O606" i="1" s="1"/>
  <c r="P606" i="1" s="1"/>
  <c r="K604" i="1"/>
  <c r="O604" i="1" s="1"/>
  <c r="K600" i="1"/>
  <c r="K591" i="1"/>
  <c r="K590" i="1"/>
  <c r="K589" i="1"/>
  <c r="K587" i="1"/>
  <c r="K585" i="1"/>
  <c r="K582" i="1"/>
  <c r="K538" i="1"/>
  <c r="K537" i="1"/>
  <c r="K535" i="1"/>
  <c r="K534" i="1"/>
  <c r="K532" i="1"/>
  <c r="K526" i="1"/>
  <c r="K520" i="1"/>
  <c r="K506" i="1"/>
  <c r="K502" i="1"/>
  <c r="K461" i="1"/>
  <c r="K456" i="1"/>
  <c r="K450" i="1"/>
  <c r="K449" i="1"/>
  <c r="K447" i="1"/>
  <c r="K434" i="1"/>
  <c r="K433" i="1"/>
  <c r="K423" i="1"/>
  <c r="K422" i="1"/>
  <c r="K421" i="1"/>
  <c r="K418" i="1"/>
  <c r="K417" i="1"/>
  <c r="K416" i="1"/>
  <c r="K410" i="1"/>
  <c r="K403" i="1"/>
  <c r="K393" i="1"/>
  <c r="K392" i="1"/>
  <c r="K383" i="1"/>
  <c r="K382" i="1"/>
  <c r="K381" i="1"/>
  <c r="K380" i="1"/>
  <c r="K368" i="1"/>
  <c r="K367" i="1"/>
  <c r="K355" i="1"/>
  <c r="K323" i="1"/>
  <c r="K322" i="1"/>
  <c r="K321" i="1"/>
  <c r="K317" i="1"/>
  <c r="K312" i="1"/>
  <c r="K304" i="1"/>
  <c r="K302" i="1"/>
  <c r="K298" i="1"/>
  <c r="K287" i="1"/>
  <c r="K284" i="1"/>
  <c r="K274" i="1"/>
  <c r="K264" i="1"/>
  <c r="K236" i="1"/>
  <c r="K235" i="1"/>
  <c r="K234" i="1"/>
  <c r="K227" i="1"/>
  <c r="K214" i="1"/>
  <c r="K213" i="1"/>
  <c r="K201" i="1"/>
  <c r="K173" i="1"/>
  <c r="K172" i="1"/>
  <c r="K170" i="1"/>
  <c r="K720" i="1"/>
  <c r="O720" i="1" s="1"/>
  <c r="K712" i="1"/>
  <c r="O712" i="1" s="1"/>
  <c r="K711" i="1"/>
  <c r="O711" i="1" s="1"/>
  <c r="K703" i="1"/>
  <c r="O703" i="1" s="1"/>
  <c r="K696" i="1"/>
  <c r="K695" i="1"/>
  <c r="K676" i="1"/>
  <c r="O676" i="1" s="1"/>
  <c r="K675" i="1"/>
  <c r="O675" i="1" s="1"/>
  <c r="K673" i="1"/>
  <c r="O673" i="1" s="1"/>
  <c r="K671" i="1"/>
  <c r="O671" i="1" s="1"/>
  <c r="K664" i="1"/>
  <c r="O664" i="1" s="1"/>
  <c r="P664" i="1" s="1"/>
  <c r="K663" i="1"/>
  <c r="O663" i="1" s="1"/>
  <c r="K655" i="1"/>
  <c r="O655" i="1" s="1"/>
  <c r="K654" i="1"/>
  <c r="O654" i="1" s="1"/>
  <c r="K653" i="1"/>
  <c r="O653" i="1" s="1"/>
  <c r="P653" i="1" s="1"/>
  <c r="K652" i="1"/>
  <c r="O652" i="1" s="1"/>
  <c r="K651" i="1"/>
  <c r="O651" i="1" s="1"/>
  <c r="K650" i="1"/>
  <c r="O650" i="1" s="1"/>
  <c r="K649" i="1"/>
  <c r="O649" i="1" s="1"/>
  <c r="K647" i="1"/>
  <c r="O647" i="1" s="1"/>
  <c r="K637" i="1"/>
  <c r="O637" i="1" s="1"/>
  <c r="P637" i="1" s="1"/>
  <c r="K631" i="1"/>
  <c r="O631" i="1" s="1"/>
  <c r="P631" i="1" s="1"/>
  <c r="K628" i="1"/>
  <c r="O628" i="1" s="1"/>
  <c r="K605" i="1"/>
  <c r="O605" i="1" s="1"/>
  <c r="K593" i="1"/>
  <c r="O593" i="1" s="1"/>
  <c r="K592" i="1"/>
  <c r="O592" i="1" s="1"/>
  <c r="K588" i="1"/>
  <c r="O588" i="1" s="1"/>
  <c r="K581" i="1"/>
  <c r="O581" i="1" s="1"/>
  <c r="K580" i="1"/>
  <c r="O580" i="1" s="1"/>
  <c r="K579" i="1"/>
  <c r="O579" i="1" s="1"/>
  <c r="P579" i="1" s="1"/>
  <c r="K578" i="1"/>
  <c r="O578" i="1" s="1"/>
  <c r="P578" i="1" s="1"/>
  <c r="K577" i="1"/>
  <c r="O577" i="1" s="1"/>
  <c r="K576" i="1"/>
  <c r="O576" i="1" s="1"/>
  <c r="P576" i="1" s="1"/>
  <c r="K575" i="1"/>
  <c r="O575" i="1" s="1"/>
  <c r="K574" i="1"/>
  <c r="O574" i="1" s="1"/>
  <c r="P574" i="1" s="1"/>
  <c r="K573" i="1"/>
  <c r="O573" i="1" s="1"/>
  <c r="K572" i="1"/>
  <c r="O572" i="1" s="1"/>
  <c r="P572" i="1" s="1"/>
  <c r="K571" i="1"/>
  <c r="O571" i="1" s="1"/>
  <c r="P571" i="1" s="1"/>
  <c r="K570" i="1"/>
  <c r="O570" i="1" s="1"/>
  <c r="K569" i="1"/>
  <c r="O569" i="1" s="1"/>
  <c r="P569" i="1" s="1"/>
  <c r="K568" i="1"/>
  <c r="O568" i="1" s="1"/>
  <c r="K567" i="1"/>
  <c r="O567" i="1" s="1"/>
  <c r="K566" i="1"/>
  <c r="O566" i="1" s="1"/>
  <c r="K565" i="1"/>
  <c r="O565" i="1" s="1"/>
  <c r="K564" i="1"/>
  <c r="O564" i="1" s="1"/>
  <c r="K563" i="1"/>
  <c r="O563" i="1" s="1"/>
  <c r="P563" i="1" s="1"/>
  <c r="K562" i="1"/>
  <c r="O562" i="1" s="1"/>
  <c r="K561" i="1"/>
  <c r="O561" i="1" s="1"/>
  <c r="K560" i="1"/>
  <c r="O560" i="1" s="1"/>
  <c r="P560" i="1" s="1"/>
  <c r="K559" i="1"/>
  <c r="O559" i="1" s="1"/>
  <c r="K558" i="1"/>
  <c r="O558" i="1" s="1"/>
  <c r="K556" i="1"/>
  <c r="O556" i="1" s="1"/>
  <c r="K555" i="1"/>
  <c r="O555" i="1" s="1"/>
  <c r="K554" i="1"/>
  <c r="O554" i="1" s="1"/>
  <c r="P554" i="1" s="1"/>
  <c r="K553" i="1"/>
  <c r="O553" i="1" s="1"/>
  <c r="K552" i="1"/>
  <c r="O552" i="1" s="1"/>
  <c r="K551" i="1"/>
  <c r="O551" i="1" s="1"/>
  <c r="K550" i="1"/>
  <c r="O550" i="1" s="1"/>
  <c r="K547" i="1"/>
  <c r="O547" i="1" s="1"/>
  <c r="K542" i="1"/>
  <c r="O542" i="1" s="1"/>
  <c r="P542" i="1" s="1"/>
  <c r="K541" i="1"/>
  <c r="O541" i="1" s="1"/>
  <c r="P541" i="1" s="1"/>
  <c r="K540" i="1"/>
  <c r="O540" i="1" s="1"/>
  <c r="K527" i="1"/>
  <c r="K525" i="1"/>
  <c r="K524" i="1"/>
  <c r="K523" i="1"/>
  <c r="K522" i="1"/>
  <c r="K521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2" i="1"/>
  <c r="K481" i="1"/>
  <c r="K480" i="1"/>
  <c r="K479" i="1"/>
  <c r="K478" i="1"/>
  <c r="K477" i="1"/>
  <c r="K476" i="1"/>
  <c r="K475" i="1"/>
  <c r="K474" i="1"/>
  <c r="K472" i="1"/>
  <c r="K471" i="1"/>
  <c r="K470" i="1"/>
  <c r="K469" i="1"/>
  <c r="K468" i="1"/>
  <c r="K453" i="1"/>
  <c r="K452" i="1"/>
  <c r="K451" i="1"/>
  <c r="K446" i="1"/>
  <c r="K444" i="1"/>
  <c r="K443" i="1"/>
  <c r="K442" i="1"/>
  <c r="K441" i="1"/>
  <c r="K435" i="1"/>
  <c r="K415" i="1"/>
  <c r="K414" i="1"/>
  <c r="K413" i="1"/>
  <c r="K408" i="1"/>
  <c r="K406" i="1"/>
  <c r="K405" i="1"/>
  <c r="K404" i="1"/>
  <c r="K400" i="1"/>
  <c r="K399" i="1"/>
  <c r="K398" i="1"/>
  <c r="K396" i="1"/>
  <c r="K394" i="1"/>
  <c r="K391" i="1"/>
  <c r="K388" i="1"/>
  <c r="K387" i="1"/>
  <c r="K386" i="1"/>
  <c r="K385" i="1"/>
  <c r="K384" i="1"/>
  <c r="K377" i="1"/>
  <c r="K376" i="1"/>
  <c r="K375" i="1"/>
  <c r="K374" i="1"/>
  <c r="K372" i="1"/>
  <c r="K371" i="1"/>
  <c r="K370" i="1"/>
  <c r="K369" i="1"/>
  <c r="K364" i="1"/>
  <c r="K363" i="1"/>
  <c r="K362" i="1"/>
  <c r="K360" i="1"/>
  <c r="K359" i="1"/>
  <c r="K358" i="1"/>
  <c r="K354" i="1"/>
  <c r="K353" i="1"/>
  <c r="K352" i="1"/>
  <c r="K351" i="1"/>
  <c r="K350" i="1"/>
  <c r="K349" i="1"/>
  <c r="K346" i="1"/>
  <c r="K345" i="1"/>
  <c r="K344" i="1"/>
  <c r="K343" i="1"/>
  <c r="K342" i="1"/>
  <c r="K341" i="1"/>
  <c r="K340" i="1"/>
  <c r="K339" i="1"/>
  <c r="K338" i="1"/>
  <c r="K337" i="1"/>
  <c r="K336" i="1"/>
  <c r="K333" i="1"/>
  <c r="K332" i="1"/>
  <c r="K327" i="1"/>
  <c r="K326" i="1"/>
  <c r="K320" i="1"/>
  <c r="K318" i="1"/>
  <c r="K316" i="1"/>
  <c r="K313" i="1"/>
  <c r="K310" i="1"/>
  <c r="K306" i="1"/>
  <c r="K299" i="1"/>
  <c r="K297" i="1"/>
  <c r="K296" i="1"/>
  <c r="K295" i="1"/>
  <c r="K292" i="1"/>
  <c r="K291" i="1"/>
  <c r="K290" i="1"/>
  <c r="K289" i="1"/>
  <c r="K288" i="1"/>
  <c r="K285" i="1"/>
  <c r="K283" i="1"/>
  <c r="K279" i="1"/>
  <c r="K278" i="1"/>
  <c r="K277" i="1"/>
  <c r="K276" i="1"/>
  <c r="K273" i="1"/>
  <c r="K272" i="1"/>
  <c r="K271" i="1"/>
  <c r="K268" i="1"/>
  <c r="K267" i="1"/>
  <c r="K266" i="1"/>
  <c r="K265" i="1"/>
  <c r="K263" i="1"/>
  <c r="K262" i="1"/>
  <c r="K261" i="1"/>
  <c r="K260" i="1"/>
  <c r="K259" i="1"/>
  <c r="K256" i="1"/>
  <c r="K255" i="1"/>
  <c r="K254" i="1"/>
  <c r="K253" i="1"/>
  <c r="K252" i="1"/>
  <c r="K251" i="1"/>
  <c r="K250" i="1"/>
  <c r="K249" i="1"/>
  <c r="K248" i="1"/>
  <c r="K247" i="1"/>
  <c r="K246" i="1"/>
  <c r="K243" i="1"/>
  <c r="K242" i="1"/>
  <c r="K241" i="1"/>
  <c r="K240" i="1"/>
  <c r="K239" i="1"/>
  <c r="K238" i="1"/>
  <c r="K226" i="1"/>
  <c r="K225" i="1"/>
  <c r="K224" i="1"/>
  <c r="K218" i="1"/>
  <c r="K212" i="1"/>
  <c r="K211" i="1"/>
  <c r="K209" i="1"/>
  <c r="K208" i="1"/>
  <c r="K207" i="1"/>
  <c r="K200" i="1"/>
  <c r="K199" i="1"/>
  <c r="K198" i="1"/>
  <c r="K197" i="1"/>
  <c r="K196" i="1"/>
  <c r="K195" i="1"/>
  <c r="K194" i="1"/>
  <c r="K193" i="1"/>
  <c r="K192" i="1"/>
  <c r="K187" i="1"/>
  <c r="K186" i="1"/>
  <c r="K185" i="1"/>
  <c r="K184" i="1"/>
  <c r="K183" i="1"/>
  <c r="K182" i="1"/>
  <c r="K178" i="1"/>
  <c r="K176" i="1"/>
  <c r="K175" i="1"/>
  <c r="K174" i="1"/>
  <c r="K169" i="1"/>
  <c r="K165" i="1"/>
  <c r="K164" i="1"/>
  <c r="K163" i="1"/>
  <c r="K162" i="1"/>
  <c r="K160" i="1"/>
  <c r="K158" i="1"/>
  <c r="K157" i="1"/>
  <c r="K156" i="1"/>
  <c r="K155" i="1"/>
  <c r="K154" i="1"/>
  <c r="K153" i="1"/>
  <c r="K152" i="1"/>
  <c r="K151" i="1"/>
  <c r="K150" i="1"/>
  <c r="K149" i="1"/>
  <c r="K148" i="1"/>
  <c r="K146" i="1"/>
  <c r="K145" i="1"/>
  <c r="K144" i="1"/>
  <c r="K143" i="1"/>
  <c r="K142" i="1"/>
  <c r="K141" i="1"/>
  <c r="K140" i="1"/>
  <c r="K139" i="1"/>
  <c r="K138" i="1"/>
  <c r="K137" i="1"/>
  <c r="K132" i="1"/>
  <c r="K131" i="1"/>
  <c r="K130" i="1"/>
  <c r="K129" i="1"/>
  <c r="K128" i="1"/>
  <c r="K127" i="1"/>
  <c r="K126" i="1"/>
  <c r="K125" i="1"/>
  <c r="K124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2" i="1"/>
  <c r="K80" i="1"/>
  <c r="K79" i="1"/>
  <c r="K77" i="1"/>
  <c r="K76" i="1"/>
  <c r="K75" i="1"/>
  <c r="K74" i="1"/>
  <c r="K73" i="1"/>
  <c r="K72" i="1"/>
  <c r="K71" i="1"/>
  <c r="K70" i="1"/>
  <c r="K69" i="1"/>
  <c r="K68" i="1"/>
  <c r="K67" i="1"/>
  <c r="K64" i="1"/>
  <c r="K63" i="1"/>
  <c r="K60" i="1"/>
  <c r="K59" i="1"/>
  <c r="K58" i="1"/>
  <c r="K57" i="1"/>
  <c r="K56" i="1"/>
  <c r="K55" i="1"/>
  <c r="K44" i="1"/>
  <c r="K42" i="1"/>
  <c r="K40" i="1"/>
  <c r="K38" i="1"/>
  <c r="K35" i="1"/>
  <c r="K32" i="1"/>
  <c r="K31" i="1"/>
  <c r="K30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K6" i="1"/>
  <c r="K725" i="1"/>
  <c r="O725" i="1" s="1"/>
  <c r="K722" i="1"/>
  <c r="O722" i="1" s="1"/>
  <c r="K718" i="1"/>
  <c r="O718" i="1" s="1"/>
  <c r="K715" i="1"/>
  <c r="K709" i="1"/>
  <c r="K707" i="1"/>
  <c r="K704" i="1"/>
  <c r="O704" i="1" s="1"/>
  <c r="K701" i="1"/>
  <c r="O701" i="1" s="1"/>
  <c r="K700" i="1"/>
  <c r="K697" i="1"/>
  <c r="K690" i="1"/>
  <c r="O690" i="1" s="1"/>
  <c r="K689" i="1"/>
  <c r="O689" i="1" s="1"/>
  <c r="K688" i="1"/>
  <c r="O688" i="1" s="1"/>
  <c r="K682" i="1"/>
  <c r="O682" i="1" s="1"/>
  <c r="K683" i="1"/>
  <c r="O683" i="1" s="1"/>
  <c r="K680" i="1"/>
  <c r="O680" i="1" s="1"/>
  <c r="K679" i="1"/>
  <c r="O679" i="1" s="1"/>
  <c r="K672" i="1"/>
  <c r="O672" i="1" s="1"/>
  <c r="P672" i="1" s="1"/>
  <c r="K670" i="1"/>
  <c r="O670" i="1" s="1"/>
  <c r="P670" i="1" s="1"/>
  <c r="K666" i="1"/>
  <c r="O666" i="1" s="1"/>
  <c r="K662" i="1"/>
  <c r="O662" i="1" s="1"/>
  <c r="K660" i="1"/>
  <c r="O660" i="1" s="1"/>
  <c r="K659" i="1"/>
  <c r="O659" i="1" s="1"/>
  <c r="K658" i="1"/>
  <c r="O658" i="1" s="1"/>
  <c r="P658" i="1" s="1"/>
  <c r="K648" i="1"/>
  <c r="O648" i="1" s="1"/>
  <c r="K644" i="1"/>
  <c r="O644" i="1" s="1"/>
  <c r="K639" i="1"/>
  <c r="O639" i="1" s="1"/>
  <c r="K627" i="1"/>
  <c r="O627" i="1" s="1"/>
  <c r="K625" i="1"/>
  <c r="O625" i="1" s="1"/>
  <c r="K624" i="1"/>
  <c r="O624" i="1" s="1"/>
  <c r="K623" i="1"/>
  <c r="O623" i="1" s="1"/>
  <c r="K622" i="1"/>
  <c r="O622" i="1" s="1"/>
  <c r="P622" i="1" s="1"/>
  <c r="K620" i="1"/>
  <c r="O620" i="1" s="1"/>
  <c r="K619" i="1"/>
  <c r="O619" i="1" s="1"/>
  <c r="K618" i="1"/>
  <c r="O618" i="1" s="1"/>
  <c r="K617" i="1"/>
  <c r="O617" i="1" s="1"/>
  <c r="P617" i="1" s="1"/>
  <c r="K616" i="1"/>
  <c r="O616" i="1" s="1"/>
  <c r="K614" i="1"/>
  <c r="O614" i="1" s="1"/>
  <c r="P614" i="1" s="1"/>
  <c r="K612" i="1"/>
  <c r="O612" i="1" s="1"/>
  <c r="K611" i="1"/>
  <c r="O611" i="1" s="1"/>
  <c r="K610" i="1"/>
  <c r="O610" i="1" s="1"/>
  <c r="K609" i="1"/>
  <c r="O609" i="1" s="1"/>
  <c r="P609" i="1" s="1"/>
  <c r="K603" i="1"/>
  <c r="O603" i="1" s="1"/>
  <c r="K601" i="1"/>
  <c r="O601" i="1" s="1"/>
  <c r="K599" i="1"/>
  <c r="O599" i="1" s="1"/>
  <c r="K594" i="1"/>
  <c r="O594" i="1" s="1"/>
  <c r="K586" i="1"/>
  <c r="O586" i="1" s="1"/>
  <c r="P586" i="1" s="1"/>
  <c r="K584" i="1"/>
  <c r="O584" i="1" s="1"/>
  <c r="K583" i="1"/>
  <c r="O583" i="1" s="1"/>
  <c r="K557" i="1"/>
  <c r="O557" i="1" s="1"/>
  <c r="K549" i="1"/>
  <c r="O549" i="1" s="1"/>
  <c r="K548" i="1"/>
  <c r="O548" i="1" s="1"/>
  <c r="P548" i="1" s="1"/>
  <c r="K546" i="1"/>
  <c r="O546" i="1" s="1"/>
  <c r="P546" i="1" s="1"/>
  <c r="K545" i="1"/>
  <c r="O545" i="1" s="1"/>
  <c r="K544" i="1"/>
  <c r="O544" i="1" s="1"/>
  <c r="K543" i="1"/>
  <c r="O543" i="1" s="1"/>
  <c r="K539" i="1"/>
  <c r="O539" i="1" s="1"/>
  <c r="K536" i="1"/>
  <c r="K533" i="1"/>
  <c r="K531" i="1"/>
  <c r="K529" i="1"/>
  <c r="K528" i="1"/>
  <c r="K505" i="1"/>
  <c r="K504" i="1"/>
  <c r="K503" i="1"/>
  <c r="K501" i="1"/>
  <c r="K500" i="1"/>
  <c r="K484" i="1"/>
  <c r="K483" i="1"/>
  <c r="K467" i="1"/>
  <c r="K466" i="1"/>
  <c r="K465" i="1"/>
  <c r="K464" i="1"/>
  <c r="K463" i="1"/>
  <c r="K462" i="1"/>
  <c r="K460" i="1"/>
  <c r="K459" i="1"/>
  <c r="K458" i="1"/>
  <c r="K457" i="1"/>
  <c r="K455" i="1"/>
  <c r="K448" i="1"/>
  <c r="K445" i="1"/>
  <c r="K440" i="1"/>
  <c r="K439" i="1"/>
  <c r="K438" i="1"/>
  <c r="K437" i="1"/>
  <c r="K436" i="1"/>
  <c r="K432" i="1"/>
  <c r="K431" i="1"/>
  <c r="K430" i="1"/>
  <c r="K429" i="1"/>
  <c r="K428" i="1"/>
  <c r="K426" i="1"/>
  <c r="K424" i="1"/>
  <c r="K420" i="1"/>
  <c r="K419" i="1"/>
  <c r="K412" i="1"/>
  <c r="K411" i="1"/>
  <c r="K409" i="1"/>
  <c r="K407" i="1"/>
  <c r="K402" i="1"/>
  <c r="K401" i="1"/>
  <c r="K397" i="1"/>
  <c r="K390" i="1"/>
  <c r="K389" i="1"/>
  <c r="K379" i="1"/>
  <c r="K378" i="1"/>
  <c r="K373" i="1"/>
  <c r="K366" i="1"/>
  <c r="K365" i="1"/>
  <c r="K361" i="1"/>
  <c r="K357" i="1"/>
  <c r="K356" i="1"/>
  <c r="K348" i="1"/>
  <c r="K335" i="1"/>
  <c r="K331" i="1"/>
  <c r="K330" i="1"/>
  <c r="K329" i="1"/>
  <c r="K328" i="1"/>
  <c r="K325" i="1"/>
  <c r="K324" i="1"/>
  <c r="K319" i="1"/>
  <c r="K315" i="1"/>
  <c r="K314" i="1"/>
  <c r="K311" i="1"/>
  <c r="K309" i="1"/>
  <c r="K308" i="1"/>
  <c r="K307" i="1"/>
  <c r="K305" i="1"/>
  <c r="K303" i="1"/>
  <c r="K301" i="1"/>
  <c r="K300" i="1"/>
  <c r="K294" i="1"/>
  <c r="K293" i="1"/>
  <c r="K286" i="1"/>
  <c r="K282" i="1"/>
  <c r="K281" i="1"/>
  <c r="K280" i="1"/>
  <c r="K275" i="1"/>
  <c r="K270" i="1"/>
  <c r="K269" i="1"/>
  <c r="K258" i="1"/>
  <c r="K257" i="1"/>
  <c r="K245" i="1"/>
  <c r="K244" i="1"/>
  <c r="K233" i="1"/>
  <c r="K232" i="1"/>
  <c r="K231" i="1"/>
  <c r="K230" i="1"/>
  <c r="K229" i="1"/>
  <c r="K223" i="1"/>
  <c r="K221" i="1"/>
  <c r="K220" i="1"/>
  <c r="K219" i="1"/>
  <c r="K217" i="1"/>
  <c r="K216" i="1"/>
  <c r="K215" i="1"/>
  <c r="K210" i="1"/>
  <c r="K206" i="1"/>
  <c r="K205" i="1"/>
  <c r="K204" i="1"/>
  <c r="K203" i="1"/>
  <c r="K191" i="1"/>
  <c r="K190" i="1"/>
  <c r="K189" i="1"/>
  <c r="K181" i="1"/>
  <c r="K180" i="1"/>
  <c r="K171" i="1"/>
  <c r="K168" i="1"/>
  <c r="K167" i="1"/>
  <c r="K166" i="1"/>
  <c r="K161" i="1"/>
  <c r="K159" i="1"/>
  <c r="K136" i="1"/>
  <c r="K135" i="1"/>
  <c r="K134" i="1"/>
  <c r="K133" i="1"/>
  <c r="K123" i="1"/>
  <c r="K122" i="1"/>
  <c r="K108" i="1"/>
  <c r="K107" i="1"/>
  <c r="K88" i="1"/>
  <c r="K87" i="1"/>
  <c r="K86" i="1"/>
  <c r="K85" i="1"/>
  <c r="K84" i="1"/>
  <c r="K83" i="1"/>
  <c r="K78" i="1"/>
  <c r="K66" i="1"/>
  <c r="K65" i="1"/>
  <c r="K62" i="1"/>
  <c r="K54" i="1"/>
  <c r="K52" i="1"/>
  <c r="K51" i="1"/>
  <c r="K50" i="1"/>
  <c r="K49" i="1"/>
  <c r="K47" i="1"/>
  <c r="K46" i="1"/>
  <c r="K45" i="1"/>
  <c r="K43" i="1"/>
  <c r="K41" i="1"/>
  <c r="K39" i="1"/>
  <c r="K37" i="1"/>
  <c r="K36" i="1"/>
  <c r="K34" i="1"/>
  <c r="K33" i="1"/>
  <c r="K29" i="1"/>
  <c r="K28" i="1"/>
  <c r="K10" i="1"/>
  <c r="K8" i="1"/>
  <c r="K7" i="1"/>
  <c r="K5" i="1"/>
  <c r="K602" i="1"/>
  <c r="K597" i="1"/>
  <c r="K596" i="1"/>
  <c r="K595" i="1"/>
  <c r="P546" i="18" l="1"/>
  <c r="T546" i="18" s="1"/>
  <c r="Q546" i="1"/>
  <c r="O709" i="1"/>
  <c r="P709" i="1" s="1"/>
  <c r="Q574" i="1"/>
  <c r="P574" i="18"/>
  <c r="T574" i="18" s="1"/>
  <c r="Q664" i="1"/>
  <c r="P664" i="18"/>
  <c r="T664" i="18" s="1"/>
  <c r="O723" i="1"/>
  <c r="P723" i="1" s="1"/>
  <c r="Q548" i="1"/>
  <c r="P548" i="18"/>
  <c r="T548" i="18" s="1"/>
  <c r="O715" i="1"/>
  <c r="P715" i="1" s="1"/>
  <c r="Q563" i="1"/>
  <c r="P563" i="18"/>
  <c r="T563" i="18" s="1"/>
  <c r="O686" i="1"/>
  <c r="P686" i="1" s="1"/>
  <c r="Q656" i="1"/>
  <c r="P656" i="18"/>
  <c r="T656" i="18" s="1"/>
  <c r="O724" i="1"/>
  <c r="P724" i="1" s="1"/>
  <c r="O700" i="1"/>
  <c r="P700" i="1" s="1"/>
  <c r="P637" i="18"/>
  <c r="T637" i="18" s="1"/>
  <c r="Q637" i="1"/>
  <c r="P606" i="18"/>
  <c r="T606" i="18" s="1"/>
  <c r="Q606" i="1"/>
  <c r="Q614" i="1"/>
  <c r="P614" i="18"/>
  <c r="T614" i="18" s="1"/>
  <c r="P622" i="18"/>
  <c r="T622" i="18" s="1"/>
  <c r="Q622" i="1"/>
  <c r="P571" i="18"/>
  <c r="T571" i="18" s="1"/>
  <c r="Q571" i="1"/>
  <c r="Q607" i="1"/>
  <c r="P607" i="18"/>
  <c r="T607" i="18" s="1"/>
  <c r="Q635" i="1"/>
  <c r="P635" i="18"/>
  <c r="T635" i="18" s="1"/>
  <c r="O705" i="1"/>
  <c r="P705" i="1" s="1"/>
  <c r="Q657" i="1"/>
  <c r="P657" i="18"/>
  <c r="T657" i="18" s="1"/>
  <c r="Q677" i="1"/>
  <c r="P677" i="18"/>
  <c r="T677" i="18" s="1"/>
  <c r="O694" i="1"/>
  <c r="P694" i="1" s="1"/>
  <c r="O717" i="1"/>
  <c r="P717" i="1" s="1"/>
  <c r="Q347" i="1"/>
  <c r="P347" i="18"/>
  <c r="T347" i="18" s="1"/>
  <c r="P681" i="18"/>
  <c r="T681" i="18" s="1"/>
  <c r="Q681" i="1"/>
  <c r="O697" i="1"/>
  <c r="P697" i="1" s="1"/>
  <c r="Q576" i="1"/>
  <c r="P576" i="18"/>
  <c r="T576" i="18" s="1"/>
  <c r="Q653" i="1"/>
  <c r="P653" i="18"/>
  <c r="T653" i="18" s="1"/>
  <c r="Q661" i="1"/>
  <c r="P661" i="18"/>
  <c r="T661" i="18" s="1"/>
  <c r="Q665" i="1"/>
  <c r="P665" i="18"/>
  <c r="T665" i="18" s="1"/>
  <c r="P334" i="18"/>
  <c r="T334" i="18" s="1"/>
  <c r="Q334" i="1"/>
  <c r="P670" i="18"/>
  <c r="T670" i="18" s="1"/>
  <c r="Q670" i="1"/>
  <c r="P541" i="18"/>
  <c r="T541" i="18" s="1"/>
  <c r="Q541" i="1"/>
  <c r="Q560" i="1"/>
  <c r="P560" i="18"/>
  <c r="T560" i="18" s="1"/>
  <c r="Q572" i="1"/>
  <c r="P572" i="18"/>
  <c r="T572" i="18" s="1"/>
  <c r="P578" i="18"/>
  <c r="T578" i="18" s="1"/>
  <c r="Q578" i="1"/>
  <c r="P638" i="18"/>
  <c r="T638" i="18" s="1"/>
  <c r="Q638" i="1"/>
  <c r="O713" i="1"/>
  <c r="P713" i="1" s="1"/>
  <c r="Q632" i="1"/>
  <c r="P632" i="18"/>
  <c r="T632" i="18" s="1"/>
  <c r="O685" i="1"/>
  <c r="P685" i="1" s="1"/>
  <c r="Q678" i="1"/>
  <c r="P678" i="18"/>
  <c r="T678" i="18" s="1"/>
  <c r="O706" i="1"/>
  <c r="P706" i="1" s="1"/>
  <c r="O719" i="1"/>
  <c r="P719" i="1" s="1"/>
  <c r="Q586" i="1"/>
  <c r="P586" i="18"/>
  <c r="T586" i="18" s="1"/>
  <c r="O696" i="1"/>
  <c r="P696" i="1" s="1"/>
  <c r="O684" i="1"/>
  <c r="P684" i="1" s="1"/>
  <c r="Q569" i="1"/>
  <c r="P569" i="18"/>
  <c r="T569" i="18" s="1"/>
  <c r="Q631" i="1"/>
  <c r="P631" i="18"/>
  <c r="T631" i="18" s="1"/>
  <c r="P633" i="18"/>
  <c r="T633" i="18" s="1"/>
  <c r="Q633" i="1"/>
  <c r="Q615" i="1"/>
  <c r="P615" i="18"/>
  <c r="T615" i="18" s="1"/>
  <c r="Q609" i="1"/>
  <c r="P609" i="18"/>
  <c r="T609" i="18" s="1"/>
  <c r="Q617" i="1"/>
  <c r="P617" i="18"/>
  <c r="T617" i="18" s="1"/>
  <c r="Q658" i="1"/>
  <c r="P658" i="18"/>
  <c r="T658" i="18" s="1"/>
  <c r="Q672" i="1"/>
  <c r="P672" i="18"/>
  <c r="T672" i="18" s="1"/>
  <c r="O707" i="1"/>
  <c r="P707" i="1" s="1"/>
  <c r="P542" i="18"/>
  <c r="T542" i="18" s="1"/>
  <c r="Q542" i="1"/>
  <c r="Q554" i="1"/>
  <c r="P554" i="18"/>
  <c r="T554" i="18" s="1"/>
  <c r="P579" i="18"/>
  <c r="T579" i="18" s="1"/>
  <c r="Q579" i="1"/>
  <c r="O695" i="1"/>
  <c r="P695" i="1" s="1"/>
  <c r="P621" i="18"/>
  <c r="T621" i="18" s="1"/>
  <c r="Q621" i="1"/>
  <c r="P669" i="18"/>
  <c r="T669" i="18" s="1"/>
  <c r="Q669" i="1"/>
  <c r="P634" i="18"/>
  <c r="T634" i="18" s="1"/>
  <c r="Q634" i="1"/>
  <c r="P708" i="1"/>
  <c r="O708" i="1"/>
  <c r="Q222" i="1"/>
  <c r="P222" i="18"/>
  <c r="T222" i="18" s="1"/>
  <c r="P202" i="1"/>
  <c r="R4" i="1"/>
  <c r="O237" i="1"/>
  <c r="P237" i="1" s="1"/>
  <c r="P725" i="1"/>
  <c r="P550" i="1"/>
  <c r="P558" i="1"/>
  <c r="P567" i="1"/>
  <c r="P573" i="1"/>
  <c r="P581" i="1"/>
  <c r="P592" i="1"/>
  <c r="P652" i="1"/>
  <c r="P654" i="1"/>
  <c r="P675" i="1"/>
  <c r="P712" i="1"/>
  <c r="P604" i="1"/>
  <c r="P613" i="1"/>
  <c r="P646" i="1"/>
  <c r="P630" i="1"/>
  <c r="P643" i="1"/>
  <c r="P693" i="1"/>
  <c r="P716" i="1"/>
  <c r="P583" i="1"/>
  <c r="P683" i="1"/>
  <c r="P603" i="1"/>
  <c r="P611" i="1"/>
  <c r="P620" i="1"/>
  <c r="P627" i="1"/>
  <c r="P648" i="1"/>
  <c r="P666" i="1"/>
  <c r="P682" i="1"/>
  <c r="P690" i="1"/>
  <c r="P704" i="1"/>
  <c r="P551" i="1"/>
  <c r="P556" i="1"/>
  <c r="P566" i="1"/>
  <c r="P568" i="1"/>
  <c r="P580" i="1"/>
  <c r="P593" i="1"/>
  <c r="P628" i="1"/>
  <c r="P650" i="1"/>
  <c r="P651" i="1"/>
  <c r="P676" i="1"/>
  <c r="P720" i="1"/>
  <c r="P544" i="1"/>
  <c r="P625" i="1"/>
  <c r="P584" i="1"/>
  <c r="P395" i="1"/>
  <c r="P619" i="1"/>
  <c r="P644" i="1"/>
  <c r="P545" i="1"/>
  <c r="P642" i="1"/>
  <c r="P667" i="1"/>
  <c r="P698" i="1"/>
  <c r="P699" i="1"/>
  <c r="P687" i="1"/>
  <c r="P721" i="1"/>
  <c r="P425" i="1"/>
  <c r="P662" i="1"/>
  <c r="P539" i="1"/>
  <c r="P549" i="1"/>
  <c r="P594" i="1"/>
  <c r="P623" i="1"/>
  <c r="P639" i="1"/>
  <c r="P659" i="1"/>
  <c r="P679" i="1"/>
  <c r="P688" i="1"/>
  <c r="P718" i="1"/>
  <c r="P552" i="1"/>
  <c r="P555" i="1"/>
  <c r="P559" i="1"/>
  <c r="P561" i="1"/>
  <c r="P564" i="1"/>
  <c r="P575" i="1"/>
  <c r="P605" i="1"/>
  <c r="P647" i="1"/>
  <c r="P655" i="1"/>
  <c r="P671" i="1"/>
  <c r="P703" i="1"/>
  <c r="P626" i="1"/>
  <c r="P668" i="1"/>
  <c r="P636" i="1"/>
  <c r="P702" i="1"/>
  <c r="P691" i="1"/>
  <c r="P710" i="1"/>
  <c r="P228" i="1"/>
  <c r="P427" i="1"/>
  <c r="P601" i="1"/>
  <c r="P612" i="1"/>
  <c r="P543" i="1"/>
  <c r="P557" i="1"/>
  <c r="P599" i="1"/>
  <c r="P610" i="1"/>
  <c r="P616" i="1"/>
  <c r="P618" i="1"/>
  <c r="P624" i="1"/>
  <c r="P660" i="1"/>
  <c r="P680" i="1"/>
  <c r="P689" i="1"/>
  <c r="P701" i="1"/>
  <c r="P722" i="1"/>
  <c r="P540" i="1"/>
  <c r="P547" i="1"/>
  <c r="P553" i="1"/>
  <c r="P562" i="1"/>
  <c r="P565" i="1"/>
  <c r="P570" i="1"/>
  <c r="P577" i="1"/>
  <c r="P588" i="1"/>
  <c r="P649" i="1"/>
  <c r="P663" i="1"/>
  <c r="P673" i="1"/>
  <c r="P711" i="1"/>
  <c r="P629" i="1"/>
  <c r="P640" i="1"/>
  <c r="P641" i="1"/>
  <c r="P692" i="1"/>
  <c r="P714" i="1"/>
  <c r="P530" i="1"/>
  <c r="D217" i="1"/>
  <c r="D616" i="1"/>
  <c r="D618" i="1"/>
  <c r="D722" i="1"/>
  <c r="D128" i="1"/>
  <c r="D149" i="1"/>
  <c r="D510" i="1"/>
  <c r="D43" i="1"/>
  <c r="D204" i="1"/>
  <c r="D430" i="1"/>
  <c r="D243" i="1"/>
  <c r="D336" i="1"/>
  <c r="D342" i="1"/>
  <c r="D351" i="1"/>
  <c r="D360" i="1"/>
  <c r="D451" i="1"/>
  <c r="D474" i="1"/>
  <c r="D497" i="1"/>
  <c r="D558" i="1"/>
  <c r="D631" i="1"/>
  <c r="D201" i="1"/>
  <c r="D317" i="1"/>
  <c r="D45" i="1"/>
  <c r="D51" i="1"/>
  <c r="D244" i="1"/>
  <c r="D281" i="1"/>
  <c r="D301" i="1"/>
  <c r="D315" i="1"/>
  <c r="D365" i="1"/>
  <c r="D431" i="1"/>
  <c r="D439" i="1"/>
  <c r="D536" i="1"/>
  <c r="D557" i="1"/>
  <c r="D620" i="1"/>
  <c r="D689" i="1"/>
  <c r="D21" i="1"/>
  <c r="D38" i="1"/>
  <c r="D57" i="1"/>
  <c r="D90" i="1"/>
  <c r="D93" i="1"/>
  <c r="D193" i="1"/>
  <c r="D208" i="1"/>
  <c r="D225" i="1"/>
  <c r="D343" i="1"/>
  <c r="D442" i="1"/>
  <c r="D705" i="1"/>
  <c r="D202" i="1"/>
  <c r="D427" i="1"/>
  <c r="D203" i="1"/>
  <c r="D33" i="1"/>
  <c r="D88" i="1"/>
  <c r="D190" i="1"/>
  <c r="D221" i="1"/>
  <c r="D319" i="1"/>
  <c r="D366" i="1"/>
  <c r="D419" i="1"/>
  <c r="D466" i="1"/>
  <c r="D583" i="1"/>
  <c r="D17" i="1"/>
  <c r="D22" i="1"/>
  <c r="D130" i="1"/>
  <c r="D140" i="1"/>
  <c r="D183" i="1"/>
  <c r="D194" i="1"/>
  <c r="D209" i="1"/>
  <c r="D253" i="1"/>
  <c r="D261" i="1"/>
  <c r="D313" i="1"/>
  <c r="D338" i="1"/>
  <c r="D344" i="1"/>
  <c r="D385" i="1"/>
  <c r="D408" i="1"/>
  <c r="D453" i="1"/>
  <c r="D298" i="1"/>
  <c r="D506" i="1"/>
  <c r="D538" i="1"/>
  <c r="D698" i="1"/>
  <c r="D222" i="1"/>
  <c r="D409" i="1"/>
  <c r="D25" i="1"/>
  <c r="D55" i="1"/>
  <c r="D92" i="1"/>
  <c r="D267" i="1"/>
  <c r="D346" i="1"/>
  <c r="D370" i="1"/>
  <c r="D384" i="1"/>
  <c r="D435" i="1"/>
  <c r="D551" i="1"/>
  <c r="D696" i="1"/>
  <c r="D656" i="1"/>
  <c r="D133" i="1"/>
  <c r="D314" i="1"/>
  <c r="D464" i="1"/>
  <c r="D688" i="1"/>
  <c r="D56" i="1"/>
  <c r="D111" i="1"/>
  <c r="D54" i="1"/>
  <c r="D324" i="1"/>
  <c r="D467" i="1"/>
  <c r="D9" i="1"/>
  <c r="D69" i="1"/>
  <c r="D248" i="1"/>
  <c r="D316" i="1"/>
  <c r="D399" i="1"/>
  <c r="D488" i="1"/>
  <c r="D541" i="1"/>
  <c r="D227" i="1"/>
  <c r="D392" i="1"/>
  <c r="D228" i="1"/>
  <c r="D10" i="1"/>
  <c r="D599" i="1"/>
  <c r="D666" i="1"/>
  <c r="D242" i="1"/>
  <c r="D391" i="1"/>
  <c r="D503" i="1"/>
  <c r="D103" i="1"/>
  <c r="D460" i="1"/>
  <c r="D124" i="1"/>
  <c r="D327" i="1"/>
  <c r="D468" i="1"/>
  <c r="D513" i="1"/>
  <c r="D36" i="1"/>
  <c r="D210" i="1"/>
  <c r="D448" i="1"/>
  <c r="D169" i="1"/>
  <c r="D278" i="1"/>
  <c r="D375" i="1"/>
  <c r="D400" i="1"/>
  <c r="D161" i="1"/>
  <c r="D110" i="1"/>
  <c r="D207" i="1"/>
  <c r="D266" i="1"/>
  <c r="D350" i="1"/>
  <c r="D389" i="1"/>
  <c r="D619" i="1"/>
  <c r="D89" i="1"/>
  <c r="D86" i="1"/>
  <c r="D543" i="1"/>
  <c r="D701" i="1"/>
  <c r="D18" i="1"/>
  <c r="D72" i="1"/>
  <c r="D106" i="1"/>
  <c r="D47" i="1"/>
  <c r="D87" i="1"/>
  <c r="D229" i="1"/>
  <c r="D401" i="1"/>
  <c r="D644" i="1"/>
  <c r="D659" i="1"/>
  <c r="D117" i="1"/>
  <c r="D138" i="1"/>
  <c r="D158" i="1"/>
  <c r="D255" i="1"/>
  <c r="D295" i="1"/>
  <c r="D471" i="1"/>
  <c r="D480" i="1"/>
  <c r="D433" i="1"/>
  <c r="D7" i="1"/>
  <c r="D65" i="1"/>
  <c r="D159" i="1"/>
  <c r="D181" i="1"/>
  <c r="D215" i="1"/>
  <c r="D293" i="1"/>
  <c r="D328" i="1"/>
  <c r="D348" i="1"/>
  <c r="D529" i="1"/>
  <c r="D545" i="1"/>
  <c r="D586" i="1"/>
  <c r="D624" i="1"/>
  <c r="D77" i="1"/>
  <c r="D114" i="1"/>
  <c r="D118" i="1"/>
  <c r="D174" i="1"/>
  <c r="D279" i="1"/>
  <c r="D296" i="1"/>
  <c r="D650" i="1"/>
  <c r="D434" i="1"/>
  <c r="D646" i="1"/>
  <c r="D717" i="1"/>
  <c r="D147" i="1"/>
  <c r="D334" i="1"/>
  <c r="D437" i="1"/>
  <c r="D82" i="1"/>
  <c r="D187" i="1"/>
  <c r="D273" i="1"/>
  <c r="D290" i="1"/>
  <c r="D405" i="1"/>
  <c r="D446" i="1"/>
  <c r="D495" i="1"/>
  <c r="D534" i="1"/>
  <c r="D166" i="1"/>
  <c r="D233" i="1"/>
  <c r="D330" i="1"/>
  <c r="D361" i="1"/>
  <c r="D533" i="1"/>
  <c r="D549" i="1"/>
  <c r="D725" i="1"/>
  <c r="D144" i="1"/>
  <c r="D46" i="1"/>
  <c r="D257" i="1"/>
  <c r="D305" i="1"/>
  <c r="D609" i="1"/>
  <c r="D30" i="1"/>
  <c r="D101" i="1"/>
  <c r="D153" i="1"/>
  <c r="D200" i="1"/>
  <c r="D238" i="1"/>
  <c r="D254" i="1"/>
  <c r="D277" i="1"/>
  <c r="D292" i="1"/>
  <c r="D524" i="1"/>
  <c r="D553" i="1"/>
  <c r="D574" i="1"/>
  <c r="D5" i="1"/>
  <c r="D62" i="1"/>
  <c r="D136" i="1"/>
  <c r="D258" i="1"/>
  <c r="D307" i="1"/>
  <c r="D424" i="1"/>
  <c r="D462" i="1"/>
  <c r="D544" i="1"/>
  <c r="D623" i="1"/>
  <c r="D249" i="1"/>
  <c r="D579" i="1"/>
  <c r="D8" i="1"/>
  <c r="D66" i="1"/>
  <c r="D122" i="1"/>
  <c r="D216" i="1"/>
  <c r="D407" i="1"/>
  <c r="D500" i="1"/>
  <c r="D639" i="1"/>
  <c r="D662" i="1"/>
  <c r="D11" i="1"/>
  <c r="D60" i="1"/>
  <c r="D98" i="1"/>
  <c r="D148" i="1"/>
  <c r="D160" i="1"/>
  <c r="D224" i="1"/>
  <c r="D251" i="1"/>
  <c r="D272" i="1"/>
  <c r="D283" i="1"/>
  <c r="D341" i="1"/>
  <c r="D415" i="1"/>
  <c r="D482" i="1"/>
  <c r="D492" i="1"/>
  <c r="D509" i="1"/>
  <c r="D515" i="1"/>
  <c r="D274" i="1"/>
  <c r="D393" i="1"/>
  <c r="D532" i="1"/>
  <c r="D595" i="1"/>
  <c r="D429" i="1"/>
  <c r="D484" i="1"/>
  <c r="D709" i="1"/>
  <c r="D715" i="1"/>
  <c r="D97" i="1"/>
  <c r="D196" i="1"/>
  <c r="D517" i="1"/>
  <c r="D449" i="1"/>
  <c r="D591" i="1"/>
  <c r="D686" i="1"/>
  <c r="D636" i="1"/>
  <c r="D49" i="1"/>
  <c r="D85" i="1"/>
  <c r="D168" i="1"/>
  <c r="D191" i="1"/>
  <c r="D270" i="1"/>
  <c r="D303" i="1"/>
  <c r="D379" i="1"/>
  <c r="D459" i="1"/>
  <c r="D539" i="1"/>
  <c r="D594" i="1"/>
  <c r="D679" i="1"/>
  <c r="D718" i="1"/>
  <c r="D20" i="1"/>
  <c r="D24" i="1"/>
  <c r="D74" i="1"/>
  <c r="D102" i="1"/>
  <c r="D105" i="1"/>
  <c r="D129" i="1"/>
  <c r="D151" i="1"/>
  <c r="D192" i="1"/>
  <c r="D226" i="1"/>
  <c r="D369" i="1"/>
  <c r="D388" i="1"/>
  <c r="D441" i="1"/>
  <c r="D519" i="1"/>
  <c r="D523" i="1"/>
  <c r="D542" i="1"/>
  <c r="D552" i="1"/>
  <c r="D555" i="1"/>
  <c r="D559" i="1"/>
  <c r="D561" i="1"/>
  <c r="D564" i="1"/>
  <c r="D575" i="1"/>
  <c r="D605" i="1"/>
  <c r="D647" i="1"/>
  <c r="D655" i="1"/>
  <c r="D671" i="1"/>
  <c r="D703" i="1"/>
  <c r="D172" i="1"/>
  <c r="D322" i="1"/>
  <c r="D367" i="1"/>
  <c r="D410" i="1"/>
  <c r="D421" i="1"/>
  <c r="D461" i="1"/>
  <c r="D582" i="1"/>
  <c r="D633" i="1"/>
  <c r="D642" i="1"/>
  <c r="D667" i="1"/>
  <c r="D598" i="1"/>
  <c r="D641" i="1"/>
  <c r="D691" i="1"/>
  <c r="D710" i="1"/>
  <c r="D723" i="1"/>
  <c r="D81" i="1"/>
  <c r="D425" i="1"/>
  <c r="D548" i="1"/>
  <c r="D622" i="1"/>
  <c r="D16" i="1"/>
  <c r="D104" i="1"/>
  <c r="D260" i="1"/>
  <c r="D310" i="1"/>
  <c r="D337" i="1"/>
  <c r="D406" i="1"/>
  <c r="D452" i="1"/>
  <c r="D472" i="1"/>
  <c r="D572" i="1"/>
  <c r="D418" i="1"/>
  <c r="D456" i="1"/>
  <c r="D4" i="1"/>
  <c r="D687" i="1"/>
  <c r="D61" i="1"/>
  <c r="D171" i="1"/>
  <c r="D402" i="1"/>
  <c r="D501" i="1"/>
  <c r="D71" i="1"/>
  <c r="D91" i="1"/>
  <c r="D112" i="1"/>
  <c r="D141" i="1"/>
  <c r="D156" i="1"/>
  <c r="D162" i="1"/>
  <c r="D211" i="1"/>
  <c r="D246" i="1"/>
  <c r="D291" i="1"/>
  <c r="D339" i="1"/>
  <c r="D345" i="1"/>
  <c r="D362" i="1"/>
  <c r="D404" i="1"/>
  <c r="D413" i="1"/>
  <c r="D478" i="1"/>
  <c r="D485" i="1"/>
  <c r="D489" i="1"/>
  <c r="D490" i="1"/>
  <c r="D491" i="1"/>
  <c r="D496" i="1"/>
  <c r="D511" i="1"/>
  <c r="D540" i="1"/>
  <c r="D547" i="1"/>
  <c r="D562" i="1"/>
  <c r="D565" i="1"/>
  <c r="D570" i="1"/>
  <c r="D577" i="1"/>
  <c r="D588" i="1"/>
  <c r="D649" i="1"/>
  <c r="D663" i="1"/>
  <c r="D673" i="1"/>
  <c r="D711" i="1"/>
  <c r="D173" i="1"/>
  <c r="D287" i="1"/>
  <c r="D382" i="1"/>
  <c r="D422" i="1"/>
  <c r="D423" i="1"/>
  <c r="D450" i="1"/>
  <c r="D502" i="1"/>
  <c r="D585" i="1"/>
  <c r="D590" i="1"/>
  <c r="D626" i="1"/>
  <c r="D668" i="1"/>
  <c r="D630" i="1"/>
  <c r="D643" i="1"/>
  <c r="D692" i="1"/>
  <c r="D714" i="1"/>
  <c r="D724" i="1"/>
  <c r="D514" i="1"/>
  <c r="D554" i="1"/>
  <c r="D560" i="1"/>
  <c r="D576" i="1"/>
  <c r="D284" i="1"/>
  <c r="D355" i="1"/>
  <c r="D526" i="1"/>
  <c r="D607" i="1"/>
  <c r="D638" i="1"/>
  <c r="D702" i="1"/>
  <c r="D395" i="1"/>
  <c r="D123" i="1"/>
  <c r="D223" i="1"/>
  <c r="D329" i="1"/>
  <c r="D680" i="1"/>
  <c r="D12" i="1"/>
  <c r="D335" i="1"/>
  <c r="D612" i="1"/>
  <c r="D683" i="1"/>
  <c r="D6" i="1"/>
  <c r="D13" i="1"/>
  <c r="D26" i="1"/>
  <c r="D32" i="1"/>
  <c r="D40" i="1"/>
  <c r="D58" i="1"/>
  <c r="D63" i="1"/>
  <c r="D70" i="1"/>
  <c r="D79" i="1"/>
  <c r="D94" i="1"/>
  <c r="D99" i="1"/>
  <c r="D109" i="1"/>
  <c r="D113" i="1"/>
  <c r="D119" i="1"/>
  <c r="D125" i="1"/>
  <c r="D139" i="1"/>
  <c r="D142" i="1"/>
  <c r="D145" i="1"/>
  <c r="D154" i="1"/>
  <c r="D157" i="1"/>
  <c r="D163" i="1"/>
  <c r="D175" i="1"/>
  <c r="D184" i="1"/>
  <c r="D197" i="1"/>
  <c r="D212" i="1"/>
  <c r="D239" i="1"/>
  <c r="D247" i="1"/>
  <c r="D256" i="1"/>
  <c r="D262" i="1"/>
  <c r="D289" i="1"/>
  <c r="D297" i="1"/>
  <c r="D318" i="1"/>
  <c r="D332" i="1"/>
  <c r="D354" i="1"/>
  <c r="D371" i="1"/>
  <c r="D376" i="1"/>
  <c r="D394" i="1"/>
  <c r="D414" i="1"/>
  <c r="D443" i="1"/>
  <c r="D469" i="1"/>
  <c r="D476" i="1"/>
  <c r="D479" i="1"/>
  <c r="D486" i="1"/>
  <c r="D494" i="1"/>
  <c r="D507" i="1"/>
  <c r="D512" i="1"/>
  <c r="D550" i="1"/>
  <c r="D567" i="1"/>
  <c r="D573" i="1"/>
  <c r="D581" i="1"/>
  <c r="D592" i="1"/>
  <c r="D652" i="1"/>
  <c r="D654" i="1"/>
  <c r="D675" i="1"/>
  <c r="D712" i="1"/>
  <c r="D234" i="1"/>
  <c r="D236" i="1"/>
  <c r="D323" i="1"/>
  <c r="D368" i="1"/>
  <c r="D383" i="1"/>
  <c r="D417" i="1"/>
  <c r="D535" i="1"/>
  <c r="D600" i="1"/>
  <c r="D629" i="1"/>
  <c r="D640" i="1"/>
  <c r="D632" i="1"/>
  <c r="D657" i="1"/>
  <c r="D665" i="1"/>
  <c r="D693" i="1"/>
  <c r="D716" i="1"/>
  <c r="D177" i="1"/>
  <c r="D237" i="1"/>
  <c r="D530" i="1"/>
  <c r="D602" i="1"/>
  <c r="D29" i="1"/>
  <c r="D41" i="1"/>
  <c r="D84" i="1"/>
  <c r="D108" i="1"/>
  <c r="D135" i="1"/>
  <c r="D167" i="1"/>
  <c r="D206" i="1"/>
  <c r="D220" i="1"/>
  <c r="D232" i="1"/>
  <c r="D269" i="1"/>
  <c r="D286" i="1"/>
  <c r="D311" i="1"/>
  <c r="D357" i="1"/>
  <c r="D412" i="1"/>
  <c r="D436" i="1"/>
  <c r="D458" i="1"/>
  <c r="D68" i="1"/>
  <c r="D73" i="1"/>
  <c r="D182" i="1"/>
  <c r="D250" i="1"/>
  <c r="D364" i="1"/>
  <c r="D377" i="1"/>
  <c r="D475" i="1"/>
  <c r="D481" i="1"/>
  <c r="D499" i="1"/>
  <c r="D312" i="1"/>
  <c r="D589" i="1"/>
  <c r="D721" i="1"/>
  <c r="D34" i="1"/>
  <c r="D50" i="1"/>
  <c r="D275" i="1"/>
  <c r="D420" i="1"/>
  <c r="D465" i="1"/>
  <c r="D610" i="1"/>
  <c r="D660" i="1"/>
  <c r="D31" i="1"/>
  <c r="D180" i="1"/>
  <c r="D245" i="1"/>
  <c r="D280" i="1"/>
  <c r="D432" i="1"/>
  <c r="D438" i="1"/>
  <c r="D531" i="1"/>
  <c r="D601" i="1"/>
  <c r="D625" i="1"/>
  <c r="D596" i="1"/>
  <c r="D37" i="1"/>
  <c r="D78" i="1"/>
  <c r="D134" i="1"/>
  <c r="D205" i="1"/>
  <c r="D230" i="1"/>
  <c r="D294" i="1"/>
  <c r="D308" i="1"/>
  <c r="D390" i="1"/>
  <c r="D426" i="1"/>
  <c r="D455" i="1"/>
  <c r="D463" i="1"/>
  <c r="D504" i="1"/>
  <c r="D584" i="1"/>
  <c r="D603" i="1"/>
  <c r="D611" i="1"/>
  <c r="D627" i="1"/>
  <c r="D648" i="1"/>
  <c r="D682" i="1"/>
  <c r="D690" i="1"/>
  <c r="D704" i="1"/>
  <c r="D14" i="1"/>
  <c r="D19" i="1"/>
  <c r="D42" i="1"/>
  <c r="D59" i="1"/>
  <c r="D64" i="1"/>
  <c r="D80" i="1"/>
  <c r="D95" i="1"/>
  <c r="D100" i="1"/>
  <c r="D115" i="1"/>
  <c r="D120" i="1"/>
  <c r="D126" i="1"/>
  <c r="D131" i="1"/>
  <c r="D146" i="1"/>
  <c r="D150" i="1"/>
  <c r="D152" i="1"/>
  <c r="D155" i="1"/>
  <c r="D164" i="1"/>
  <c r="D176" i="1"/>
  <c r="D185" i="1"/>
  <c r="D198" i="1"/>
  <c r="D218" i="1"/>
  <c r="D240" i="1"/>
  <c r="D252" i="1"/>
  <c r="D259" i="1"/>
  <c r="D263" i="1"/>
  <c r="D285" i="1"/>
  <c r="D299" i="1"/>
  <c r="D320" i="1"/>
  <c r="D333" i="1"/>
  <c r="D340" i="1"/>
  <c r="D353" i="1"/>
  <c r="D358" i="1"/>
  <c r="D372" i="1"/>
  <c r="D386" i="1"/>
  <c r="D396" i="1"/>
  <c r="D470" i="1"/>
  <c r="D508" i="1"/>
  <c r="D516" i="1"/>
  <c r="D518" i="1"/>
  <c r="D525" i="1"/>
  <c r="D556" i="1"/>
  <c r="D566" i="1"/>
  <c r="D568" i="1"/>
  <c r="D580" i="1"/>
  <c r="D593" i="1"/>
  <c r="D628" i="1"/>
  <c r="D651" i="1"/>
  <c r="D676" i="1"/>
  <c r="D720" i="1"/>
  <c r="D213" i="1"/>
  <c r="D235" i="1"/>
  <c r="D264" i="1"/>
  <c r="D302" i="1"/>
  <c r="D380" i="1"/>
  <c r="D381" i="1"/>
  <c r="D537" i="1"/>
  <c r="D604" i="1"/>
  <c r="D613" i="1"/>
  <c r="D669" i="1"/>
  <c r="D634" i="1"/>
  <c r="D685" i="1"/>
  <c r="D677" i="1"/>
  <c r="D694" i="1"/>
  <c r="D48" i="1"/>
  <c r="D179" i="1"/>
  <c r="D615" i="1"/>
  <c r="D378" i="1"/>
  <c r="D445" i="1"/>
  <c r="D528" i="1"/>
  <c r="D617" i="1"/>
  <c r="D658" i="1"/>
  <c r="D672" i="1"/>
  <c r="D700" i="1"/>
  <c r="D271" i="1"/>
  <c r="D493" i="1"/>
  <c r="D522" i="1"/>
  <c r="D527" i="1"/>
  <c r="D569" i="1"/>
  <c r="D637" i="1"/>
  <c r="D653" i="1"/>
  <c r="D170" i="1"/>
  <c r="D661" i="1"/>
  <c r="D708" i="1"/>
  <c r="D681" i="1"/>
  <c r="D597" i="1"/>
  <c r="D28" i="1"/>
  <c r="D39" i="1"/>
  <c r="D52" i="1"/>
  <c r="D83" i="1"/>
  <c r="D107" i="1"/>
  <c r="D189" i="1"/>
  <c r="D219" i="1"/>
  <c r="D231" i="1"/>
  <c r="D282" i="1"/>
  <c r="D300" i="1"/>
  <c r="D309" i="1"/>
  <c r="D325" i="1"/>
  <c r="D331" i="1"/>
  <c r="D356" i="1"/>
  <c r="D373" i="1"/>
  <c r="D397" i="1"/>
  <c r="D411" i="1"/>
  <c r="D428" i="1"/>
  <c r="D440" i="1"/>
  <c r="D457" i="1"/>
  <c r="D483" i="1"/>
  <c r="D505" i="1"/>
  <c r="D546" i="1"/>
  <c r="D614" i="1"/>
  <c r="D670" i="1"/>
  <c r="D697" i="1"/>
  <c r="D707" i="1"/>
  <c r="D15" i="1"/>
  <c r="D23" i="1"/>
  <c r="D27" i="1"/>
  <c r="D35" i="1"/>
  <c r="D44" i="1"/>
  <c r="D67" i="1"/>
  <c r="D75" i="1"/>
  <c r="D76" i="1"/>
  <c r="D96" i="1"/>
  <c r="D116" i="1"/>
  <c r="D121" i="1"/>
  <c r="D127" i="1"/>
  <c r="D132" i="1"/>
  <c r="D137" i="1"/>
  <c r="D143" i="1"/>
  <c r="D165" i="1"/>
  <c r="D178" i="1"/>
  <c r="D186" i="1"/>
  <c r="D195" i="1"/>
  <c r="D199" i="1"/>
  <c r="D241" i="1"/>
  <c r="D265" i="1"/>
  <c r="D268" i="1"/>
  <c r="D276" i="1"/>
  <c r="D288" i="1"/>
  <c r="D306" i="1"/>
  <c r="D326" i="1"/>
  <c r="D349" i="1"/>
  <c r="D352" i="1"/>
  <c r="D359" i="1"/>
  <c r="D363" i="1"/>
  <c r="D374" i="1"/>
  <c r="D387" i="1"/>
  <c r="D398" i="1"/>
  <c r="D444" i="1"/>
  <c r="D477" i="1"/>
  <c r="D487" i="1"/>
  <c r="D498" i="1"/>
  <c r="D521" i="1"/>
  <c r="D563" i="1"/>
  <c r="D571" i="1"/>
  <c r="D578" i="1"/>
  <c r="D664" i="1"/>
  <c r="D695" i="1"/>
  <c r="D214" i="1"/>
  <c r="D304" i="1"/>
  <c r="D321" i="1"/>
  <c r="D403" i="1"/>
  <c r="D416" i="1"/>
  <c r="D447" i="1"/>
  <c r="D520" i="1"/>
  <c r="D587" i="1"/>
  <c r="D606" i="1"/>
  <c r="D621" i="1"/>
  <c r="D635" i="1"/>
  <c r="D684" i="1"/>
  <c r="D713" i="1"/>
  <c r="D699" i="1"/>
  <c r="D678" i="1"/>
  <c r="D706" i="1"/>
  <c r="D719" i="1"/>
  <c r="D53" i="1"/>
  <c r="D188" i="1"/>
  <c r="D347" i="1"/>
  <c r="R334" i="1"/>
  <c r="R717" i="1"/>
  <c r="R681" i="1"/>
  <c r="R395" i="1"/>
  <c r="R721" i="1"/>
  <c r="R702" i="1"/>
  <c r="R636" i="1"/>
  <c r="R51" i="1"/>
  <c r="R674" i="1"/>
  <c r="R684" i="1"/>
  <c r="R635" i="1"/>
  <c r="R621" i="1"/>
  <c r="R606" i="1"/>
  <c r="R587" i="1"/>
  <c r="R520" i="1"/>
  <c r="R447" i="1"/>
  <c r="R416" i="1"/>
  <c r="R403" i="1"/>
  <c r="R393" i="1"/>
  <c r="R321" i="1"/>
  <c r="R304" i="1"/>
  <c r="R274" i="1"/>
  <c r="R695" i="1"/>
  <c r="R664" i="1"/>
  <c r="R631" i="1"/>
  <c r="R571" i="1"/>
  <c r="R563" i="1"/>
  <c r="R374" i="1"/>
  <c r="R44" i="1"/>
  <c r="R670" i="1"/>
  <c r="R533" i="1"/>
  <c r="R457" i="1"/>
  <c r="R411" i="1"/>
  <c r="R300" i="1"/>
  <c r="R219" i="1"/>
  <c r="R166" i="1"/>
  <c r="R248" i="1"/>
  <c r="R9" i="1"/>
  <c r="R78" i="1"/>
  <c r="R46" i="1"/>
  <c r="R37" i="1"/>
  <c r="R113" i="1"/>
  <c r="R501" i="1"/>
  <c r="R595" i="1"/>
  <c r="R177" i="1"/>
  <c r="R665" i="1"/>
  <c r="R506" i="1"/>
  <c r="R383" i="1"/>
  <c r="R368" i="1"/>
  <c r="R298" i="1"/>
  <c r="R234" i="1"/>
  <c r="R675" i="1"/>
  <c r="R654" i="1"/>
  <c r="R581" i="1"/>
  <c r="R494" i="1"/>
  <c r="R486" i="1"/>
  <c r="R476" i="1"/>
  <c r="R443" i="1"/>
  <c r="R385" i="1"/>
  <c r="R376" i="1"/>
  <c r="R344" i="1"/>
  <c r="R318" i="1"/>
  <c r="R289" i="1"/>
  <c r="R224" i="1"/>
  <c r="R197" i="1"/>
  <c r="R184" i="1"/>
  <c r="R175" i="1"/>
  <c r="R163" i="1"/>
  <c r="R157" i="1"/>
  <c r="R154" i="1"/>
  <c r="R145" i="1"/>
  <c r="R142" i="1"/>
  <c r="R139" i="1"/>
  <c r="R130" i="1"/>
  <c r="R125" i="1"/>
  <c r="R119" i="1"/>
  <c r="R58" i="1"/>
  <c r="R22" i="1"/>
  <c r="R6" i="1"/>
  <c r="R683" i="1"/>
  <c r="R644" i="1"/>
  <c r="R531" i="1"/>
  <c r="R407" i="1"/>
  <c r="R307" i="1"/>
  <c r="R216" i="1"/>
  <c r="R180" i="1"/>
  <c r="R87" i="1"/>
  <c r="R36" i="1"/>
  <c r="R419" i="1"/>
  <c r="R28" i="1"/>
  <c r="R228" i="1"/>
  <c r="R724" i="1"/>
  <c r="R656" i="1"/>
  <c r="R630" i="1"/>
  <c r="R626" i="1"/>
  <c r="R585" i="1"/>
  <c r="R450" i="1"/>
  <c r="R422" i="1"/>
  <c r="R382" i="1"/>
  <c r="R287" i="1"/>
  <c r="R711" i="1"/>
  <c r="R649" i="1"/>
  <c r="R588" i="1"/>
  <c r="R577" i="1"/>
  <c r="R562" i="1"/>
  <c r="R540" i="1"/>
  <c r="R391" i="1"/>
  <c r="R370" i="1"/>
  <c r="R345" i="1"/>
  <c r="R246" i="1"/>
  <c r="R162" i="1"/>
  <c r="R141" i="1"/>
  <c r="R124" i="1"/>
  <c r="R112" i="1"/>
  <c r="R71" i="1"/>
  <c r="R69" i="1"/>
  <c r="R57" i="1"/>
  <c r="R31" i="1"/>
  <c r="R25" i="1"/>
  <c r="R21" i="1"/>
  <c r="R18" i="1"/>
  <c r="R12" i="1"/>
  <c r="R722" i="1"/>
  <c r="R701" i="1"/>
  <c r="R689" i="1"/>
  <c r="R680" i="1"/>
  <c r="R660" i="1"/>
  <c r="R624" i="1"/>
  <c r="R618" i="1"/>
  <c r="R616" i="1"/>
  <c r="R610" i="1"/>
  <c r="R599" i="1"/>
  <c r="R557" i="1"/>
  <c r="R543" i="1"/>
  <c r="R465" i="1"/>
  <c r="R460" i="1"/>
  <c r="R437" i="1"/>
  <c r="R431" i="1"/>
  <c r="R420" i="1"/>
  <c r="R402" i="1"/>
  <c r="R365" i="1"/>
  <c r="R329" i="1"/>
  <c r="R315" i="1"/>
  <c r="R305" i="1"/>
  <c r="R293" i="1"/>
  <c r="R275" i="1"/>
  <c r="R244" i="1"/>
  <c r="R223" i="1"/>
  <c r="R215" i="1"/>
  <c r="R203" i="1"/>
  <c r="R171" i="1"/>
  <c r="R159" i="1"/>
  <c r="R123" i="1"/>
  <c r="R86" i="1"/>
  <c r="R65" i="1"/>
  <c r="R50" i="1"/>
  <c r="R45" i="1"/>
  <c r="R34" i="1"/>
  <c r="R549" i="1"/>
  <c r="R361" i="1"/>
  <c r="R602" i="1"/>
  <c r="R539" i="1"/>
  <c r="R168" i="1"/>
  <c r="R693" i="1"/>
  <c r="R600" i="1"/>
  <c r="R535" i="1"/>
  <c r="R433" i="1"/>
  <c r="R417" i="1"/>
  <c r="R323" i="1"/>
  <c r="R317" i="1"/>
  <c r="R201" i="1"/>
  <c r="R652" i="1"/>
  <c r="R558" i="1"/>
  <c r="R550" i="1"/>
  <c r="R507" i="1"/>
  <c r="R479" i="1"/>
  <c r="R469" i="1"/>
  <c r="R414" i="1"/>
  <c r="R394" i="1"/>
  <c r="R371" i="1"/>
  <c r="R354" i="1"/>
  <c r="R332" i="1"/>
  <c r="R297" i="1"/>
  <c r="R256" i="1"/>
  <c r="R247" i="1"/>
  <c r="R212" i="1"/>
  <c r="R63" i="1"/>
  <c r="R32" i="1"/>
  <c r="R13" i="1"/>
  <c r="R725" i="1"/>
  <c r="R619" i="1"/>
  <c r="R544" i="1"/>
  <c r="R462" i="1"/>
  <c r="R424" i="1"/>
  <c r="R335" i="1"/>
  <c r="R229" i="1"/>
  <c r="R66" i="1"/>
  <c r="R679" i="1"/>
  <c r="R427" i="1"/>
  <c r="R692" i="1"/>
  <c r="R534" i="1"/>
  <c r="R423" i="1"/>
  <c r="R392" i="1"/>
  <c r="R173" i="1"/>
  <c r="R663" i="1"/>
  <c r="R496" i="1"/>
  <c r="R491" i="1"/>
  <c r="R485" i="1"/>
  <c r="R478" i="1"/>
  <c r="R404" i="1"/>
  <c r="R291" i="1"/>
  <c r="R279" i="1"/>
  <c r="R464" i="1"/>
  <c r="R314" i="1"/>
  <c r="R530" i="1"/>
  <c r="R632" i="1"/>
  <c r="R629" i="1"/>
  <c r="R283" i="1"/>
  <c r="R262" i="1"/>
  <c r="R239" i="1"/>
  <c r="R194" i="1"/>
  <c r="R99" i="1"/>
  <c r="R26" i="1"/>
  <c r="R612" i="1"/>
  <c r="R583" i="1"/>
  <c r="R466" i="1"/>
  <c r="R432" i="1"/>
  <c r="R366" i="1"/>
  <c r="R330" i="1"/>
  <c r="R280" i="1"/>
  <c r="R204" i="1"/>
  <c r="R133" i="1"/>
  <c r="R221" i="1"/>
  <c r="R547" i="1"/>
  <c r="R524" i="1"/>
  <c r="R490" i="1"/>
  <c r="R468" i="1"/>
  <c r="R413" i="1"/>
  <c r="R339" i="1"/>
  <c r="R296" i="1"/>
  <c r="R273" i="1"/>
  <c r="R174" i="1"/>
  <c r="R153" i="1"/>
  <c r="R91" i="1"/>
  <c r="R77" i="1"/>
  <c r="R529" i="1"/>
  <c r="R459" i="1"/>
  <c r="R303" i="1"/>
  <c r="R237" i="1"/>
  <c r="R716" i="1"/>
  <c r="R657" i="1"/>
  <c r="R640" i="1"/>
  <c r="R236" i="1"/>
  <c r="R712" i="1"/>
  <c r="R592" i="1"/>
  <c r="R573" i="1"/>
  <c r="R567" i="1"/>
  <c r="R512" i="1"/>
  <c r="R497" i="1"/>
  <c r="R109" i="1"/>
  <c r="R94" i="1"/>
  <c r="R79" i="1"/>
  <c r="R70" i="1"/>
  <c r="R40" i="1"/>
  <c r="R662" i="1"/>
  <c r="R625" i="1"/>
  <c r="R601" i="1"/>
  <c r="R503" i="1"/>
  <c r="R438" i="1"/>
  <c r="R389" i="1"/>
  <c r="R319" i="1"/>
  <c r="R245" i="1"/>
  <c r="R190" i="1"/>
  <c r="R88" i="1"/>
  <c r="R597" i="1"/>
  <c r="R147" i="1"/>
  <c r="R714" i="1"/>
  <c r="R643" i="1"/>
  <c r="R668" i="1"/>
  <c r="R590" i="1"/>
  <c r="R502" i="1"/>
  <c r="R673" i="1"/>
  <c r="R570" i="1"/>
  <c r="R565" i="1"/>
  <c r="R553" i="1"/>
  <c r="R511" i="1"/>
  <c r="R489" i="1"/>
  <c r="R442" i="1"/>
  <c r="R362" i="1"/>
  <c r="R343" i="1"/>
  <c r="R316" i="1"/>
  <c r="R238" i="1"/>
  <c r="R211" i="1"/>
  <c r="R193" i="1"/>
  <c r="R156" i="1"/>
  <c r="R149" i="1"/>
  <c r="R118" i="1"/>
  <c r="R106" i="1"/>
  <c r="R93" i="1"/>
  <c r="R688" i="1"/>
  <c r="R430" i="1"/>
  <c r="R233" i="1"/>
  <c r="R425" i="1"/>
  <c r="R222" i="1"/>
  <c r="R81" i="1"/>
  <c r="R723" i="1"/>
  <c r="R710" i="1"/>
  <c r="R691" i="1"/>
  <c r="R641" i="1"/>
  <c r="R598" i="1"/>
  <c r="R698" i="1"/>
  <c r="R667" i="1"/>
  <c r="R642" i="1"/>
  <c r="R633" i="1"/>
  <c r="R582" i="1"/>
  <c r="R532" i="1"/>
  <c r="R461" i="1"/>
  <c r="R421" i="1"/>
  <c r="R410" i="1"/>
  <c r="R367" i="1"/>
  <c r="R322" i="1"/>
  <c r="R172" i="1"/>
  <c r="R703" i="1"/>
  <c r="R671" i="1"/>
  <c r="R655" i="1"/>
  <c r="R647" i="1"/>
  <c r="R605" i="1"/>
  <c r="R579" i="1"/>
  <c r="R575" i="1"/>
  <c r="R564" i="1"/>
  <c r="R561" i="1"/>
  <c r="R559" i="1"/>
  <c r="R555" i="1"/>
  <c r="R552" i="1"/>
  <c r="R542" i="1"/>
  <c r="R515" i="1"/>
  <c r="R492" i="1"/>
  <c r="R482" i="1"/>
  <c r="R474" i="1"/>
  <c r="R441" i="1"/>
  <c r="R408" i="1"/>
  <c r="R400" i="1"/>
  <c r="R388" i="1"/>
  <c r="R375" i="1"/>
  <c r="R369" i="1"/>
  <c r="R360" i="1"/>
  <c r="R351" i="1"/>
  <c r="R342" i="1"/>
  <c r="R338" i="1"/>
  <c r="R313" i="1"/>
  <c r="R295" i="1"/>
  <c r="R278" i="1"/>
  <c r="R272" i="1"/>
  <c r="R261" i="1"/>
  <c r="R255" i="1"/>
  <c r="R251" i="1"/>
  <c r="R243" i="1"/>
  <c r="R226" i="1"/>
  <c r="R209" i="1"/>
  <c r="R192" i="1"/>
  <c r="R183" i="1"/>
  <c r="R169" i="1"/>
  <c r="R160" i="1"/>
  <c r="R151" i="1"/>
  <c r="R148" i="1"/>
  <c r="R144" i="1"/>
  <c r="R140" i="1"/>
  <c r="R138" i="1"/>
  <c r="R129" i="1"/>
  <c r="R117" i="1"/>
  <c r="R111" i="1"/>
  <c r="R105" i="1"/>
  <c r="R102" i="1"/>
  <c r="R98" i="1"/>
  <c r="R74" i="1"/>
  <c r="R60" i="1"/>
  <c r="R56" i="1"/>
  <c r="R24" i="1"/>
  <c r="R20" i="1"/>
  <c r="R17" i="1"/>
  <c r="R11" i="1"/>
  <c r="R718" i="1"/>
  <c r="R85" i="1"/>
  <c r="R62" i="1"/>
  <c r="R49" i="1"/>
  <c r="R43" i="1"/>
  <c r="R33" i="1"/>
  <c r="R596" i="1"/>
  <c r="R634" i="1"/>
  <c r="R523" i="1"/>
  <c r="R8" i="1"/>
  <c r="R686" i="1"/>
  <c r="R661" i="1"/>
  <c r="R638" i="1"/>
  <c r="R607" i="1"/>
  <c r="R591" i="1"/>
  <c r="R589" i="1"/>
  <c r="R526" i="1"/>
  <c r="R456" i="1"/>
  <c r="R449" i="1"/>
  <c r="R418" i="1"/>
  <c r="R355" i="1"/>
  <c r="R312" i="1"/>
  <c r="R284" i="1"/>
  <c r="R227" i="1"/>
  <c r="R170" i="1"/>
  <c r="R696" i="1"/>
  <c r="R653" i="1"/>
  <c r="R637" i="1"/>
  <c r="R576" i="1"/>
  <c r="R574" i="1"/>
  <c r="R572" i="1"/>
  <c r="R569" i="1"/>
  <c r="R560" i="1"/>
  <c r="R554" i="1"/>
  <c r="R541" i="1"/>
  <c r="R527" i="1"/>
  <c r="R522" i="1"/>
  <c r="R517" i="1"/>
  <c r="R514" i="1"/>
  <c r="R510" i="1"/>
  <c r="R499" i="1"/>
  <c r="R495" i="1"/>
  <c r="R493" i="1"/>
  <c r="R488" i="1"/>
  <c r="R481" i="1"/>
  <c r="R475" i="1"/>
  <c r="R472" i="1"/>
  <c r="R452" i="1"/>
  <c r="R435" i="1"/>
  <c r="R406" i="1"/>
  <c r="R399" i="1"/>
  <c r="R384" i="1"/>
  <c r="R377" i="1"/>
  <c r="R364" i="1"/>
  <c r="R350" i="1"/>
  <c r="R337" i="1"/>
  <c r="R310" i="1"/>
  <c r="R292" i="1"/>
  <c r="R290" i="1"/>
  <c r="R277" i="1"/>
  <c r="R271" i="1"/>
  <c r="R267" i="1"/>
  <c r="R260" i="1"/>
  <c r="R254" i="1"/>
  <c r="R250" i="1"/>
  <c r="R242" i="1"/>
  <c r="R225" i="1"/>
  <c r="R208" i="1"/>
  <c r="R200" i="1"/>
  <c r="R196" i="1"/>
  <c r="R187" i="1"/>
  <c r="R182" i="1"/>
  <c r="R128" i="1"/>
  <c r="R114" i="1"/>
  <c r="R110" i="1"/>
  <c r="R104" i="1"/>
  <c r="R101" i="1"/>
  <c r="R97" i="1"/>
  <c r="R92" i="1"/>
  <c r="R90" i="1"/>
  <c r="R72" i="1"/>
  <c r="R68" i="1"/>
  <c r="R55" i="1"/>
  <c r="R38" i="1"/>
  <c r="R30" i="1"/>
  <c r="R16" i="1"/>
  <c r="R715" i="1"/>
  <c r="R709" i="1"/>
  <c r="R700" i="1"/>
  <c r="R672" i="1"/>
  <c r="R658" i="1"/>
  <c r="R622" i="1"/>
  <c r="R617" i="1"/>
  <c r="R609" i="1"/>
  <c r="R586" i="1"/>
  <c r="R548" i="1"/>
  <c r="R536" i="1"/>
  <c r="R528" i="1"/>
  <c r="R484" i="1"/>
  <c r="R458" i="1"/>
  <c r="R445" i="1"/>
  <c r="R436" i="1"/>
  <c r="R429" i="1"/>
  <c r="R412" i="1"/>
  <c r="R378" i="1"/>
  <c r="R357" i="1"/>
  <c r="R328" i="1"/>
  <c r="R311" i="1"/>
  <c r="R301" i="1"/>
  <c r="R286" i="1"/>
  <c r="R269" i="1"/>
  <c r="R232" i="1"/>
  <c r="R220" i="1"/>
  <c r="R206" i="1"/>
  <c r="R167" i="1"/>
  <c r="R135" i="1"/>
  <c r="R108" i="1"/>
  <c r="R84" i="1"/>
  <c r="R54" i="1"/>
  <c r="R41" i="1"/>
  <c r="R29" i="1"/>
  <c r="R659" i="1"/>
  <c r="R623" i="1"/>
  <c r="R448" i="1"/>
  <c r="R401" i="1"/>
  <c r="R210" i="1"/>
  <c r="R136" i="1"/>
  <c r="R202" i="1"/>
  <c r="R708" i="1"/>
  <c r="R519" i="1"/>
  <c r="R347" i="1"/>
  <c r="R188" i="1"/>
  <c r="R53" i="1"/>
  <c r="R719" i="1"/>
  <c r="R706" i="1"/>
  <c r="R678" i="1"/>
  <c r="R699" i="1"/>
  <c r="R521" i="1"/>
  <c r="R509" i="1"/>
  <c r="R498" i="1"/>
  <c r="R487" i="1"/>
  <c r="R480" i="1"/>
  <c r="R477" i="1"/>
  <c r="R471" i="1"/>
  <c r="R451" i="1"/>
  <c r="R444" i="1"/>
  <c r="R415" i="1"/>
  <c r="R398" i="1"/>
  <c r="R387" i="1"/>
  <c r="R363" i="1"/>
  <c r="R359" i="1"/>
  <c r="R352" i="1"/>
  <c r="R341" i="1"/>
  <c r="R336" i="1"/>
  <c r="R326" i="1"/>
  <c r="R306" i="1"/>
  <c r="R288" i="1"/>
  <c r="R276" i="1"/>
  <c r="R268" i="1"/>
  <c r="R265" i="1"/>
  <c r="R253" i="1"/>
  <c r="R249" i="1"/>
  <c r="R241" i="1"/>
  <c r="R199" i="1"/>
  <c r="R195" i="1"/>
  <c r="R186" i="1"/>
  <c r="R178" i="1"/>
  <c r="R165" i="1"/>
  <c r="R158" i="1"/>
  <c r="R143" i="1"/>
  <c r="R137" i="1"/>
  <c r="R132" i="1"/>
  <c r="R127" i="1"/>
  <c r="R121" i="1"/>
  <c r="R116" i="1"/>
  <c r="R103" i="1"/>
  <c r="R96" i="1"/>
  <c r="R89" i="1"/>
  <c r="R76" i="1"/>
  <c r="R75" i="1"/>
  <c r="R67" i="1"/>
  <c r="R35" i="1"/>
  <c r="R27" i="1"/>
  <c r="R23" i="1"/>
  <c r="R15" i="1"/>
  <c r="R707" i="1"/>
  <c r="R697" i="1"/>
  <c r="R546" i="1"/>
  <c r="R505" i="1"/>
  <c r="R440" i="1"/>
  <c r="R428" i="1"/>
  <c r="R397" i="1"/>
  <c r="R356" i="1"/>
  <c r="R331" i="1"/>
  <c r="R309" i="1"/>
  <c r="R282" i="1"/>
  <c r="R231" i="1"/>
  <c r="R189" i="1"/>
  <c r="R83" i="1"/>
  <c r="R52" i="1"/>
  <c r="R47" i="1"/>
  <c r="R39" i="1"/>
  <c r="R10" i="1"/>
  <c r="R639" i="1"/>
  <c r="R594" i="1"/>
  <c r="R500" i="1"/>
  <c r="R379" i="1"/>
  <c r="R270" i="1"/>
  <c r="R191" i="1"/>
  <c r="R122" i="1"/>
  <c r="R61" i="1"/>
  <c r="R687" i="1"/>
  <c r="R713" i="1"/>
  <c r="R538" i="1"/>
  <c r="R214" i="1"/>
  <c r="R578" i="1"/>
  <c r="R349" i="1"/>
  <c r="R5" i="1"/>
  <c r="R615" i="1"/>
  <c r="R179" i="1"/>
  <c r="R694" i="1"/>
  <c r="R685" i="1"/>
  <c r="R645" i="1"/>
  <c r="R705" i="1"/>
  <c r="R669" i="1"/>
  <c r="R646" i="1"/>
  <c r="R613" i="1"/>
  <c r="R604" i="1"/>
  <c r="R537" i="1"/>
  <c r="R434" i="1"/>
  <c r="R381" i="1"/>
  <c r="R380" i="1"/>
  <c r="R302" i="1"/>
  <c r="R264" i="1"/>
  <c r="R235" i="1"/>
  <c r="R213" i="1"/>
  <c r="R720" i="1"/>
  <c r="R676" i="1"/>
  <c r="R651" i="1"/>
  <c r="R650" i="1"/>
  <c r="R628" i="1"/>
  <c r="R593" i="1"/>
  <c r="R580" i="1"/>
  <c r="R568" i="1"/>
  <c r="R566" i="1"/>
  <c r="R556" i="1"/>
  <c r="R551" i="1"/>
  <c r="R525" i="1"/>
  <c r="R518" i="1"/>
  <c r="R516" i="1"/>
  <c r="R513" i="1"/>
  <c r="R470" i="1"/>
  <c r="R446" i="1"/>
  <c r="R405" i="1"/>
  <c r="R396" i="1"/>
  <c r="R386" i="1"/>
  <c r="R372" i="1"/>
  <c r="R358" i="1"/>
  <c r="R353" i="1"/>
  <c r="R346" i="1"/>
  <c r="R340" i="1"/>
  <c r="R333" i="1"/>
  <c r="R327" i="1"/>
  <c r="R320" i="1"/>
  <c r="R299" i="1"/>
  <c r="R285" i="1"/>
  <c r="R266" i="1"/>
  <c r="R263" i="1"/>
  <c r="R259" i="1"/>
  <c r="R252" i="1"/>
  <c r="R240" i="1"/>
  <c r="R218" i="1"/>
  <c r="R207" i="1"/>
  <c r="R198" i="1"/>
  <c r="R185" i="1"/>
  <c r="R176" i="1"/>
  <c r="R164" i="1"/>
  <c r="R155" i="1"/>
  <c r="R152" i="1"/>
  <c r="R150" i="1"/>
  <c r="R146" i="1"/>
  <c r="R131" i="1"/>
  <c r="R126" i="1"/>
  <c r="R120" i="1"/>
  <c r="R115" i="1"/>
  <c r="R100" i="1"/>
  <c r="R95" i="1"/>
  <c r="R82" i="1"/>
  <c r="R80" i="1"/>
  <c r="R64" i="1"/>
  <c r="R59" i="1"/>
  <c r="R42" i="1"/>
  <c r="R19" i="1"/>
  <c r="R14" i="1"/>
  <c r="R704" i="1"/>
  <c r="R690" i="1"/>
  <c r="R682" i="1"/>
  <c r="R666" i="1"/>
  <c r="R648" i="1"/>
  <c r="R627" i="1"/>
  <c r="R620" i="1"/>
  <c r="R611" i="1"/>
  <c r="R603" i="1"/>
  <c r="R584" i="1"/>
  <c r="R545" i="1"/>
  <c r="R504" i="1"/>
  <c r="R467" i="1"/>
  <c r="R463" i="1"/>
  <c r="R455" i="1"/>
  <c r="R439" i="1"/>
  <c r="R426" i="1"/>
  <c r="R409" i="1"/>
  <c r="R390" i="1"/>
  <c r="R348" i="1"/>
  <c r="R324" i="1"/>
  <c r="R308" i="1"/>
  <c r="R294" i="1"/>
  <c r="R281" i="1"/>
  <c r="R257" i="1"/>
  <c r="R230" i="1"/>
  <c r="R217" i="1"/>
  <c r="R205" i="1"/>
  <c r="R181" i="1"/>
  <c r="R161" i="1"/>
  <c r="R134" i="1"/>
  <c r="R7" i="1"/>
  <c r="R614" i="1"/>
  <c r="R483" i="1"/>
  <c r="R373" i="1"/>
  <c r="R325" i="1"/>
  <c r="R258" i="1"/>
  <c r="R107" i="1"/>
  <c r="R48" i="1"/>
  <c r="R677" i="1"/>
  <c r="R508" i="1"/>
  <c r="R453" i="1"/>
  <c r="R73" i="1"/>
  <c r="Q707" i="1" l="1"/>
  <c r="P707" i="18"/>
  <c r="T707" i="18" s="1"/>
  <c r="Q700" i="1"/>
  <c r="P700" i="18"/>
  <c r="T700" i="18" s="1"/>
  <c r="P724" i="18"/>
  <c r="T724" i="18" s="1"/>
  <c r="Q724" i="1"/>
  <c r="Q715" i="1"/>
  <c r="P715" i="18"/>
  <c r="T715" i="18" s="1"/>
  <c r="Q685" i="1"/>
  <c r="P685" i="18"/>
  <c r="T685" i="18" s="1"/>
  <c r="Q717" i="1"/>
  <c r="P717" i="18"/>
  <c r="T717" i="18" s="1"/>
  <c r="P705" i="18"/>
  <c r="T705" i="18" s="1"/>
  <c r="Q705" i="1"/>
  <c r="P709" i="18"/>
  <c r="T709" i="18" s="1"/>
  <c r="Q709" i="1"/>
  <c r="Q719" i="1"/>
  <c r="P719" i="18"/>
  <c r="T719" i="18" s="1"/>
  <c r="Q697" i="1"/>
  <c r="P697" i="18"/>
  <c r="T697" i="18" s="1"/>
  <c r="P694" i="18"/>
  <c r="T694" i="18" s="1"/>
  <c r="Q694" i="1"/>
  <c r="P686" i="18"/>
  <c r="T686" i="18" s="1"/>
  <c r="Q686" i="1"/>
  <c r="Q723" i="1"/>
  <c r="P723" i="18"/>
  <c r="T723" i="18" s="1"/>
  <c r="Q684" i="1"/>
  <c r="P684" i="18"/>
  <c r="T684" i="18" s="1"/>
  <c r="P706" i="18"/>
  <c r="T706" i="18" s="1"/>
  <c r="Q706" i="1"/>
  <c r="Q713" i="1"/>
  <c r="P713" i="18"/>
  <c r="T713" i="18" s="1"/>
  <c r="Q588" i="1"/>
  <c r="P588" i="18"/>
  <c r="T588" i="18" s="1"/>
  <c r="Q547" i="1"/>
  <c r="P547" i="18"/>
  <c r="T547" i="18" s="1"/>
  <c r="P660" i="18"/>
  <c r="T660" i="18" s="1"/>
  <c r="Q660" i="1"/>
  <c r="P557" i="18"/>
  <c r="T557" i="18" s="1"/>
  <c r="Q557" i="1"/>
  <c r="P710" i="18"/>
  <c r="T710" i="18" s="1"/>
  <c r="Q710" i="1"/>
  <c r="P703" i="18"/>
  <c r="T703" i="18" s="1"/>
  <c r="Q703" i="1"/>
  <c r="Q564" i="1"/>
  <c r="P564" i="18"/>
  <c r="T564" i="18" s="1"/>
  <c r="P688" i="18"/>
  <c r="T688" i="18" s="1"/>
  <c r="Q688" i="1"/>
  <c r="Q549" i="1"/>
  <c r="P549" i="18"/>
  <c r="T549" i="18" s="1"/>
  <c r="P699" i="18"/>
  <c r="T699" i="18" s="1"/>
  <c r="Q699" i="1"/>
  <c r="P619" i="18"/>
  <c r="T619" i="18" s="1"/>
  <c r="Q619" i="1"/>
  <c r="Q676" i="1"/>
  <c r="P676" i="18"/>
  <c r="T676" i="18" s="1"/>
  <c r="P568" i="18"/>
  <c r="T568" i="18" s="1"/>
  <c r="Q568" i="1"/>
  <c r="Q682" i="1"/>
  <c r="P682" i="18"/>
  <c r="T682" i="18" s="1"/>
  <c r="P603" i="18"/>
  <c r="T603" i="18" s="1"/>
  <c r="Q603" i="1"/>
  <c r="Q630" i="1"/>
  <c r="P630" i="18"/>
  <c r="T630" i="18" s="1"/>
  <c r="P654" i="18"/>
  <c r="T654" i="18" s="1"/>
  <c r="Q654" i="1"/>
  <c r="Q558" i="1"/>
  <c r="P558" i="18"/>
  <c r="T558" i="18" s="1"/>
  <c r="P695" i="18"/>
  <c r="T695" i="18" s="1"/>
  <c r="Q695" i="1"/>
  <c r="P530" i="18"/>
  <c r="T530" i="18" s="1"/>
  <c r="Q530" i="1"/>
  <c r="Q711" i="1"/>
  <c r="P711" i="18"/>
  <c r="T711" i="18" s="1"/>
  <c r="P570" i="18"/>
  <c r="T570" i="18" s="1"/>
  <c r="Q570" i="1"/>
  <c r="P722" i="18"/>
  <c r="T722" i="18" s="1"/>
  <c r="Q722" i="1"/>
  <c r="Q618" i="1"/>
  <c r="P618" i="18"/>
  <c r="T618" i="18" s="1"/>
  <c r="P612" i="18"/>
  <c r="T612" i="18" s="1"/>
  <c r="Q612" i="1"/>
  <c r="Q702" i="1"/>
  <c r="P702" i="18"/>
  <c r="T702" i="18" s="1"/>
  <c r="Q655" i="1"/>
  <c r="P655" i="18"/>
  <c r="T655" i="18" s="1"/>
  <c r="Q559" i="1"/>
  <c r="P559" i="18"/>
  <c r="T559" i="18" s="1"/>
  <c r="Q659" i="1"/>
  <c r="P659" i="18"/>
  <c r="T659" i="18" s="1"/>
  <c r="Q662" i="1"/>
  <c r="P662" i="18"/>
  <c r="T662" i="18" s="1"/>
  <c r="Q667" i="1"/>
  <c r="P667" i="18"/>
  <c r="T667" i="18" s="1"/>
  <c r="P584" i="18"/>
  <c r="T584" i="18" s="1"/>
  <c r="Q584" i="1"/>
  <c r="P650" i="18"/>
  <c r="T650" i="18" s="1"/>
  <c r="Q650" i="1"/>
  <c r="Q556" i="1"/>
  <c r="P556" i="18"/>
  <c r="T556" i="18" s="1"/>
  <c r="Q648" i="1"/>
  <c r="P648" i="18"/>
  <c r="T648" i="18" s="1"/>
  <c r="Q583" i="1"/>
  <c r="P583" i="18"/>
  <c r="T583" i="18" s="1"/>
  <c r="Q613" i="1"/>
  <c r="P613" i="18"/>
  <c r="T613" i="18" s="1"/>
  <c r="P592" i="18"/>
  <c r="T592" i="18" s="1"/>
  <c r="Q592" i="1"/>
  <c r="Q725" i="1"/>
  <c r="P725" i="18"/>
  <c r="T725" i="18" s="1"/>
  <c r="Q640" i="1"/>
  <c r="P640" i="18"/>
  <c r="T640" i="18" s="1"/>
  <c r="P629" i="18"/>
  <c r="T629" i="18" s="1"/>
  <c r="Q629" i="1"/>
  <c r="Q540" i="1"/>
  <c r="P540" i="18"/>
  <c r="T540" i="18" s="1"/>
  <c r="P543" i="18"/>
  <c r="T543" i="18" s="1"/>
  <c r="Q543" i="1"/>
  <c r="P671" i="18"/>
  <c r="T671" i="18" s="1"/>
  <c r="Q671" i="1"/>
  <c r="Q561" i="1"/>
  <c r="P561" i="18"/>
  <c r="T561" i="18" s="1"/>
  <c r="Q539" i="1"/>
  <c r="P539" i="18"/>
  <c r="T539" i="18" s="1"/>
  <c r="P698" i="18"/>
  <c r="T698" i="18" s="1"/>
  <c r="Q698" i="1"/>
  <c r="P651" i="18"/>
  <c r="T651" i="18" s="1"/>
  <c r="Q651" i="1"/>
  <c r="Q566" i="1"/>
  <c r="P566" i="18"/>
  <c r="T566" i="18" s="1"/>
  <c r="Q666" i="1"/>
  <c r="P666" i="18"/>
  <c r="T666" i="18" s="1"/>
  <c r="Q646" i="1"/>
  <c r="P646" i="18"/>
  <c r="T646" i="18" s="1"/>
  <c r="Q652" i="1"/>
  <c r="P652" i="18"/>
  <c r="T652" i="18" s="1"/>
  <c r="Q550" i="1"/>
  <c r="P550" i="18"/>
  <c r="T550" i="18" s="1"/>
  <c r="P714" i="18"/>
  <c r="T714" i="18" s="1"/>
  <c r="Q714" i="1"/>
  <c r="P673" i="18"/>
  <c r="T673" i="18" s="1"/>
  <c r="Q673" i="1"/>
  <c r="P565" i="18"/>
  <c r="T565" i="18" s="1"/>
  <c r="Q565" i="1"/>
  <c r="Q701" i="1"/>
  <c r="P701" i="18"/>
  <c r="T701" i="18" s="1"/>
  <c r="P616" i="18"/>
  <c r="T616" i="18" s="1"/>
  <c r="Q616" i="1"/>
  <c r="P601" i="18"/>
  <c r="T601" i="18" s="1"/>
  <c r="Q601" i="1"/>
  <c r="P636" i="18"/>
  <c r="T636" i="18" s="1"/>
  <c r="Q636" i="1"/>
  <c r="Q647" i="1"/>
  <c r="P647" i="18"/>
  <c r="T647" i="18" s="1"/>
  <c r="P555" i="18"/>
  <c r="T555" i="18" s="1"/>
  <c r="Q555" i="1"/>
  <c r="P639" i="18"/>
  <c r="T639" i="18" s="1"/>
  <c r="Q639" i="1"/>
  <c r="Q425" i="1"/>
  <c r="P425" i="18"/>
  <c r="T425" i="18" s="1"/>
  <c r="P642" i="18"/>
  <c r="T642" i="18" s="1"/>
  <c r="Q642" i="1"/>
  <c r="P625" i="18"/>
  <c r="T625" i="18" s="1"/>
  <c r="Q625" i="1"/>
  <c r="Q628" i="1"/>
  <c r="P628" i="18"/>
  <c r="T628" i="18" s="1"/>
  <c r="Q551" i="1"/>
  <c r="P551" i="18"/>
  <c r="T551" i="18" s="1"/>
  <c r="P627" i="18"/>
  <c r="T627" i="18" s="1"/>
  <c r="Q627" i="1"/>
  <c r="Q716" i="1"/>
  <c r="P716" i="18"/>
  <c r="T716" i="18" s="1"/>
  <c r="Q604" i="1"/>
  <c r="P604" i="18"/>
  <c r="T604" i="18" s="1"/>
  <c r="Q581" i="1"/>
  <c r="P581" i="18"/>
  <c r="T581" i="18" s="1"/>
  <c r="P237" i="18"/>
  <c r="T237" i="18" s="1"/>
  <c r="Q237" i="1"/>
  <c r="P577" i="18"/>
  <c r="T577" i="18" s="1"/>
  <c r="Q577" i="1"/>
  <c r="Q624" i="1"/>
  <c r="P624" i="18"/>
  <c r="T624" i="18" s="1"/>
  <c r="P691" i="18"/>
  <c r="T691" i="18" s="1"/>
  <c r="Q691" i="1"/>
  <c r="Q679" i="1"/>
  <c r="P679" i="18"/>
  <c r="T679" i="18" s="1"/>
  <c r="Q395" i="1"/>
  <c r="P395" i="18"/>
  <c r="T395" i="18" s="1"/>
  <c r="P683" i="18"/>
  <c r="T683" i="18" s="1"/>
  <c r="Q683" i="1"/>
  <c r="P692" i="18"/>
  <c r="T692" i="18" s="1"/>
  <c r="Q692" i="1"/>
  <c r="P663" i="18"/>
  <c r="T663" i="18" s="1"/>
  <c r="Q663" i="1"/>
  <c r="Q562" i="1"/>
  <c r="P562" i="18"/>
  <c r="T562" i="18" s="1"/>
  <c r="Q689" i="1"/>
  <c r="P689" i="18"/>
  <c r="T689" i="18" s="1"/>
  <c r="P610" i="18"/>
  <c r="T610" i="18" s="1"/>
  <c r="Q610" i="1"/>
  <c r="P427" i="18"/>
  <c r="T427" i="18" s="1"/>
  <c r="Q427" i="1"/>
  <c r="Q668" i="1"/>
  <c r="P668" i="18"/>
  <c r="T668" i="18" s="1"/>
  <c r="P605" i="18"/>
  <c r="T605" i="18" s="1"/>
  <c r="Q605" i="1"/>
  <c r="Q552" i="1"/>
  <c r="P552" i="18"/>
  <c r="T552" i="18" s="1"/>
  <c r="Q623" i="1"/>
  <c r="P623" i="18"/>
  <c r="T623" i="18" s="1"/>
  <c r="Q721" i="1"/>
  <c r="P721" i="18"/>
  <c r="T721" i="18" s="1"/>
  <c r="Q545" i="1"/>
  <c r="P545" i="18"/>
  <c r="T545" i="18" s="1"/>
  <c r="Q544" i="1"/>
  <c r="P544" i="18"/>
  <c r="T544" i="18" s="1"/>
  <c r="P593" i="18"/>
  <c r="T593" i="18" s="1"/>
  <c r="Q593" i="1"/>
  <c r="P704" i="18"/>
  <c r="T704" i="18" s="1"/>
  <c r="Q704" i="1"/>
  <c r="P620" i="18"/>
  <c r="T620" i="18" s="1"/>
  <c r="Q620" i="1"/>
  <c r="P693" i="18"/>
  <c r="T693" i="18" s="1"/>
  <c r="Q693" i="1"/>
  <c r="Q712" i="1"/>
  <c r="P712" i="18"/>
  <c r="T712" i="18" s="1"/>
  <c r="P573" i="18"/>
  <c r="T573" i="18" s="1"/>
  <c r="Q573" i="1"/>
  <c r="P708" i="18"/>
  <c r="T708" i="18" s="1"/>
  <c r="Q708" i="1"/>
  <c r="Q696" i="1"/>
  <c r="P696" i="18"/>
  <c r="T696" i="18" s="1"/>
  <c r="P641" i="18"/>
  <c r="T641" i="18" s="1"/>
  <c r="Q641" i="1"/>
  <c r="Q649" i="1"/>
  <c r="P649" i="18"/>
  <c r="T649" i="18" s="1"/>
  <c r="P553" i="18"/>
  <c r="T553" i="18" s="1"/>
  <c r="Q553" i="1"/>
  <c r="Q680" i="1"/>
  <c r="P680" i="18"/>
  <c r="T680" i="18" s="1"/>
  <c r="P599" i="18"/>
  <c r="T599" i="18" s="1"/>
  <c r="Q599" i="1"/>
  <c r="Q228" i="1"/>
  <c r="P228" i="18"/>
  <c r="T228" i="18" s="1"/>
  <c r="P626" i="18"/>
  <c r="T626" i="18" s="1"/>
  <c r="Q626" i="1"/>
  <c r="Q575" i="1"/>
  <c r="P575" i="18"/>
  <c r="T575" i="18" s="1"/>
  <c r="Q718" i="1"/>
  <c r="P718" i="18"/>
  <c r="T718" i="18" s="1"/>
  <c r="P594" i="18"/>
  <c r="T594" i="18" s="1"/>
  <c r="Q594" i="1"/>
  <c r="P687" i="18"/>
  <c r="T687" i="18" s="1"/>
  <c r="Q687" i="1"/>
  <c r="Q644" i="1"/>
  <c r="P644" i="18"/>
  <c r="T644" i="18" s="1"/>
  <c r="Q720" i="1"/>
  <c r="P720" i="18"/>
  <c r="T720" i="18" s="1"/>
  <c r="Q580" i="1"/>
  <c r="P580" i="18"/>
  <c r="T580" i="18" s="1"/>
  <c r="Q690" i="1"/>
  <c r="P690" i="18"/>
  <c r="T690" i="18" s="1"/>
  <c r="P611" i="18"/>
  <c r="T611" i="18" s="1"/>
  <c r="Q611" i="1"/>
  <c r="Q643" i="1"/>
  <c r="P643" i="18"/>
  <c r="T643" i="18" s="1"/>
  <c r="Q675" i="1"/>
  <c r="P675" i="18"/>
  <c r="T675" i="18" s="1"/>
  <c r="P567" i="18"/>
  <c r="T567" i="18" s="1"/>
  <c r="Q567" i="1"/>
  <c r="Q726" i="1" s="1"/>
  <c r="P202" i="18"/>
  <c r="Q202" i="1"/>
  <c r="P726" i="1"/>
  <c r="O726" i="1"/>
  <c r="T202" i="18" l="1"/>
  <c r="T732" i="18" s="1"/>
  <c r="P732" i="18"/>
  <c r="P733" i="18" s="1"/>
</calcChain>
</file>

<file path=xl/sharedStrings.xml><?xml version="1.0" encoding="utf-8"?>
<sst xmlns="http://schemas.openxmlformats.org/spreadsheetml/2006/main" count="4425" uniqueCount="621">
  <si>
    <t>Valor Contábil</t>
  </si>
  <si>
    <t>Matriz</t>
  </si>
  <si>
    <t>Móveis e utensílios</t>
  </si>
  <si>
    <t>Máquinas e equipamentos</t>
  </si>
  <si>
    <t>Equipamentos de Informática</t>
  </si>
  <si>
    <t>Veículos</t>
  </si>
  <si>
    <t>Imóveis</t>
  </si>
  <si>
    <t>Início da Depreciação</t>
  </si>
  <si>
    <t>Próprio mês</t>
  </si>
  <si>
    <t>Mês seguinte</t>
  </si>
  <si>
    <t>Fator</t>
  </si>
  <si>
    <t>Filial RJ</t>
  </si>
  <si>
    <t>Rótulos de Linha</t>
  </si>
  <si>
    <t>Total Geral</t>
  </si>
  <si>
    <t>Soma de Quota depr. Mensal</t>
  </si>
  <si>
    <t>Soma de Depreciação Acumulada</t>
  </si>
  <si>
    <t>Soma de Valor Contábil (Econ)</t>
  </si>
  <si>
    <t>Soma de Vlr. Depreciável</t>
  </si>
  <si>
    <t xml:space="preserve">Máquina de Escrever </t>
  </si>
  <si>
    <t xml:space="preserve">Calculadora </t>
  </si>
  <si>
    <t xml:space="preserve">Fogão </t>
  </si>
  <si>
    <t xml:space="preserve">Calculadora Eletrônica  </t>
  </si>
  <si>
    <t xml:space="preserve">Máquina Eletrônica de Escrever </t>
  </si>
  <si>
    <t>Calculadora Sharp</t>
  </si>
  <si>
    <t>Circulador de Ar Arno</t>
  </si>
  <si>
    <t xml:space="preserve">Circulador de Ar </t>
  </si>
  <si>
    <t xml:space="preserve">Aparelho Condicionador de Ar </t>
  </si>
  <si>
    <t xml:space="preserve">Calculadora Eletrônica </t>
  </si>
  <si>
    <t xml:space="preserve">Calculadora Sharp </t>
  </si>
  <si>
    <t>Refrigerador Consul 80 Litros</t>
  </si>
  <si>
    <t>Máquina de Escrever</t>
  </si>
  <si>
    <t>Projetor de Slides</t>
  </si>
  <si>
    <t xml:space="preserve">Retro-Projetor </t>
  </si>
  <si>
    <t>Fac Simile</t>
  </si>
  <si>
    <t>Geladeira Consul</t>
  </si>
  <si>
    <t xml:space="preserve">Máquina de Escrever Eletronica </t>
  </si>
  <si>
    <t>Filmadora Gradiente</t>
  </si>
  <si>
    <t xml:space="preserve">Refrigerador Prosdócimo </t>
  </si>
  <si>
    <t xml:space="preserve">Máquina Dobradoura </t>
  </si>
  <si>
    <t xml:space="preserve">Sistema Central de Ar Condicionado </t>
  </si>
  <si>
    <t>Sistema de Audio-Video c/Equipamentos Diversos</t>
  </si>
  <si>
    <t>Fax Transceptor de Fac Simile</t>
  </si>
  <si>
    <t xml:space="preserve">Retroprojetor </t>
  </si>
  <si>
    <t xml:space="preserve">Projetor de Slides </t>
  </si>
  <si>
    <t>Transceptor de Fac</t>
  </si>
  <si>
    <t xml:space="preserve">Circulador de Ar  </t>
  </si>
  <si>
    <t xml:space="preserve">Retroprojetor de Slide </t>
  </si>
  <si>
    <t>Aparelho de Fax</t>
  </si>
  <si>
    <t xml:space="preserve">Sistema Central de Ar </t>
  </si>
  <si>
    <t xml:space="preserve">Refrigerador </t>
  </si>
  <si>
    <t xml:space="preserve">Refrigerador  </t>
  </si>
  <si>
    <t>Freezer</t>
  </si>
  <si>
    <t>Condicionador de Ar</t>
  </si>
  <si>
    <t xml:space="preserve">Geladeira  Consul </t>
  </si>
  <si>
    <t xml:space="preserve">Condicionador de Ar Consul </t>
  </si>
  <si>
    <t xml:space="preserve">Condicionador de Ar </t>
  </si>
  <si>
    <t xml:space="preserve">Refrigerador Consul </t>
  </si>
  <si>
    <t xml:space="preserve">Calculadora  </t>
  </si>
  <si>
    <t>Refrigerador Frigobar</t>
  </si>
  <si>
    <t xml:space="preserve">Frigobar Consul </t>
  </si>
  <si>
    <t xml:space="preserve">Microfone sem Fio </t>
  </si>
  <si>
    <t xml:space="preserve">Aparelho Telefônico Celular Motorola </t>
  </si>
  <si>
    <t xml:space="preserve">CD Player Philips </t>
  </si>
  <si>
    <t>Fotocopiadora Xerox 5334</t>
  </si>
  <si>
    <t xml:space="preserve">Fotocopiadora Xerox </t>
  </si>
  <si>
    <t xml:space="preserve">Bebedouro </t>
  </si>
  <si>
    <t xml:space="preserve">Print Server </t>
  </si>
  <si>
    <t xml:space="preserve">Aparelho de Televisão Sony </t>
  </si>
  <si>
    <t xml:space="preserve">Video Cassete Sony </t>
  </si>
  <si>
    <t xml:space="preserve">Refrigerador  Consul </t>
  </si>
  <si>
    <t>Suporte Resfriador Compact FN-2000</t>
  </si>
  <si>
    <t>Aparelho Condicionador Ar</t>
  </si>
  <si>
    <t>Aparelho Condicionador de Ar</t>
  </si>
  <si>
    <t xml:space="preserve">Enceradeira Eletrolux </t>
  </si>
  <si>
    <t xml:space="preserve">Celular Motorola </t>
  </si>
  <si>
    <t>Central de Som</t>
  </si>
  <si>
    <t xml:space="preserve">Protocolador </t>
  </si>
  <si>
    <t xml:space="preserve">Aparelho de Fax </t>
  </si>
  <si>
    <t xml:space="preserve">Ar Condicionado Eletrolux </t>
  </si>
  <si>
    <t>Refrigerador Eletrolux R130 BR</t>
  </si>
  <si>
    <t xml:space="preserve">Aparelho Condicionador de Ar Consul </t>
  </si>
  <si>
    <t>Ser-Switch  4 Serv.x 1 Cons. CS14C  (c/ Cabo 00847 18019)</t>
  </si>
  <si>
    <t xml:space="preserve">Fax c/ Secretária </t>
  </si>
  <si>
    <t>Celular Nokia 8265</t>
  </si>
  <si>
    <t xml:space="preserve">Aparelho  Interface </t>
  </si>
  <si>
    <t>Refrigerador</t>
  </si>
  <si>
    <t xml:space="preserve">Microfone </t>
  </si>
  <si>
    <t>Calculadora Sharp 2630 P 2</t>
  </si>
  <si>
    <t xml:space="preserve">Calculadora Sharp 2630 P 2 </t>
  </si>
  <si>
    <t xml:space="preserve">Calculadora Olivetti </t>
  </si>
  <si>
    <t>Sistema Central de Ar Condicionado</t>
  </si>
  <si>
    <t>Central Telefônica Digital</t>
  </si>
  <si>
    <t>Sistema de Audio e Vídeo c/ Equipamentos Diversos</t>
  </si>
  <si>
    <t>Calculadora Procalc LP 45</t>
  </si>
  <si>
    <t xml:space="preserve">Compressor Industrial </t>
  </si>
  <si>
    <t>Fax Panasonic</t>
  </si>
  <si>
    <t>Câmera Digital Olimpus D-435 c/ Carregador</t>
  </si>
  <si>
    <t xml:space="preserve">Projetor Multimidia </t>
  </si>
  <si>
    <t>Sistema de Som</t>
  </si>
  <si>
    <t>Condicionador de AR</t>
  </si>
  <si>
    <t>Condicionador de AR Consul Frio 30</t>
  </si>
  <si>
    <t>Fax Brother</t>
  </si>
  <si>
    <t>Consultório Odontológico Olympik VZF</t>
  </si>
  <si>
    <t>Câmera Digital Olympus</t>
  </si>
  <si>
    <t>Câmera Digital Sony DSC W35 7.2</t>
  </si>
  <si>
    <t>Calculadora</t>
  </si>
  <si>
    <t>Câmera Fotográfica Digital Samsug S630</t>
  </si>
  <si>
    <t>Aparelho de Fax Brother</t>
  </si>
  <si>
    <t>Condicionador de Ar Consul Frio</t>
  </si>
  <si>
    <t>Relógio de Ponto Biovoice Power</t>
  </si>
  <si>
    <t>Calculadora PR 3100</t>
  </si>
  <si>
    <t xml:space="preserve">Fac Simile Panasonic </t>
  </si>
  <si>
    <t>Aspirador de Pó Eletrolux Flex 1200W</t>
  </si>
  <si>
    <t>Câmera Digital Sony DSC H50 Black</t>
  </si>
  <si>
    <t xml:space="preserve">Fax Panasonic </t>
  </si>
  <si>
    <t xml:space="preserve">Micro Projetor </t>
  </si>
  <si>
    <t xml:space="preserve">Projetor de Multimidia </t>
  </si>
  <si>
    <t>Purificador de Água</t>
  </si>
  <si>
    <t>Camera Intra Oral Gnatus IN-CAN LX</t>
  </si>
  <si>
    <t>Climatizador Ar Consul</t>
  </si>
  <si>
    <t xml:space="preserve">Bebedouro Esmaltado </t>
  </si>
  <si>
    <t>GPS "4.3'</t>
  </si>
  <si>
    <t>DVD Player Portátil</t>
  </si>
  <si>
    <t>Fax Panasonic RX - FT987</t>
  </si>
  <si>
    <t xml:space="preserve">TV LCD 42 </t>
  </si>
  <si>
    <t>Camera Digital Sony</t>
  </si>
  <si>
    <t xml:space="preserve">Relógio Ponit Live </t>
  </si>
  <si>
    <t>Refrigerador Electrolux</t>
  </si>
  <si>
    <t>Ar Condicionado SPLIT</t>
  </si>
  <si>
    <t>Projetor de Multimíndia</t>
  </si>
  <si>
    <t>Equipamento de Sonorização</t>
  </si>
  <si>
    <t>Aspirador Pó</t>
  </si>
  <si>
    <t>Fogão</t>
  </si>
  <si>
    <t>Microondas</t>
  </si>
  <si>
    <t>Ar Condicionado</t>
  </si>
  <si>
    <t>Camera Digital</t>
  </si>
  <si>
    <t xml:space="preserve">Ar Condicionado </t>
  </si>
  <si>
    <t xml:space="preserve">Plastificadora </t>
  </si>
  <si>
    <t xml:space="preserve">Fragmentadora </t>
  </si>
  <si>
    <t>TV LCD 26 LG</t>
  </si>
  <si>
    <t>Forno de Microondas Panasonic</t>
  </si>
  <si>
    <t>Ipad - WI - FI</t>
  </si>
  <si>
    <t>Projetor Multimídia</t>
  </si>
  <si>
    <t>Calculadora Elgin</t>
  </si>
  <si>
    <t xml:space="preserve">Projetor Multimídia </t>
  </si>
  <si>
    <t>Calculadora  Elgin</t>
  </si>
  <si>
    <t>Máquina de Preencher cheque</t>
  </si>
  <si>
    <t>Câmera Digital Nikon</t>
  </si>
  <si>
    <t>Forno</t>
  </si>
  <si>
    <t xml:space="preserve">Microodas </t>
  </si>
  <si>
    <t>Máquina de Café</t>
  </si>
  <si>
    <t>Bebedouro Rex Cooler</t>
  </si>
  <si>
    <t>Telefone Celular LG</t>
  </si>
  <si>
    <t xml:space="preserve">Purificador de Água </t>
  </si>
  <si>
    <t>Projetor de Muiltímidia</t>
  </si>
  <si>
    <t>Projetor Benq</t>
  </si>
  <si>
    <t>Projetor Multimídia Epson PowerLite S18+ Projetor Multimídia Epson PowerLite S18+/W15+W18+/X24+</t>
  </si>
  <si>
    <t xml:space="preserve">Ar Condicionado Split 18.000 BTU </t>
  </si>
  <si>
    <t>Aparelho Telefonico IP GXP1610 Grandstre</t>
  </si>
  <si>
    <t>Central Telefonica IPBX</t>
  </si>
  <si>
    <t>Aparelho Telefonico GAC2500 Grandstream</t>
  </si>
  <si>
    <t>Aparelho Telefonico GXV3275 Grandstream</t>
  </si>
  <si>
    <t>Dig. De Imagens Czur ET6 Plus (Scanner)</t>
  </si>
  <si>
    <t>Headset HTU300 - USB (Mic Flex)</t>
  </si>
  <si>
    <t>Acess Point Ubitiqui Uni-Fi AC LR</t>
  </si>
  <si>
    <t>Ubiquit Usg-Pro-4 Unifi Security Gateway Pro 4 Portas</t>
  </si>
  <si>
    <t>Unifi Cloud Key Controller (UC-CK)</t>
  </si>
  <si>
    <t>Forno Micro-ondas 30 Litros 110V</t>
  </si>
  <si>
    <t>Micro-ondas 20 litros</t>
  </si>
  <si>
    <t>Cafeteira de Capsula Modelo Três Serv. 110V</t>
  </si>
  <si>
    <t>Purificador de Água e Refrigerado 110V</t>
  </si>
  <si>
    <t xml:space="preserve">Ar Condicionado Multi Split18000 BTUS p/2 Evaporadoras de 9000 Btus, Mod. K7 - Condensadora Fjutsu MS 14K 220/1 Q/F 2S; Evaporadora Fujitsu MS K7 </t>
  </si>
  <si>
    <t>Plastificadora Polaseal no formato de cédula de identidade - Proc. Adm. 4121/2019.</t>
  </si>
  <si>
    <t>Relógio de Ponto da Marca Henry Prisma Super Fácil Advanced Bio/Prox. Leitor Azul - Processo Administrativo nº 4050/2019</t>
  </si>
  <si>
    <t>Máquina Lustradora/Polidora de Sapatos motorizada com acabamento em aço inox e acionamento por meio de haste - Modelo USI04 - Ordem de Fornecimento: 071/2019.</t>
  </si>
  <si>
    <t>Moto Bomba submersíveis, série BCS 350, potência 1,0 CV, Trifásico, Marco Schneider - Processo Administrativo nº 8946/2019</t>
  </si>
  <si>
    <t>Câmeras Dome HD 1080P IP POE Lente 2,8MM ONVIF, 01 Gravador NVR Digital IP 16 Canais Full HD 4K e 05 Switches Gigabit 5 PTS 10/100/1000MBS - Processo Adm. 3755/2020</t>
  </si>
  <si>
    <t>Webcan 1080P com Microfone - Modelo Logitech C925E</t>
  </si>
  <si>
    <t>32 Câmeras IC3, 01 Gravador NVD 1304 (Delegacias) e 3 Câmeras IC4 (Sede) - Processo Administrativo 4690/2020</t>
  </si>
  <si>
    <t>Vídeo Porteiro WT7 Wi-fi Intelbras - Processo Administrativo 4728/2020</t>
  </si>
  <si>
    <t>Fragmentadora de Papel - Suprimento de Fundos</t>
  </si>
  <si>
    <t>Video Porteiro conforme PA 7500/2020</t>
  </si>
  <si>
    <t>Câmera IP Dome Marca Intelbrás Modelo 1130D - Processo de Compras nº 010/2021</t>
  </si>
  <si>
    <t>02 Máquinas  fragmentadoras modelo de referência Secreta 9520 - Processo Compras 0018/2021</t>
  </si>
  <si>
    <t>40 Aparelhos Telefônicos</t>
  </si>
  <si>
    <t>Escovódromo Portátil 6 pias - SISDOC 035074/2021</t>
  </si>
  <si>
    <t>Mesa de Som Bluetooth - SISDOC 039866/2021</t>
  </si>
  <si>
    <t>Televisão Smart - SISDOC 041117/2021</t>
  </si>
  <si>
    <t>Televisão Smart - SISDOC 043471/2021</t>
  </si>
  <si>
    <t>Ar Condicionado de 18.000 - SISDOC 001714/2022</t>
  </si>
  <si>
    <t>Bebedouro de Coluna para galão - SISDOC 002444/2022</t>
  </si>
  <si>
    <t>Consultorio Odontológico Portátil e Cadeira de Atendimento Portátil - SISDOC 002419/2022</t>
  </si>
  <si>
    <t>Purificador de água com capacidade de 20 litros - SISDOC 002433/2022</t>
  </si>
  <si>
    <t>Plastificadora A4 - SISDOC 002162/2022</t>
  </si>
  <si>
    <t>Fiat Uno - Placa GMF7808</t>
  </si>
  <si>
    <t>Fiat Uno - Placa GMF7807</t>
  </si>
  <si>
    <t>Fiat Uno - Placa GMF7800</t>
  </si>
  <si>
    <t>Spin - Placa GMF8035</t>
  </si>
  <si>
    <t>Aparelho de Celular Smatphone Samsung - SISDOC 041736/2021</t>
  </si>
  <si>
    <t>Refrigerador 261 Litros - SISDOC 031759/2021</t>
  </si>
  <si>
    <t>Forno Microondas MEF31L - SISDOC 033417/2021</t>
  </si>
  <si>
    <t>Cafeteira Automatica - SISDOC 033417/2021</t>
  </si>
  <si>
    <t>Microfone de lapela duplo - SISDOC 040741/2021</t>
  </si>
  <si>
    <t>Climatizador de ar - Sisdoc 027361/2021</t>
  </si>
  <si>
    <t>Central PABX IP com duas entradas fixo e 03 aparelhos eletrônicos - Processo Administrativo 5822/2020.</t>
  </si>
  <si>
    <t>Computadores e Periféricos</t>
  </si>
  <si>
    <t>Mobiliário em Geral</t>
  </si>
  <si>
    <t>Equipamentos de Audio Visual</t>
  </si>
  <si>
    <t>Máquinas, Motores e Aparelhos</t>
  </si>
  <si>
    <t>Outros Bens Móveis</t>
  </si>
  <si>
    <t>Intangível</t>
  </si>
  <si>
    <t xml:space="preserve">Armário de Aço </t>
  </si>
  <si>
    <t xml:space="preserve">Estante </t>
  </si>
  <si>
    <t xml:space="preserve">Poltrona Giratória </t>
  </si>
  <si>
    <t xml:space="preserve">Poltrona Fixa </t>
  </si>
  <si>
    <t xml:space="preserve">Sofá de 2 Lugares </t>
  </si>
  <si>
    <t>Poltrona  P.321.52</t>
  </si>
  <si>
    <t>Poltrona</t>
  </si>
  <si>
    <t xml:space="preserve">Poltrona </t>
  </si>
  <si>
    <t>Mesa Lateral PM-73.01</t>
  </si>
  <si>
    <t>Armário</t>
  </si>
  <si>
    <t>Poltrona P.340.51</t>
  </si>
  <si>
    <t>Estante Especial Armaco</t>
  </si>
  <si>
    <t xml:space="preserve">Sofá 3 Lugares </t>
  </si>
  <si>
    <t xml:space="preserve">Mesa Lateral </t>
  </si>
  <si>
    <t xml:space="preserve">Sofá 2 Lugares </t>
  </si>
  <si>
    <t xml:space="preserve">Poltrona Lafer </t>
  </si>
  <si>
    <t xml:space="preserve">Cadeira Fixa </t>
  </si>
  <si>
    <t xml:space="preserve">Cadeira Giratória </t>
  </si>
  <si>
    <t>Cadeira Giratória</t>
  </si>
  <si>
    <t xml:space="preserve">Cadeira </t>
  </si>
  <si>
    <t>Mesa Plastilux</t>
  </si>
  <si>
    <t xml:space="preserve">Cofre </t>
  </si>
  <si>
    <t xml:space="preserve">Banco 3 Lugares </t>
  </si>
  <si>
    <t xml:space="preserve">Cofre de Aço </t>
  </si>
  <si>
    <t>Estante Porta Revista</t>
  </si>
  <si>
    <t xml:space="preserve">Mesa p/Datilografia </t>
  </si>
  <si>
    <t>Cadeira Fixa 755</t>
  </si>
  <si>
    <t xml:space="preserve">Armário </t>
  </si>
  <si>
    <t>Cadeira Fixa</t>
  </si>
  <si>
    <t xml:space="preserve">Mesa  </t>
  </si>
  <si>
    <t xml:space="preserve">Mesa </t>
  </si>
  <si>
    <t xml:space="preserve">Sofá dois Lugares </t>
  </si>
  <si>
    <t>Cofre</t>
  </si>
  <si>
    <t>Cadeira</t>
  </si>
  <si>
    <t>Mesa para Máquina MA-NM</t>
  </si>
  <si>
    <t xml:space="preserve">Mesa p/ Telefone </t>
  </si>
  <si>
    <t>Mesa de Reunião MAR-200</t>
  </si>
  <si>
    <t>Poltrona J.Nikawa 758</t>
  </si>
  <si>
    <t xml:space="preserve">Armário Itatiaia </t>
  </si>
  <si>
    <t>Poltrona Opera-Auditório</t>
  </si>
  <si>
    <t>Cadeira Giratória s/ Braço</t>
  </si>
  <si>
    <t xml:space="preserve">Arquivo de Aço </t>
  </si>
  <si>
    <t xml:space="preserve">Mesa Datilografia </t>
  </si>
  <si>
    <t xml:space="preserve">Banco 2 Lugares s/ Encosto </t>
  </si>
  <si>
    <t>Mesa  03 Gavetas</t>
  </si>
  <si>
    <t xml:space="preserve">Mesa Reunião </t>
  </si>
  <si>
    <t>Cadeira Interlocutor Preta</t>
  </si>
  <si>
    <t>Cadeira Presidente 501 Preto</t>
  </si>
  <si>
    <t>Armário de Aço 2 Portas</t>
  </si>
  <si>
    <t xml:space="preserve">Balcão de Fórmica </t>
  </si>
  <si>
    <t xml:space="preserve">Tela Plastilux </t>
  </si>
  <si>
    <t xml:space="preserve">Mesa Plastilux </t>
  </si>
  <si>
    <t xml:space="preserve">Cadeira Talaricos </t>
  </si>
  <si>
    <t>Mesa</t>
  </si>
  <si>
    <t xml:space="preserve">Arquivo Flórida </t>
  </si>
  <si>
    <t xml:space="preserve">Banco Diaco </t>
  </si>
  <si>
    <t xml:space="preserve">Mesa em Cerejeira </t>
  </si>
  <si>
    <t>Armário de Aço</t>
  </si>
  <si>
    <t xml:space="preserve">Mesa p/ Máquina </t>
  </si>
  <si>
    <t xml:space="preserve">Arquivo </t>
  </si>
  <si>
    <t xml:space="preserve">Balcão </t>
  </si>
  <si>
    <t xml:space="preserve">Estante de Aço </t>
  </si>
  <si>
    <t>Mesa Belfar 9003</t>
  </si>
  <si>
    <t>Cadeira Giratória s/ Braço Runampel</t>
  </si>
  <si>
    <t xml:space="preserve">Mesa p/ Máquina de Escrever </t>
  </si>
  <si>
    <t xml:space="preserve">Mesa p/ Reunião  </t>
  </si>
  <si>
    <t xml:space="preserve">Cadeira Secretária </t>
  </si>
  <si>
    <t>Cadeira Duquesa</t>
  </si>
  <si>
    <t>Banqueta</t>
  </si>
  <si>
    <t>Mesa c/ Gavetas</t>
  </si>
  <si>
    <t>Balcão de Fórmica</t>
  </si>
  <si>
    <t xml:space="preserve">Mesa Reunião  </t>
  </si>
  <si>
    <t>Mesa Lateral Fiori</t>
  </si>
  <si>
    <t>Cadeira c/ Braço</t>
  </si>
  <si>
    <t>Estante de Aço</t>
  </si>
  <si>
    <t xml:space="preserve">Mesa p/ Computador </t>
  </si>
  <si>
    <t xml:space="preserve">Módulo p/ prateleira  </t>
  </si>
  <si>
    <t xml:space="preserve">Mesa p/ Impressora </t>
  </si>
  <si>
    <t>Estante c/ Prateleiras</t>
  </si>
  <si>
    <t>Mesa p/ Máquina de Escrever</t>
  </si>
  <si>
    <t xml:space="preserve">Mesa c/ 3 Gavetas </t>
  </si>
  <si>
    <t>Armário 2 Portas Alto</t>
  </si>
  <si>
    <t>Poltrona Média</t>
  </si>
  <si>
    <t>Arquivo c/ 4 Gavetas</t>
  </si>
  <si>
    <t xml:space="preserve">Mesa em L </t>
  </si>
  <si>
    <t>Mesa p/ Reuniões</t>
  </si>
  <si>
    <t>Sofá 3 Lugares s/ Braçço</t>
  </si>
  <si>
    <t>Sofá 2 Lugares s/ Braço</t>
  </si>
  <si>
    <t>Armário de Aço-2M</t>
  </si>
  <si>
    <t>Rack Armário em Metalon 19"</t>
  </si>
  <si>
    <t>Mesa Sinuosa Line JR  p/ Computador</t>
  </si>
  <si>
    <t xml:space="preserve">Mesa Compacta </t>
  </si>
  <si>
    <t>Mesa p/ Computador Mastinucci 2230</t>
  </si>
  <si>
    <t xml:space="preserve">Escrivaninha p/ Computador </t>
  </si>
  <si>
    <t>Mesa Stylus ML</t>
  </si>
  <si>
    <t>Mesa CPD</t>
  </si>
  <si>
    <t>Escrivaninha Giobel</t>
  </si>
  <si>
    <t xml:space="preserve">Gaveteiro </t>
  </si>
  <si>
    <t>Mesa 3 Gavetas Cor Ovo</t>
  </si>
  <si>
    <t xml:space="preserve">Armário 2 Portas Baixo </t>
  </si>
  <si>
    <t xml:space="preserve">Mesa p/ Palco </t>
  </si>
  <si>
    <t>Mesa Escrivaninha c/ 3 Gavetas</t>
  </si>
  <si>
    <t xml:space="preserve">Placa </t>
  </si>
  <si>
    <t>Armário Pandim CH-24 190x080x038</t>
  </si>
  <si>
    <t>Armário Tomke Misto</t>
  </si>
  <si>
    <t xml:space="preserve">Mesa Santa Tereza </t>
  </si>
  <si>
    <t>Mesa c/02 Gavetas Taurus</t>
  </si>
  <si>
    <t>Poltrona Pres. Lamin-Branco e Base Flex-Plus Dire</t>
  </si>
  <si>
    <t>Rake</t>
  </si>
  <si>
    <t>Mesa p/ Computador 1.15</t>
  </si>
  <si>
    <t xml:space="preserve">Cadeira Gogo </t>
  </si>
  <si>
    <t>Cadeira c/ Braço Bahia</t>
  </si>
  <si>
    <t>Mesa Presidente</t>
  </si>
  <si>
    <t>Mesa Reunião</t>
  </si>
  <si>
    <t>Poltrona Giratória c/ Braço</t>
  </si>
  <si>
    <t>Arquivo de Aço 4 Gavetas</t>
  </si>
  <si>
    <t>Cadeira Giratória Tecido</t>
  </si>
  <si>
    <t>Mesa para Computador 1.15x70x67</t>
  </si>
  <si>
    <t>Gaveteiro-Pastas CMS</t>
  </si>
  <si>
    <t>Mesa Teclado Cultural</t>
  </si>
  <si>
    <t>Estante 7 paineis</t>
  </si>
  <si>
    <t xml:space="preserve">Cadeira Giroflex </t>
  </si>
  <si>
    <t>Mesa de Trabalho Noc</t>
  </si>
  <si>
    <t>Poltrona Itamarati c/ Prancheta</t>
  </si>
  <si>
    <t xml:space="preserve">Poltrona 5001 Giratória Presidente c/ Braço </t>
  </si>
  <si>
    <t>Mesa Modular Nogal</t>
  </si>
  <si>
    <t>Cadeira Caixa170 com Arco Com Caximbo</t>
  </si>
  <si>
    <t xml:space="preserve">Cadeira Giratória 111 Sec </t>
  </si>
  <si>
    <t>Banco</t>
  </si>
  <si>
    <t>Estante Biblioteca Elite EA 150</t>
  </si>
  <si>
    <t xml:space="preserve">Mesa Incoflex </t>
  </si>
  <si>
    <t>Mesa F05</t>
  </si>
  <si>
    <t xml:space="preserve">Mesa FP 699 </t>
  </si>
  <si>
    <t>Cadeira Fixa 303 PE Secret Exec</t>
  </si>
  <si>
    <t>Cadeira Clio Ass/encosto</t>
  </si>
  <si>
    <t>Mesa Redonda</t>
  </si>
  <si>
    <t>Mesa Tampo Granito</t>
  </si>
  <si>
    <t>Mesa Modular</t>
  </si>
  <si>
    <t>Rack ST BP C/ Chaves 2413</t>
  </si>
  <si>
    <t>Mesa Metálica</t>
  </si>
  <si>
    <t>Cadeira Presidente c/ braço</t>
  </si>
  <si>
    <t xml:space="preserve">Cadeira Escritório </t>
  </si>
  <si>
    <t>Mesa Computador</t>
  </si>
  <si>
    <t>Mesa Teclado Central JM</t>
  </si>
  <si>
    <t>Mesa de Centro Standard</t>
  </si>
  <si>
    <t>Arquivo de Aço c/ 4 Gavetas Ch 24 c/ Carrinho Telescópio</t>
  </si>
  <si>
    <t>Rack 9 p Fech</t>
  </si>
  <si>
    <t>Cadeira Giratória Talarico</t>
  </si>
  <si>
    <t xml:space="preserve">Mesa Secretária </t>
  </si>
  <si>
    <t>Banco Talaricos 03 Lugares</t>
  </si>
  <si>
    <t xml:space="preserve">Poltrona Tec 227 Jhavini </t>
  </si>
  <si>
    <t>Mesa Lateral</t>
  </si>
  <si>
    <t>Mesa para computador</t>
  </si>
  <si>
    <t>Gaveteiro 4 gavetas</t>
  </si>
  <si>
    <t>Armário Roupeiro</t>
  </si>
  <si>
    <t>Gaveteiro 04 gavetas</t>
  </si>
  <si>
    <t>Armário de Cozinha</t>
  </si>
  <si>
    <t>Rack New</t>
  </si>
  <si>
    <t>Balança</t>
  </si>
  <si>
    <t>Cadeira Estofada Digitador</t>
  </si>
  <si>
    <t>Caixa Acustica</t>
  </si>
  <si>
    <t>Gaveteiro Vol 4 gavetas</t>
  </si>
  <si>
    <t xml:space="preserve">Armário Alto 02 Portas </t>
  </si>
  <si>
    <t xml:space="preserve">Monitor Samsung 743 B </t>
  </si>
  <si>
    <t>Armário 075 X1,80</t>
  </si>
  <si>
    <t>Pulpito de Acrílico</t>
  </si>
  <si>
    <t xml:space="preserve">Poltrona Série B - Itamarati </t>
  </si>
  <si>
    <t>Poltrona Diplomata Giratória Presidente</t>
  </si>
  <si>
    <t xml:space="preserve">Móvel para TV </t>
  </si>
  <si>
    <t>Mesa com Gaveteiro</t>
  </si>
  <si>
    <t>Balcão de Vidro</t>
  </si>
  <si>
    <t>Armário Intermediário 02 Portas</t>
  </si>
  <si>
    <t>Armário Baixo 02 Portas</t>
  </si>
  <si>
    <t>Gaveteiro Fixo com 03 Gavetas</t>
  </si>
  <si>
    <t>Armário Alto 02 Portas</t>
  </si>
  <si>
    <t>Mesa de Trabalho em L</t>
  </si>
  <si>
    <t>Mesa de Trabalho com Corte Convexo</t>
  </si>
  <si>
    <t>Mesa de Trabalho Retangular</t>
  </si>
  <si>
    <t xml:space="preserve">Mesa de Trabalho Retangular </t>
  </si>
  <si>
    <t xml:space="preserve">Mesa de Reunião Triangular </t>
  </si>
  <si>
    <t>Mesa de Reunião Semi Oval</t>
  </si>
  <si>
    <t xml:space="preserve">Mesa de Trabalho em L </t>
  </si>
  <si>
    <t>Armário Estante com 02 Portas</t>
  </si>
  <si>
    <t>Gaveteiro Volante com 05 Gavetas</t>
  </si>
  <si>
    <t>Poltrona Fixa Espaldar Médio</t>
  </si>
  <si>
    <t>Poltrona Fixa Espaldar Baixo</t>
  </si>
  <si>
    <t>Poltrona Giratória Espaldar Alto</t>
  </si>
  <si>
    <t>Cadeira sem braço empilhavel</t>
  </si>
  <si>
    <t>Poltrona Giratória Espaldar Baixo</t>
  </si>
  <si>
    <t>Poltrona Giratória Espaldar Médio</t>
  </si>
  <si>
    <t>Sofá 03 Lugares</t>
  </si>
  <si>
    <t>Sofá Componível de 02 Lugares Espaldar Médio</t>
  </si>
  <si>
    <t>Sofá 02 Lugares</t>
  </si>
  <si>
    <t xml:space="preserve">Cadeira Concha </t>
  </si>
  <si>
    <t xml:space="preserve">Poltrona Scuna Light </t>
  </si>
  <si>
    <t>Poltrona Presidente</t>
  </si>
  <si>
    <t>Armário Misto 800 x 500 x1600 Borda Reta Wengue</t>
  </si>
  <si>
    <t>Mesa Reunião Redonda 1200MM Borda Reta Wengue</t>
  </si>
  <si>
    <t>Mesa Auxilar 1600 X 600 Borda Reta Wengue</t>
  </si>
  <si>
    <t>Gaveteiro Fixo 335  02 gavetas em Madeira Borda Reta Wengue</t>
  </si>
  <si>
    <t xml:space="preserve">Armário Arquivo Nicho 480 x 500 x 1600 Borda Reta Wengue </t>
  </si>
  <si>
    <t>Mesa L 1400 x 1600 x 600 x 600 Borda Rta Wengue</t>
  </si>
  <si>
    <t>Suporte CPU Aço Regulável 150-230x350-470x310</t>
  </si>
  <si>
    <t>Armário Alto 800 X 500 X 1600 Borda Reta Wengue</t>
  </si>
  <si>
    <t>Armário Baixo 800 X 500 X 740 Borda Reta Wengue</t>
  </si>
  <si>
    <t>Mesa Auxiliar 1000 X 600 Borda Reta Wengue</t>
  </si>
  <si>
    <t>Gaveteiro Pedestal 600 Pronf Madeira 05 Gavetas Wengue</t>
  </si>
  <si>
    <t>Mesa Reunião Retangular 2700 X 1000MM com calha</t>
  </si>
  <si>
    <t>Assento/Enconto para longarina espaldar médio</t>
  </si>
  <si>
    <t>Cadeira/Poltrona Giratória Espaldar Médio base cromada</t>
  </si>
  <si>
    <t>Cadeira/Poltrona fixa espaldar baixo base cromada</t>
  </si>
  <si>
    <t>Banco Componível de 03 Lugares Cromado</t>
  </si>
  <si>
    <t xml:space="preserve">Sofá de 03 Lugares Pé em Alumínio em Couro </t>
  </si>
  <si>
    <t>Mesa 03 Gavetas</t>
  </si>
  <si>
    <t>Balcão Recepção</t>
  </si>
  <si>
    <t>Gaveteiro Fixo</t>
  </si>
  <si>
    <t>Gaveteiro Pedestal</t>
  </si>
  <si>
    <t>Cadeira/Poltrona Espaldar Médio</t>
  </si>
  <si>
    <t xml:space="preserve">Sofá Componível de 01 Lugar  </t>
  </si>
  <si>
    <t xml:space="preserve">Cadeira/Poltrona Espaldar Médio </t>
  </si>
  <si>
    <t>Cadeira/Poltrona Giratória Espaldar Alto</t>
  </si>
  <si>
    <t>Sofá Componível de 03 Lugares</t>
  </si>
  <si>
    <t>Sofá Componível de 02 Lugares</t>
  </si>
  <si>
    <t>Mesa Centro</t>
  </si>
  <si>
    <t>Poltrona de Auditório</t>
  </si>
  <si>
    <t>Cadeira/Poltrona Giratória com Braços</t>
  </si>
  <si>
    <t xml:space="preserve">Mesa Gerente Gota </t>
  </si>
  <si>
    <t xml:space="preserve">Mesa Reta de Trabalho </t>
  </si>
  <si>
    <t>Gaveteiro Volante</t>
  </si>
  <si>
    <t>Armário Baixo com portas baixas de giro</t>
  </si>
  <si>
    <t xml:space="preserve">Mesa Retangular de Reunião </t>
  </si>
  <si>
    <t>Armário Baixo</t>
  </si>
  <si>
    <t>Mesa Reta de Trabalho</t>
  </si>
  <si>
    <t>Armário Alto</t>
  </si>
  <si>
    <t>Mesa Retangular de Reunião</t>
  </si>
  <si>
    <t xml:space="preserve">Cadeira/Poltrona Giratória com Braços </t>
  </si>
  <si>
    <t>Cadeira/Poltrona Base Fixa</t>
  </si>
  <si>
    <t>Sofá Componível de 02 lugares</t>
  </si>
  <si>
    <t xml:space="preserve">Cadeira/Poltrona Base Fixa </t>
  </si>
  <si>
    <t>Arquivo de Aço</t>
  </si>
  <si>
    <t xml:space="preserve">Cadeira Secretária Giratória com Braço </t>
  </si>
  <si>
    <t>Cadeira Giratória Executiva Start Ergônomica tecido preto, com braço SL New PU Mecanismo - Proc. Adm. 4607/2019.</t>
  </si>
  <si>
    <t>Smart TV 49" FULLHD e 01 Suporte Articulado para TV até 55' - Processo Administrativo 150/2019</t>
  </si>
  <si>
    <t>Chromecast - Processo Administrativo 056/2019</t>
  </si>
  <si>
    <t>Púlpito em acrílico com plotagem - Processo Administrativo nº 8775/2019</t>
  </si>
  <si>
    <t>Cadeira Base Giratória Espaldar Alto com Braços</t>
  </si>
  <si>
    <t>Cadeira Base Giratória Caixa Espaldar Baixo sem Braços</t>
  </si>
  <si>
    <t>Cadeira Base Fixa Balanc. Espaldar Baixo com Braços</t>
  </si>
  <si>
    <t>Mesa de Trabalho Reta (Cor MDF: Ovo - Cor Borda: Ovo - Cor Aço: Preta - Prod: 75100 - Dimensôes: 1000 x 600 x 740 MM LxPxH)</t>
  </si>
  <si>
    <t>Mesa de Trabalho Reta (Cor MDF: Ovo - Cor Borda: Ovo - Cor Aço: Preta - Prod: 75120 - Dimensôes: 1200 x 600 x 740 MM LxPxH)</t>
  </si>
  <si>
    <t>Mesa de Trabalho Reta (Cor MDF: Ovo - Cor Borda: Ovo - Cor Aço: Preta - Prod: 751414 - Dimensôes: 1400 x 600 x 1400 x 600 740 MM )</t>
  </si>
  <si>
    <t>Ata Unifap Item 12 Grupo 01 (Prod: 31015/40 - Acab Gav: Ovo - Gaveteiro Fixo -3 Gavetas)</t>
  </si>
  <si>
    <t>Cortina Rolo Tela Solar e Blackout - Processo Administrativo 3756/2020</t>
  </si>
  <si>
    <t>Cadeira Giratória Executiva cor azul - Processo Administrativo 655/2020</t>
  </si>
  <si>
    <t>Cortina Rolo Pintpoint Blackout - Processo Administrativo 6648/2020</t>
  </si>
  <si>
    <t>Móveis Planejados (confecção e montagem), conforme PA 5468/2020</t>
  </si>
  <si>
    <t>Cortinas Persianas - SISDOC 030425/2021</t>
  </si>
  <si>
    <t>Cadeiras e Poltronas - SISDOC 040597/2021</t>
  </si>
  <si>
    <t>07 (sete) mesas e 07 (sete cadeiras digitador</t>
  </si>
  <si>
    <t>03 Poltronas e 13 Cadeiras (Delegacia de Divinopolis) + 12 cadeiras para Delegacia de Muriaé</t>
  </si>
  <si>
    <t xml:space="preserve">Monitor </t>
  </si>
  <si>
    <t xml:space="preserve">Impressora  Laser Jet </t>
  </si>
  <si>
    <t xml:space="preserve">Desktop </t>
  </si>
  <si>
    <t xml:space="preserve">Impressora  Epson Matricial </t>
  </si>
  <si>
    <t xml:space="preserve">Impressora </t>
  </si>
  <si>
    <t xml:space="preserve">Monitor IBM </t>
  </si>
  <si>
    <t xml:space="preserve">Microcomputador </t>
  </si>
  <si>
    <t xml:space="preserve">Impressora HP </t>
  </si>
  <si>
    <t>Impressora HP Deskjet 890C</t>
  </si>
  <si>
    <t xml:space="preserve">Monitor de Vídeo  </t>
  </si>
  <si>
    <t>Monitor de Vídeo 14"</t>
  </si>
  <si>
    <t>Microcomputador PIII Desktop 933MHZ 6269 D1P 82BZ8TF</t>
  </si>
  <si>
    <t>Impressora HP DeskJet 930c</t>
  </si>
  <si>
    <t xml:space="preserve">Impressora Epson </t>
  </si>
  <si>
    <t xml:space="preserve">Impressora HP Laserjet </t>
  </si>
  <si>
    <t>Monitor IBM Color</t>
  </si>
  <si>
    <t>Microcomputador</t>
  </si>
  <si>
    <t>Monitor 15'' IBM</t>
  </si>
  <si>
    <t>Desktop</t>
  </si>
  <si>
    <t xml:space="preserve">Microcomputador Lenovo P4 HT521 512MG 80GB COMB82 </t>
  </si>
  <si>
    <t>Microcomputador Lenovo</t>
  </si>
  <si>
    <t>Monitor Lenovo CRT 17" E75</t>
  </si>
  <si>
    <t>Impressora HP4250</t>
  </si>
  <si>
    <t>Desktop HP DC5700MT</t>
  </si>
  <si>
    <t>Monitor LG</t>
  </si>
  <si>
    <t>Desktop HP DC5750MT</t>
  </si>
  <si>
    <t>Impressora HP</t>
  </si>
  <si>
    <t>Notebook Lenovo</t>
  </si>
  <si>
    <t>Microcomputador HP Desktop DC 5850 com Office 2007</t>
  </si>
  <si>
    <t xml:space="preserve">Notebook Portatil Dell Vostro 1310 </t>
  </si>
  <si>
    <t xml:space="preserve">Notebook Dell Vostro 1320 </t>
  </si>
  <si>
    <t>Servidor Dell Power Edge R610</t>
  </si>
  <si>
    <t>Impressora HP Laserjet P4014N/ST2</t>
  </si>
  <si>
    <t xml:space="preserve">HP-Scanjet </t>
  </si>
  <si>
    <t>Impressora Multifuncional HP</t>
  </si>
  <si>
    <t>Monitor</t>
  </si>
  <si>
    <t>Monitor 22' LCD</t>
  </si>
  <si>
    <t>Notebook 13"</t>
  </si>
  <si>
    <t>Scanner Fujitsu</t>
  </si>
  <si>
    <t>Servidor</t>
  </si>
  <si>
    <t xml:space="preserve">Scanner Snap </t>
  </si>
  <si>
    <t xml:space="preserve">Notebook Sony Vaio </t>
  </si>
  <si>
    <t>Notebook Dell Vostro 3450</t>
  </si>
  <si>
    <t>Desktop xps 8300</t>
  </si>
  <si>
    <t>Notebook Vaio Prata</t>
  </si>
  <si>
    <t>Scanner Snap</t>
  </si>
  <si>
    <t>Scanner HP300</t>
  </si>
  <si>
    <t>Scanner HP Scanjet</t>
  </si>
  <si>
    <t>Monitor 19' LCD</t>
  </si>
  <si>
    <t>Notebook Vostro</t>
  </si>
  <si>
    <t>SERVIDOR  SUN FIRE V480 C\ 04 PROC. 1.2G SERVIDOR  SUN FIRE V480 C\ 04 PROC. 1.2Ghz+ 8Gb DE MEMÓRIA RAM + 2 HDs de 72Gb.</t>
  </si>
  <si>
    <t>Notebook HP Pavilion X360</t>
  </si>
  <si>
    <t>HELPDESK HP DESK 400</t>
  </si>
  <si>
    <t xml:space="preserve">Monitor HP 18.5" </t>
  </si>
  <si>
    <t>Notebook Dell Inspiron 55700I78550U/16GB/1TB/4GBPVID/W10P/0FFHEB2016/DRIVEEXT/ADAPHDMIXVGA</t>
  </si>
  <si>
    <t>Desktops com monitor (Item 001) em adesão a ARP do PE 11/2018 SAMF - ES UASG 170100</t>
  </si>
  <si>
    <t>SSD 240GB por adesão ARP 15/2018 - Proc. Adm. 149/2019</t>
  </si>
  <si>
    <t>Cartão MicroSD Class 10 Ultra 64GB - Proc. Adm. 150/2019</t>
  </si>
  <si>
    <t>Impressora Multifuncional Jato de Tinta Colorida (com tanque de tinta) - Proc. Adm. 5544/2019</t>
  </si>
  <si>
    <t>Kit contendo teclado e mouse USB - Proc. Adm. 150/2019</t>
  </si>
  <si>
    <t>Monitor AOC 41PiU de 23" - Proc. Adm. 149/2019</t>
  </si>
  <si>
    <t>Notebook - Processo Administrativo 5884/2019</t>
  </si>
  <si>
    <t>Computador avançado - Processo Administrativo 149/2019</t>
  </si>
  <si>
    <t>HD de 2TB para atendimento da demanda de monitoramento da sede - WD Purple WD20PURZ - Processo Administrativo 4690/2020</t>
  </si>
  <si>
    <t>Impressora de Cartão PVC com Holografia Embargada e com fornecimento de insumos - Processo Administrativo 4952/2020</t>
  </si>
  <si>
    <t>WebCam Modelo Logitech C270 - Processo Administrativo 5790/2020</t>
  </si>
  <si>
    <t>Painel/Escultura Artística, Dimensão 160x160cm, do mapa de Minas Gerais - Processo Administrativo 5825/2019.</t>
  </si>
  <si>
    <t>Diversas Placas</t>
  </si>
  <si>
    <t>Câmera Digital GOPRO HERO 5 BLACK</t>
  </si>
  <si>
    <t>30 Fones de Ouvido (headset RJ9) - Proc. Adm. 150/2019</t>
  </si>
  <si>
    <t>Câmera DSLR c/Lente 18-55MM - Proc. Adm. 150/2019</t>
  </si>
  <si>
    <t>Microfone Lapela sem fio - Proc. Adm. 150/2019</t>
  </si>
  <si>
    <t>Gravador de voz portátil + bateria reserva para câmera DSLR - Proc. Adm. 150/2019.</t>
  </si>
  <si>
    <t>Grandstream GVC 3200 Video Conferência até 9 vias - Processo Administrativo 150/2019</t>
  </si>
  <si>
    <t>Tela de Projeção Retrátil 84" Formato Widescreen 16:9 - Processo Administrativo 150/2019</t>
  </si>
  <si>
    <t>Projetor Multimidia ACER X1223H - Processo Administrativo 9547/2019.</t>
  </si>
  <si>
    <t>Equipamento de Transmissão via internet - SISDOC 031115/2021</t>
  </si>
  <si>
    <t>Alto falante Jabra Speak - SISDOC 032148/2021</t>
  </si>
  <si>
    <t xml:space="preserve">Confecção, pintura e instalação de portão de ferro com fechadura tetra chave </t>
  </si>
  <si>
    <t>Drywall com reforço inferior para balcão de atendimento - Processo Administrativo 5455/2020</t>
  </si>
  <si>
    <t>17 refletores de luz em Led+ 4 relés fotoelétricos + 4 bases p/relé fotoeletrico - Processo 55/2021</t>
  </si>
  <si>
    <t>20 metros de cabos 120mm, 10 metros de cabos 120mm e 06 luvas de compressãp 120mm - Processo de Compras nº 010/2021</t>
  </si>
  <si>
    <t>01 Porta e 01 Divisória em Vidro Temperado - SISDOC 028059/2021</t>
  </si>
  <si>
    <t>Laminado em madeira rústica - SISDOC 028469/2021</t>
  </si>
  <si>
    <t>Bancada de Granito em cuba Inox - SISDOC 028519/2021</t>
  </si>
  <si>
    <t>Bancada de Cozinha - via suprimento de fundos</t>
  </si>
  <si>
    <t>Execução de reforma em delegacia</t>
  </si>
  <si>
    <t>Edifício da Av. do Contorno, n756</t>
  </si>
  <si>
    <t xml:space="preserve">Salas 508 e 509 </t>
  </si>
  <si>
    <t>Sala 911</t>
  </si>
  <si>
    <t>Auditório Granada</t>
  </si>
  <si>
    <t>Sala 301</t>
  </si>
  <si>
    <t xml:space="preserve">Edifício Rua da Bahia, 1477 </t>
  </si>
  <si>
    <t>Sala 1115</t>
  </si>
  <si>
    <t>Sala 1110</t>
  </si>
  <si>
    <t>Sala 405</t>
  </si>
  <si>
    <t>Salas 608 e 609</t>
  </si>
  <si>
    <t>Sala 204</t>
  </si>
  <si>
    <t>Casa</t>
  </si>
  <si>
    <t>Prédio</t>
  </si>
  <si>
    <t>Conjunto 301</t>
  </si>
  <si>
    <t>Salas 301 e 104</t>
  </si>
  <si>
    <t>Sala 407</t>
  </si>
  <si>
    <t>3º andar Sala 302</t>
  </si>
  <si>
    <t>3º andar</t>
  </si>
  <si>
    <t>LICENÇA DO SOFTWARE ABBYY PDF
FINEREADER 14 CORPORATE PER SEA</t>
  </si>
  <si>
    <t>Objetos Historicos e Obras de Arte</t>
  </si>
  <si>
    <t>CÁLCULO DA DEPRECIAÇÃO</t>
  </si>
  <si>
    <t>Conta</t>
  </si>
  <si>
    <t>Grupo</t>
  </si>
  <si>
    <t>Bens Móveis</t>
  </si>
  <si>
    <t>Bens Imóveis</t>
  </si>
  <si>
    <t>Data da Aquisição</t>
  </si>
  <si>
    <t>Descrição do Bem</t>
  </si>
  <si>
    <t>Valor Residual</t>
  </si>
  <si>
    <t>Valor da Depreciação Mensal</t>
  </si>
  <si>
    <t>Depreciação da Acumulada</t>
  </si>
  <si>
    <t>Taxa Anual (%)</t>
  </si>
  <si>
    <t>Anos</t>
  </si>
  <si>
    <t>Meses</t>
  </si>
  <si>
    <t>IDADE</t>
  </si>
  <si>
    <t>VIDA ÚTIL</t>
  </si>
  <si>
    <t>Totalmente depreciado?</t>
  </si>
  <si>
    <t>Soma de Valor da Depreciação Mensal</t>
  </si>
  <si>
    <t>Qtde</t>
  </si>
  <si>
    <t>Valor Unitário</t>
  </si>
  <si>
    <t>Data Base:</t>
  </si>
  <si>
    <t>VALOR DA AQUISIÇÃO</t>
  </si>
  <si>
    <t>Notebook HP - SISDOC 031463/2021</t>
  </si>
  <si>
    <t>Notebooks Intel - SISDOC 027832/2021</t>
  </si>
  <si>
    <t>Webcams Modelo Logitech C920S - Processo Administrativo 5790/2020</t>
  </si>
  <si>
    <t>Desktops sem Monitor - SISDOC 027837/2021</t>
  </si>
  <si>
    <t>Monitores LG - SISDOC 035886/2021</t>
  </si>
  <si>
    <t>Roteadores - SISDOC 040596/2021</t>
  </si>
  <si>
    <t>Licenças Windows 10Pro - SISDOC 026422/2021</t>
  </si>
  <si>
    <t>Divisórias Naval Simples - SISDOC 028956/2021</t>
  </si>
  <si>
    <t>Persianas Aluminio - SISDOC 040370/2021</t>
  </si>
  <si>
    <t>Cadeiras Giratórias Ergonômicas</t>
  </si>
  <si>
    <t>Cabines de Atendimento - SISDOC 030228/2021</t>
  </si>
  <si>
    <t>Ventilador Col 40cm Mallory Delfos - Suprimento de Fundos</t>
  </si>
  <si>
    <t>Cadeiras de Escritório, conforme PA 7700/2020</t>
  </si>
  <si>
    <t>IPBX Backup</t>
  </si>
  <si>
    <t>Ar Condicionado 18.000 Btus conforme SISDOC 027069/2021</t>
  </si>
  <si>
    <t>Monumentos Artísticos (Bustos) conforme PA 9112/2020</t>
  </si>
  <si>
    <t>Conversores HDMI para VGA</t>
  </si>
  <si>
    <t>Valor Total</t>
  </si>
  <si>
    <t>Data da Baixa</t>
  </si>
  <si>
    <t>Valor da Baixa</t>
  </si>
  <si>
    <t>-</t>
  </si>
  <si>
    <t>BAIXAS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</si>
</sst>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_-;\-* #,##0_-;_-* &quot;-&quot;??_-;_-@_-"/>
    <numFmt numFmtId="166" formatCode="_-* #,##0.0_-;\-* #,##0.0_-;_-* &quot;-&quot;??_-;_-@_-"/>
    <numFmt numFmtId="167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b/>
      <sz val="10"/>
      <color theme="1"/>
      <name val="Roboto"/>
    </font>
    <font>
      <b/>
      <sz val="12"/>
      <color theme="1"/>
      <name val="Roboto"/>
    </font>
    <font>
      <b/>
      <sz val="12"/>
      <color rgb="FFFF0000"/>
      <name val="Roboto"/>
    </font>
    <font>
      <sz val="10"/>
      <name val="Roboto"/>
    </font>
    <font>
      <b/>
      <sz val="14"/>
      <color rgb="FFFF0000"/>
      <name val="Roboto"/>
    </font>
    <font>
      <sz val="10"/>
      <color rgb="FFFF0000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2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5" fontId="2" fillId="0" borderId="0" xfId="1" applyNumberFormat="1" applyFont="1" applyFill="1" applyAlignment="1">
      <alignment horizontal="center" wrapText="1"/>
    </xf>
    <xf numFmtId="44" fontId="2" fillId="0" borderId="0" xfId="2" applyNumberFormat="1" applyFont="1" applyAlignment="1">
      <alignment wrapText="1"/>
    </xf>
    <xf numFmtId="44" fontId="2" fillId="0" borderId="0" xfId="0" applyNumberFormat="1" applyFont="1" applyAlignment="1">
      <alignment wrapText="1"/>
    </xf>
    <xf numFmtId="44" fontId="2" fillId="0" borderId="0" xfId="0" applyNumberFormat="1" applyFont="1"/>
    <xf numFmtId="44" fontId="3" fillId="2" borderId="6" xfId="2" applyNumberFormat="1" applyFont="1" applyFill="1" applyBorder="1" applyAlignment="1">
      <alignment horizontal="center" vertical="center" wrapText="1"/>
    </xf>
    <xf numFmtId="44" fontId="3" fillId="2" borderId="1" xfId="2" applyNumberFormat="1" applyFont="1" applyFill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4" fontId="3" fillId="2" borderId="2" xfId="0" applyNumberFormat="1" applyFont="1" applyFill="1" applyBorder="1" applyAlignment="1">
      <alignment horizontal="center" vertical="center" wrapText="1"/>
    </xf>
    <xf numFmtId="38" fontId="2" fillId="0" borderId="2" xfId="0" applyNumberFormat="1" applyFont="1" applyBorder="1" applyAlignment="1">
      <alignment horizontal="center" wrapText="1"/>
    </xf>
    <xf numFmtId="43" fontId="2" fillId="0" borderId="2" xfId="1" applyFont="1" applyFill="1" applyBorder="1" applyAlignment="1">
      <alignment horizontal="center" wrapText="1"/>
    </xf>
    <xf numFmtId="165" fontId="2" fillId="0" borderId="4" xfId="1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3" fontId="2" fillId="0" borderId="6" xfId="2" applyNumberFormat="1" applyFont="1" applyFill="1" applyBorder="1" applyAlignment="1">
      <alignment wrapText="1"/>
    </xf>
    <xf numFmtId="43" fontId="2" fillId="5" borderId="9" xfId="2" applyNumberFormat="1" applyFont="1" applyFill="1" applyBorder="1" applyAlignment="1">
      <alignment horizontal="right" vertical="center"/>
    </xf>
    <xf numFmtId="43" fontId="0" fillId="0" borderId="0" xfId="0" applyNumberFormat="1"/>
    <xf numFmtId="44" fontId="2" fillId="0" borderId="0" xfId="2" applyNumberFormat="1" applyFont="1" applyFill="1" applyBorder="1" applyAlignment="1">
      <alignment wrapText="1"/>
    </xf>
    <xf numFmtId="165" fontId="2" fillId="0" borderId="0" xfId="1" applyNumberFormat="1" applyFont="1" applyFill="1" applyBorder="1" applyAlignment="1">
      <alignment horizontal="center" wrapText="1"/>
    </xf>
    <xf numFmtId="43" fontId="2" fillId="0" borderId="0" xfId="1" applyFont="1" applyFill="1" applyBorder="1"/>
    <xf numFmtId="43" fontId="2" fillId="0" borderId="0" xfId="1" applyFont="1" applyProtection="1">
      <protection locked="0"/>
    </xf>
    <xf numFmtId="43" fontId="0" fillId="0" borderId="0" xfId="1" applyFont="1"/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3" fontId="2" fillId="0" borderId="2" xfId="1" applyFont="1" applyBorder="1" applyProtection="1">
      <protection locked="0"/>
    </xf>
    <xf numFmtId="43" fontId="3" fillId="2" borderId="2" xfId="1" applyFont="1" applyFill="1" applyBorder="1" applyAlignment="1" applyProtection="1">
      <alignment horizontal="center" vertical="center" wrapText="1"/>
      <protection locked="0"/>
    </xf>
    <xf numFmtId="43" fontId="3" fillId="2" borderId="1" xfId="1" applyFont="1" applyFill="1" applyBorder="1" applyAlignment="1" applyProtection="1">
      <alignment horizontal="center" vertical="center" wrapText="1"/>
      <protection locked="0"/>
    </xf>
    <xf numFmtId="43" fontId="2" fillId="0" borderId="6" xfId="2" applyNumberFormat="1" applyFont="1" applyBorder="1"/>
    <xf numFmtId="43" fontId="2" fillId="0" borderId="11" xfId="2" applyNumberFormat="1" applyFont="1" applyBorder="1"/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165" fontId="2" fillId="0" borderId="14" xfId="1" applyNumberFormat="1" applyFont="1" applyFill="1" applyBorder="1" applyAlignment="1" applyProtection="1">
      <alignment horizont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43" fontId="2" fillId="0" borderId="1" xfId="1" applyFont="1" applyFill="1" applyBorder="1" applyAlignment="1">
      <alignment horizontal="center" wrapText="1"/>
    </xf>
    <xf numFmtId="43" fontId="2" fillId="5" borderId="1" xfId="2" applyNumberFormat="1" applyFont="1" applyFill="1" applyBorder="1" applyAlignment="1">
      <alignment horizontal="right" vertical="center"/>
    </xf>
    <xf numFmtId="43" fontId="2" fillId="0" borderId="12" xfId="2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 applyProtection="1">
      <alignment horizontal="center" wrapText="1"/>
    </xf>
    <xf numFmtId="164" fontId="5" fillId="0" borderId="15" xfId="2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center" vertical="center" wrapText="1"/>
    </xf>
    <xf numFmtId="43" fontId="2" fillId="4" borderId="3" xfId="0" applyNumberFormat="1" applyFont="1" applyFill="1" applyBorder="1"/>
    <xf numFmtId="43" fontId="3" fillId="5" borderId="3" xfId="2" applyNumberFormat="1" applyFont="1" applyFill="1" applyBorder="1" applyAlignment="1">
      <alignment horizontal="right" vertical="center" wrapText="1"/>
    </xf>
    <xf numFmtId="164" fontId="3" fillId="0" borderId="17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right"/>
    </xf>
    <xf numFmtId="167" fontId="2" fillId="4" borderId="1" xfId="0" applyNumberFormat="1" applyFont="1" applyFill="1" applyBorder="1" applyAlignment="1">
      <alignment horizontal="right"/>
    </xf>
    <xf numFmtId="167" fontId="2" fillId="5" borderId="10" xfId="2" applyNumberFormat="1" applyFont="1" applyFill="1" applyBorder="1" applyAlignment="1">
      <alignment horizontal="right" vertical="center" wrapText="1"/>
    </xf>
    <xf numFmtId="167" fontId="2" fillId="5" borderId="16" xfId="2" applyNumberFormat="1" applyFont="1" applyFill="1" applyBorder="1" applyAlignment="1">
      <alignment horizontal="right" vertical="center" wrapText="1"/>
    </xf>
    <xf numFmtId="43" fontId="2" fillId="0" borderId="6" xfId="2" applyNumberFormat="1" applyFont="1" applyFill="1" applyBorder="1"/>
    <xf numFmtId="43" fontId="2" fillId="0" borderId="2" xfId="1" applyFont="1" applyFill="1" applyBorder="1" applyProtection="1">
      <protection locked="0"/>
    </xf>
    <xf numFmtId="43" fontId="6" fillId="0" borderId="6" xfId="2" applyNumberFormat="1" applyFont="1" applyFill="1" applyBorder="1"/>
    <xf numFmtId="43" fontId="2" fillId="0" borderId="0" xfId="0" applyNumberFormat="1" applyFont="1"/>
    <xf numFmtId="43" fontId="7" fillId="0" borderId="0" xfId="1" applyFont="1" applyAlignment="1" applyProtection="1">
      <alignment horizontal="right" vertical="center"/>
      <protection locked="0"/>
    </xf>
    <xf numFmtId="43" fontId="0" fillId="0" borderId="0" xfId="1" applyFont="1" applyAlignment="1">
      <alignment horizontal="left"/>
    </xf>
    <xf numFmtId="43" fontId="2" fillId="0" borderId="0" xfId="1" applyFont="1" applyAlignment="1">
      <alignment horizontal="right"/>
    </xf>
    <xf numFmtId="44" fontId="8" fillId="2" borderId="3" xfId="0" applyNumberFormat="1" applyFont="1" applyFill="1" applyBorder="1" applyAlignment="1">
      <alignment horizontal="center" vertical="center" wrapText="1"/>
    </xf>
    <xf numFmtId="44" fontId="8" fillId="2" borderId="6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167" fontId="2" fillId="0" borderId="13" xfId="0" applyNumberFormat="1" applyFont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7" fontId="2" fillId="5" borderId="20" xfId="2" applyNumberFormat="1" applyFont="1" applyFill="1" applyBorder="1" applyAlignment="1">
      <alignment horizontal="center" vertical="center" wrapText="1"/>
    </xf>
    <xf numFmtId="167" fontId="2" fillId="5" borderId="10" xfId="2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 applyProtection="1">
      <alignment horizontal="center"/>
      <protection locked="0"/>
    </xf>
    <xf numFmtId="167" fontId="3" fillId="5" borderId="21" xfId="2" applyNumberFormat="1" applyFont="1" applyFill="1" applyBorder="1" applyAlignment="1">
      <alignment horizontal="right" vertical="center" wrapText="1"/>
    </xf>
    <xf numFmtId="164" fontId="5" fillId="3" borderId="7" xfId="2" applyFont="1" applyFill="1" applyBorder="1" applyAlignment="1">
      <alignment horizontal="center" vertical="center"/>
    </xf>
    <xf numFmtId="164" fontId="5" fillId="3" borderId="8" xfId="2" applyFont="1" applyFill="1" applyBorder="1" applyAlignment="1">
      <alignment horizontal="center" vertical="center"/>
    </xf>
    <xf numFmtId="164" fontId="5" fillId="3" borderId="19" xfId="2" applyFont="1" applyFill="1" applyBorder="1" applyAlignment="1">
      <alignment horizontal="center" vertical="center"/>
    </xf>
    <xf numFmtId="14" fontId="7" fillId="0" borderId="5" xfId="0" applyNumberFormat="1" applyFont="1" applyBorder="1" applyAlignment="1" applyProtection="1">
      <alignment horizontal="left" vertical="center"/>
      <protection locked="0"/>
    </xf>
    <xf numFmtId="14" fontId="7" fillId="0" borderId="18" xfId="0" applyNumberFormat="1" applyFont="1" applyBorder="1" applyAlignment="1" applyProtection="1">
      <alignment horizontal="left" vertical="center"/>
      <protection locked="0"/>
    </xf>
    <xf numFmtId="164" fontId="4" fillId="3" borderId="2" xfId="2" applyFont="1" applyFill="1" applyBorder="1" applyAlignment="1">
      <alignment horizontal="center" vertical="center"/>
    </xf>
    <xf numFmtId="164" fontId="4" fillId="3" borderId="14" xfId="2" applyFont="1" applyFill="1" applyBorder="1" applyAlignment="1">
      <alignment horizontal="center" vertical="center"/>
    </xf>
    <xf numFmtId="164" fontId="4" fillId="3" borderId="1" xfId="2" applyFont="1" applyFill="1" applyBorder="1" applyAlignment="1">
      <alignment horizontal="center" vertical="center"/>
    </xf>
    <xf numFmtId="164" fontId="4" fillId="3" borderId="13" xfId="2" applyFont="1" applyFill="1" applyBorder="1" applyAlignment="1">
      <alignment horizontal="center" vertical="center"/>
    </xf>
    <xf numFmtId="167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5">
    <dxf>
      <numFmt numFmtId="35" formatCode="_-* #,##0.00_-;\-* #,##0.00_-;_-* &quot;-&quot;??_-;_-@_-"/>
    </dxf>
    <dxf>
      <numFmt numFmtId="4" formatCode="#,##0.00"/>
    </dxf>
    <dxf>
      <numFmt numFmtId="2" formatCode="0.00"/>
    </dxf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05233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[COMPOSIÇÃO DO IMOBILIZADO 01.2022.xlsx]Planilha2!Tabela dinâmica4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Baixas do mês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Planilha2!$B$4</c:f>
              <c:strCache>
                <c:ptCount val="1"/>
                <c:pt idx="0">
                  <c:v>Soma de Vlr. Depreciável</c:v>
                </c:pt>
              </c:strCache>
            </c:strRef>
          </c:tx>
          <c:spPr>
            <a:noFill/>
            <a:ln w="9525" cap="flat" cmpd="sng" algn="ctr">
              <a:solidFill>
                <a:schemeClr val="accent1">
                  <a:shade val="65000"/>
                </a:schemeClr>
              </a:solidFill>
              <a:miter lim="800000"/>
            </a:ln>
            <a:effectLst>
              <a:glow rad="63500">
                <a:schemeClr val="accent1">
                  <a:shade val="65000"/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Planilha2!$A$5:$A$7</c:f>
              <c:strCache>
                <c:ptCount val="2"/>
                <c:pt idx="0">
                  <c:v>Filial RJ</c:v>
                </c:pt>
                <c:pt idx="1">
                  <c:v>Matriz</c:v>
                </c:pt>
              </c:strCache>
            </c:strRef>
          </c:cat>
          <c:val>
            <c:numRef>
              <c:f>Planilha2!$B$5:$B$7</c:f>
              <c:numCache>
                <c:formatCode>#,##0.00</c:formatCode>
                <c:ptCount val="2"/>
                <c:pt idx="0">
                  <c:v>5600</c:v>
                </c:pt>
                <c:pt idx="1">
                  <c:v>465600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83-4CFA-AF65-A6E860946982}"/>
            </c:ext>
          </c:extLst>
        </c:ser>
        <c:ser>
          <c:idx val="1"/>
          <c:order val="1"/>
          <c:tx>
            <c:strRef>
              <c:f>Planilha2!$C$4</c:f>
              <c:strCache>
                <c:ptCount val="1"/>
                <c:pt idx="0">
                  <c:v>Soma de Depreciação Acumulada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Planilha2!$A$5:$A$7</c:f>
              <c:strCache>
                <c:ptCount val="2"/>
                <c:pt idx="0">
                  <c:v>Filial RJ</c:v>
                </c:pt>
                <c:pt idx="1">
                  <c:v>Matriz</c:v>
                </c:pt>
              </c:strCache>
            </c:strRef>
          </c:cat>
          <c:val>
            <c:numRef>
              <c:f>Planilha2!$C$5:$C$7</c:f>
              <c:numCache>
                <c:formatCode>#,##0.00</c:formatCode>
                <c:ptCount val="2"/>
                <c:pt idx="0">
                  <c:v>3301.9444444444448</c:v>
                </c:pt>
                <c:pt idx="1">
                  <c:v>198085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83-4CFA-AF65-A6E860946982}"/>
            </c:ext>
          </c:extLst>
        </c:ser>
        <c:ser>
          <c:idx val="2"/>
          <c:order val="2"/>
          <c:tx>
            <c:strRef>
              <c:f>Planilha2!$D$4</c:f>
              <c:strCache>
                <c:ptCount val="1"/>
                <c:pt idx="0">
                  <c:v>Soma de Valor Contábil (Econ)</c:v>
                </c:pt>
              </c:strCache>
            </c:strRef>
          </c:tx>
          <c:spPr>
            <a:noFill/>
            <a:ln w="9525" cap="flat" cmpd="sng" algn="ctr">
              <a:solidFill>
                <a:schemeClr val="accent1">
                  <a:tint val="65000"/>
                </a:schemeClr>
              </a:solidFill>
              <a:miter lim="800000"/>
            </a:ln>
            <a:effectLst>
              <a:glow rad="63500">
                <a:schemeClr val="accent1">
                  <a:tint val="65000"/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Planilha2!$A$5:$A$7</c:f>
              <c:strCache>
                <c:ptCount val="2"/>
                <c:pt idx="0">
                  <c:v>Filial RJ</c:v>
                </c:pt>
                <c:pt idx="1">
                  <c:v>Matriz</c:v>
                </c:pt>
              </c:strCache>
            </c:strRef>
          </c:cat>
          <c:val>
            <c:numRef>
              <c:f>Planilha2!$D$5:$D$7</c:f>
              <c:numCache>
                <c:formatCode>#,##0.00</c:formatCode>
                <c:ptCount val="2"/>
                <c:pt idx="0">
                  <c:v>2298.0555555555552</c:v>
                </c:pt>
                <c:pt idx="1">
                  <c:v>282515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83-4CFA-AF65-A6E8609469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434496544"/>
        <c:axId val="434497528"/>
      </c:barChart>
      <c:catAx>
        <c:axId val="43449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4497528"/>
        <c:crosses val="autoZero"/>
        <c:auto val="1"/>
        <c:lblAlgn val="ctr"/>
        <c:lblOffset val="100"/>
        <c:noMultiLvlLbl val="0"/>
      </c:catAx>
      <c:valAx>
        <c:axId val="4344975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43449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[COMPOSIÇÃO DO IMOBILIZADO 01.2022.xlsx]Planilha1!Tabela dinâmica1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Depreciação mensal por conta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Planilha1!$A$4:$A$9</c:f>
              <c:strCache>
                <c:ptCount val="5"/>
                <c:pt idx="0">
                  <c:v>Equipamentos de Informática</c:v>
                </c:pt>
                <c:pt idx="1">
                  <c:v>Imóveis</c:v>
                </c:pt>
                <c:pt idx="2">
                  <c:v>Máquinas e equipamentos</c:v>
                </c:pt>
                <c:pt idx="3">
                  <c:v>Móveis e utensílios</c:v>
                </c:pt>
                <c:pt idx="4">
                  <c:v>Veículos</c:v>
                </c:pt>
              </c:strCache>
            </c:strRef>
          </c:cat>
          <c:val>
            <c:numRef>
              <c:f>Planilha1!$B$4:$B$9</c:f>
              <c:numCache>
                <c:formatCode>#,##0.00</c:formatCode>
                <c:ptCount val="5"/>
                <c:pt idx="0">
                  <c:v>865.97222222222217</c:v>
                </c:pt>
                <c:pt idx="1">
                  <c:v>0</c:v>
                </c:pt>
                <c:pt idx="2">
                  <c:v>1972.2222222222222</c:v>
                </c:pt>
                <c:pt idx="3">
                  <c:v>70</c:v>
                </c:pt>
                <c:pt idx="4">
                  <c:v>1312.5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0-45F6-8F75-B3BDB7B6C8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8426440"/>
        <c:axId val="438423816"/>
      </c:barChart>
      <c:catAx>
        <c:axId val="43842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8423816"/>
        <c:crosses val="autoZero"/>
        <c:auto val="1"/>
        <c:lblAlgn val="ctr"/>
        <c:lblOffset val="100"/>
        <c:noMultiLvlLbl val="0"/>
      </c:catAx>
      <c:valAx>
        <c:axId val="4384238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438426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11</xdr:row>
      <xdr:rowOff>142875</xdr:rowOff>
    </xdr:from>
    <xdr:to>
      <xdr:col>5</xdr:col>
      <xdr:colOff>180975</xdr:colOff>
      <xdr:row>26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92D76F-85ED-4770-98D3-3C13A005F8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10</xdr:row>
      <xdr:rowOff>33337</xdr:rowOff>
    </xdr:from>
    <xdr:to>
      <xdr:col>5</xdr:col>
      <xdr:colOff>57150</xdr:colOff>
      <xdr:row>24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5F149D-3451-49F2-A8ED-8FDC97EB9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MPOSI&#199;&#195;O%20IMOBILIZADO%2006.202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ellington Santiago - AfixCode" refreshedDate="43957.522522106483" createdVersion="6" refreshedVersion="6" minRefreshableVersion="3" recordCount="6" xr:uid="{AD9AE37A-E777-4989-86A1-238DFCD1435E}">
  <cacheSource type="worksheet">
    <worksheetSource ref="B1:M11" sheet="Tabela de Contas" r:id="rId2"/>
  </cacheSource>
  <cacheFields count="12">
    <cacheField name="Cód. Conta" numFmtId="0">
      <sharedItems containsString="0" containsBlank="1" containsNumber="1" containsInteger="1" minValue="1" maxValue="5"/>
    </cacheField>
    <cacheField name="Descrição Conta" numFmtId="0">
      <sharedItems containsBlank="1" count="6">
        <s v="Móveis e utensílios"/>
        <s v="Máquinas e equipamentos"/>
        <s v="Equipamentos de Informática"/>
        <s v="Veículos"/>
        <s v="Imóveis"/>
        <m/>
      </sharedItems>
    </cacheField>
    <cacheField name="Tx. Fiscal (%)" numFmtId="0">
      <sharedItems containsString="0" containsBlank="1" containsNumber="1" minValue="0.04" maxValue="0.2"/>
    </cacheField>
    <cacheField name="Qtde bens" numFmtId="0">
      <sharedItems containsSemiMixedTypes="0" containsString="0" containsNumber="1" containsInteger="1" minValue="0" maxValue="20"/>
    </cacheField>
    <cacheField name="Vlr. Custo" numFmtId="164">
      <sharedItems containsSemiMixedTypes="0" containsString="0" containsNumber="1" containsInteger="1" minValue="0" maxValue="486200"/>
    </cacheField>
    <cacheField name="Vlr. Residual de Descarte" numFmtId="164">
      <sharedItems containsSemiMixedTypes="0" containsString="0" containsNumber="1" containsInteger="1" minValue="0" maxValue="15000"/>
    </cacheField>
    <cacheField name="Vlr. Depreciável" numFmtId="164">
      <sharedItems containsSemiMixedTypes="0" containsString="0" containsNumber="1" containsInteger="1" minValue="0" maxValue="471200"/>
    </cacheField>
    <cacheField name="Nr. Meses Vida Útil (Média)" numFmtId="166">
      <sharedItems containsString="0" containsBlank="1" containsNumber="1" containsInteger="1" minValue="0" maxValue="180"/>
    </cacheField>
    <cacheField name="Quota depr. Mensal" numFmtId="164">
      <sharedItems containsSemiMixedTypes="0" containsString="0" containsNumber="1" minValue="0" maxValue="4220.6944444444443" count="6">
        <n v="70"/>
        <n v="1972.2222222222222"/>
        <n v="865.97222222222217"/>
        <n v="1312.5"/>
        <n v="0"/>
        <n v="4220.6944444444443"/>
      </sharedItems>
    </cacheField>
    <cacheField name="Idade média (Meses)" numFmtId="166">
      <sharedItems containsString="0" containsBlank="1" containsNumber="1" minValue="0" maxValue="63.25"/>
    </cacheField>
    <cacheField name="Depreciação Acumulada" numFmtId="164">
      <sharedItems containsSemiMixedTypes="0" containsString="0" containsNumber="1" minValue="0" maxValue="201386.94444444444"/>
    </cacheField>
    <cacheField name="Valor Contábil" numFmtId="164">
      <sharedItems containsSemiMixedTypes="0" containsString="0" containsNumber="1" minValue="0" maxValue="284813.055555555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ellington Santiago - AfixCode" refreshedDate="43957.620060300927" createdVersion="6" refreshedVersion="6" minRefreshableVersion="3" recordCount="20" xr:uid="{D6E5B83A-52DB-4AAC-AF43-55BCAD0637A9}">
  <cacheSource type="worksheet">
    <worksheetSource ref="E3:R15" sheet="Cálculo 31.12.2021"/>
  </cacheSource>
  <cacheFields count="27">
    <cacheField name="Filial (*)" numFmtId="0">
      <sharedItems count="2">
        <s v="Matriz"/>
        <s v="Filial RJ"/>
      </sharedItems>
    </cacheField>
    <cacheField name="Nr. bem (*)" numFmtId="0">
      <sharedItems containsSemiMixedTypes="0" containsString="0" containsNumber="1" containsInteger="1" minValue="1" maxValue="20"/>
    </cacheField>
    <cacheField name="Descrição (*)" numFmtId="0">
      <sharedItems/>
    </cacheField>
    <cacheField name="Marca" numFmtId="0">
      <sharedItems containsBlank="1"/>
    </cacheField>
    <cacheField name="Modelo" numFmtId="0">
      <sharedItems containsBlank="1"/>
    </cacheField>
    <cacheField name="Conta (*)" numFmtId="0">
      <sharedItems/>
    </cacheField>
    <cacheField name="Centro de Custo (*)" numFmtId="0">
      <sharedItems/>
    </cacheField>
    <cacheField name="Local " numFmtId="0">
      <sharedItems containsBlank="1"/>
    </cacheField>
    <cacheField name="Fornecedor" numFmtId="0">
      <sharedItems containsBlank="1"/>
    </cacheField>
    <cacheField name="Dt. Aquis. (*)" numFmtId="14">
      <sharedItems containsSemiMixedTypes="0" containsNonDate="0" containsDate="1" containsString="0" minDate="2012-07-01T00:00:00" maxDate="2020-02-02T00:00:00"/>
    </cacheField>
    <cacheField name="Idade (Meses)" numFmtId="165">
      <sharedItems containsSemiMixedTypes="0" containsString="0" containsNumber="1" containsInteger="1" minValue="3" maxValue="94"/>
    </cacheField>
    <cacheField name="Ano Aquis." numFmtId="0">
      <sharedItems containsSemiMixedTypes="0" containsString="0" containsNumber="1" containsInteger="1" minValue="2012" maxValue="2020"/>
    </cacheField>
    <cacheField name="Vlr. Custo (*)" numFmtId="164">
      <sharedItems containsSemiMixedTypes="0" containsString="0" containsNumber="1" containsInteger="1" minValue="600" maxValue="200000"/>
    </cacheField>
    <cacheField name="Vlr. Residual de Descarte (*)" numFmtId="164">
      <sharedItems containsSemiMixedTypes="0" containsString="0" containsNumber="1" containsInteger="1" minValue="0" maxValue="15000"/>
    </cacheField>
    <cacheField name="Vlr. Depreciável" numFmtId="164">
      <sharedItems containsSemiMixedTypes="0" containsString="0" containsNumber="1" containsInteger="1" minValue="600" maxValue="185000"/>
    </cacheField>
    <cacheField name="Nr. Meses Vida Útil (*)" numFmtId="0">
      <sharedItems containsSemiMixedTypes="0" containsString="0" containsNumber="1" containsInteger="1" minValue="36" maxValue="180"/>
    </cacheField>
    <cacheField name="Quota depr. Mensal" numFmtId="164">
      <sharedItems containsSemiMixedTypes="0" containsString="0" containsNumber="1" minValue="5" maxValue="1027.7777777777778"/>
    </cacheField>
    <cacheField name="Depreciação Acumulada" numFmtId="164">
      <sharedItems containsSemiMixedTypes="0" containsString="0" containsNumber="1" minValue="195" maxValue="96611.111111111109"/>
    </cacheField>
    <cacheField name="Valor Contábil (Econ)" numFmtId="164">
      <sharedItems containsSemiMixedTypes="0" containsString="0" containsNumber="1" minValue="0" maxValue="127833.33333333333"/>
    </cacheField>
    <cacheField name="Totalmente depreciado" numFmtId="164">
      <sharedItems/>
    </cacheField>
    <cacheField name="Taxa Fiscal (%)" numFmtId="9">
      <sharedItems containsSemiMixedTypes="0" containsString="0" containsNumber="1" minValue="0.1" maxValue="0.2"/>
    </cacheField>
    <cacheField name="Quota depr. Mensal2" numFmtId="164">
      <sharedItems containsSemiMixedTypes="0" containsString="0" containsNumber="1" minValue="5" maxValue="1666.6666666666667"/>
    </cacheField>
    <cacheField name="Depreciação Acumulada2" numFmtId="164">
      <sharedItems containsSemiMixedTypes="0" containsString="0" containsNumber="1" minValue="195" maxValue="156666.66666666669"/>
    </cacheField>
    <cacheField name="Valor Contábil (Fiscal)" numFmtId="164">
      <sharedItems containsSemiMixedTypes="0" containsString="0" containsNumber="1" minValue="405" maxValue="126750"/>
    </cacheField>
    <cacheField name="Adições" numFmtId="164">
      <sharedItems containsSemiMixedTypes="0" containsString="0" containsNumber="1" minValue="0" maxValue="137.5"/>
    </cacheField>
    <cacheField name="Exclusões" numFmtId="164">
      <sharedItems containsSemiMixedTypes="0" containsString="0" containsNumber="1" minValue="0" maxValue="638.88888888888891"/>
    </cacheField>
    <cacheField name="Status" numFmtId="0">
      <sharedItems count="3">
        <s v="ATIVO"/>
        <s v="BAIXADOS"/>
        <s v="BAIXAD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e Curto" refreshedDate="44960.74905914352" createdVersion="8" refreshedVersion="8" minRefreshableVersion="3" recordCount="722" xr:uid="{8DBBB96C-752B-4E88-AC97-0DA04599BA38}">
  <cacheSource type="worksheet">
    <worksheetSource ref="B3:R725" sheet="Cálculo 31.12.2021"/>
  </cacheSource>
  <cacheFields count="17">
    <cacheField name="Grupo" numFmtId="0">
      <sharedItems count="3">
        <s v="Bens Móveis"/>
        <s v="Bens Imóveis"/>
        <s v="Intangível"/>
      </sharedItems>
    </cacheField>
    <cacheField name="Conta" numFmtId="0">
      <sharedItems/>
    </cacheField>
    <cacheField name="Taxa Anual (%)" numFmtId="0">
      <sharedItems containsSemiMixedTypes="0" containsString="0" containsNumber="1" containsInteger="1" minValue="0" maxValue="20"/>
    </cacheField>
    <cacheField name="Descrição do Bem" numFmtId="0">
      <sharedItems/>
    </cacheField>
    <cacheField name="Data da Aquisição" numFmtId="14">
      <sharedItems containsSemiMixedTypes="0" containsNonDate="0" containsDate="1" containsString="0" minDate="1979-01-01T00:00:00" maxDate="2021-12-31T00:00:00"/>
    </cacheField>
    <cacheField name="Qtde" numFmtId="0">
      <sharedItems containsSemiMixedTypes="0" containsString="0" containsNumber="1" containsInteger="1" minValue="1" maxValue="196"/>
    </cacheField>
    <cacheField name="Valor Unitário" numFmtId="43">
      <sharedItems containsSemiMixedTypes="0" containsString="0" containsNumber="1" minValue="12.3" maxValue="6690770.9800000004"/>
    </cacheField>
    <cacheField name="Valor Total" numFmtId="43">
      <sharedItems containsSemiMixedTypes="0" containsString="0" containsNumber="1" minValue="13.5" maxValue="6690770.9800000004"/>
    </cacheField>
    <cacheField name="Anos" numFmtId="0">
      <sharedItems containsSemiMixedTypes="0" containsString="0" containsNumber="1" containsInteger="1" minValue="0" maxValue="25"/>
    </cacheField>
    <cacheField name="Meses" numFmtId="0">
      <sharedItems containsSemiMixedTypes="0" containsString="0" containsNumber="1" containsInteger="1" minValue="0" maxValue="300"/>
    </cacheField>
    <cacheField name="Anos2" numFmtId="165">
      <sharedItems containsSemiMixedTypes="0" containsString="0" containsNumber="1" containsInteger="1" minValue="0" maxValue="42"/>
    </cacheField>
    <cacheField name="Meses2" numFmtId="165">
      <sharedItems containsSemiMixedTypes="0" containsString="0" containsNumber="1" containsInteger="1" minValue="0" maxValue="515"/>
    </cacheField>
    <cacheField name="Valor Residual" numFmtId="43">
      <sharedItems containsSemiMixedTypes="0" containsString="0" containsNumber="1" containsInteger="1" minValue="0" maxValue="0"/>
    </cacheField>
    <cacheField name="Valor da Depreciação Mensal" numFmtId="167">
      <sharedItems containsSemiMixedTypes="0" containsString="0" containsNumber="1" minValue="-4349.9430666666667" maxValue="0"/>
    </cacheField>
    <cacheField name="Depreciação da Acumulada" numFmtId="167">
      <sharedItems containsSemiMixedTypes="0" containsString="0" containsNumber="1" minValue="-6690770.9800000004" maxValue="0"/>
    </cacheField>
    <cacheField name="Valor Contábil" numFmtId="43">
      <sharedItems containsSemiMixedTypes="0" containsString="0" containsNumber="1" minValue="0" maxValue="530693.05413333327"/>
    </cacheField>
    <cacheField name="Totalmente depreciado?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n v="1"/>
    <x v="0"/>
    <n v="0.1"/>
    <n v="8"/>
    <n v="8400"/>
    <n v="0"/>
    <n v="8400"/>
    <n v="120"/>
    <x v="0"/>
    <n v="32.5"/>
    <n v="2080"/>
    <n v="6320"/>
  </r>
  <r>
    <n v="2"/>
    <x v="1"/>
    <n v="0.1"/>
    <n v="4"/>
    <n v="370000"/>
    <n v="15000"/>
    <n v="355000"/>
    <n v="180"/>
    <x v="1"/>
    <n v="63.25"/>
    <n v="115666.66666666667"/>
    <n v="254333.33333333331"/>
  </r>
  <r>
    <n v="3"/>
    <x v="2"/>
    <n v="0.2"/>
    <n v="6"/>
    <n v="44800"/>
    <n v="0"/>
    <n v="44800"/>
    <n v="44"/>
    <x v="2"/>
    <n v="31.166666666666668"/>
    <n v="20640.277777777777"/>
    <n v="24159.722222222223"/>
  </r>
  <r>
    <n v="4"/>
    <x v="3"/>
    <n v="0.2"/>
    <n v="2"/>
    <n v="63000"/>
    <n v="0"/>
    <n v="63000"/>
    <n v="48"/>
    <x v="3"/>
    <n v="52.5"/>
    <n v="63000"/>
    <n v="0"/>
  </r>
  <r>
    <n v="5"/>
    <x v="4"/>
    <n v="0.04"/>
    <n v="0"/>
    <n v="0"/>
    <n v="0"/>
    <n v="0"/>
    <n v="0"/>
    <x v="4"/>
    <n v="0"/>
    <n v="0"/>
    <n v="0"/>
  </r>
  <r>
    <m/>
    <x v="5"/>
    <m/>
    <n v="20"/>
    <n v="486200"/>
    <n v="15000"/>
    <n v="471200"/>
    <m/>
    <x v="5"/>
    <m/>
    <n v="201386.94444444444"/>
    <n v="284813.0555555555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n v="1"/>
    <s v="ESTAÇÃO DE TRABALHO EM MADEIRA"/>
    <m/>
    <m/>
    <s v="Móveis e utensílios"/>
    <s v="Administrativo"/>
    <s v="Sala Administrativo"/>
    <s v="LEROY MERLIN"/>
    <d v="2017-06-26T00:00:00"/>
    <n v="35"/>
    <n v="2017"/>
    <n v="1500"/>
    <n v="0"/>
    <n v="1500"/>
    <n v="120"/>
    <n v="12.5"/>
    <n v="437.5"/>
    <n v="1062.5"/>
    <s v="N"/>
    <n v="0.1"/>
    <n v="12.5"/>
    <n v="437.5"/>
    <n v="1062.5"/>
    <n v="0"/>
    <n v="0"/>
    <x v="0"/>
  </r>
  <r>
    <x v="0"/>
    <n v="2"/>
    <s v="CADEIRA GIRARORIA COM BRACOS"/>
    <s v="GIROFLEX"/>
    <s v="DIRETOR"/>
    <s v="Móveis e utensílios"/>
    <s v="Administrativo"/>
    <s v="Sala Administrativo"/>
    <s v="LEROY MERLIN"/>
    <d v="2017-02-01T00:00:00"/>
    <n v="39"/>
    <n v="2017"/>
    <n v="600"/>
    <n v="0"/>
    <n v="600"/>
    <n v="120"/>
    <n v="5"/>
    <n v="195"/>
    <n v="405"/>
    <s v="N"/>
    <n v="0.1"/>
    <n v="5"/>
    <n v="195"/>
    <n v="405"/>
    <n v="0"/>
    <n v="0"/>
    <x v="0"/>
  </r>
  <r>
    <x v="0"/>
    <n v="3"/>
    <s v="NOTEBOOK I7 HD 1TGB 15.6 POL"/>
    <s v="DELL"/>
    <s v="INSPERON 15"/>
    <s v="Equipamentos de Informática"/>
    <s v="Administrativo"/>
    <s v="Sala Administrativo"/>
    <s v="DELL"/>
    <d v="2017-03-10T00:00:00"/>
    <n v="38"/>
    <n v="2017"/>
    <n v="4000"/>
    <n v="0"/>
    <n v="4000"/>
    <n v="36"/>
    <n v="111.11111111111111"/>
    <n v="4000"/>
    <n v="0"/>
    <s v="S"/>
    <n v="0.2"/>
    <n v="66.666666666666671"/>
    <n v="2533.3333333333335"/>
    <n v="1466.6666666666665"/>
    <n v="44.444444444444443"/>
    <n v="0"/>
    <x v="1"/>
  </r>
  <r>
    <x v="0"/>
    <n v="4"/>
    <s v="ESTAÇÃO DE TRABALHO EM MADEIRA"/>
    <m/>
    <m/>
    <s v="Móveis e utensílios"/>
    <s v="Comercial"/>
    <s v="Sala comercial"/>
    <s v="LEROY MERLIN"/>
    <d v="2018-06-26T00:00:00"/>
    <n v="23"/>
    <n v="2018"/>
    <n v="1500"/>
    <n v="0"/>
    <n v="1500"/>
    <n v="120"/>
    <n v="12.5"/>
    <n v="287.5"/>
    <n v="1212.5"/>
    <s v="N"/>
    <n v="0.1"/>
    <n v="12.5"/>
    <n v="287.5"/>
    <n v="1212.5"/>
    <n v="0"/>
    <n v="0"/>
    <x v="0"/>
  </r>
  <r>
    <x v="0"/>
    <n v="5"/>
    <s v="CADEIRA GIRARORIA COM BRACOS"/>
    <s v="GIROFLEX"/>
    <s v="DIRETOR"/>
    <s v="Móveis e utensílios"/>
    <s v="Comercial"/>
    <s v="Sala comercial"/>
    <s v="LEROY MERLIN"/>
    <d v="2017-02-01T00:00:00"/>
    <n v="39"/>
    <n v="2017"/>
    <n v="600"/>
    <n v="0"/>
    <n v="600"/>
    <n v="120"/>
    <n v="5"/>
    <n v="195"/>
    <n v="405"/>
    <s v="N"/>
    <n v="0.1"/>
    <n v="5"/>
    <n v="195"/>
    <n v="405"/>
    <n v="0"/>
    <n v="0"/>
    <x v="0"/>
  </r>
  <r>
    <x v="0"/>
    <n v="6"/>
    <s v="NOTEBOOK I7 HD 1TGB 15.6 POL"/>
    <s v="DELL"/>
    <s v="INSPERON 15"/>
    <s v="Equipamentos de Informática"/>
    <s v="Comercial"/>
    <s v="Sala comercial"/>
    <s v="DELL"/>
    <d v="2017-05-20T00:00:00"/>
    <n v="36"/>
    <n v="2017"/>
    <n v="3900"/>
    <n v="0"/>
    <n v="3900"/>
    <n v="36"/>
    <n v="108.33333333333333"/>
    <n v="3900"/>
    <n v="0"/>
    <s v="N"/>
    <n v="0.2"/>
    <n v="65"/>
    <n v="2340"/>
    <n v="1560"/>
    <n v="43.333333333333329"/>
    <n v="0"/>
    <x v="0"/>
  </r>
  <r>
    <x v="0"/>
    <n v="7"/>
    <s v="ESTAÇÃO DE TRABALHO EM MADEIRA"/>
    <m/>
    <m/>
    <s v="Móveis e utensílios"/>
    <s v="Marketing"/>
    <s v="Sala comercial"/>
    <m/>
    <d v="2018-06-26T00:00:00"/>
    <n v="23"/>
    <n v="2018"/>
    <n v="1500"/>
    <n v="0"/>
    <n v="1500"/>
    <n v="120"/>
    <n v="12.5"/>
    <n v="287.5"/>
    <n v="1212.5"/>
    <s v="N"/>
    <n v="0.1"/>
    <n v="12.5"/>
    <n v="287.5"/>
    <n v="1212.5"/>
    <n v="0"/>
    <n v="0"/>
    <x v="0"/>
  </r>
  <r>
    <x v="0"/>
    <n v="8"/>
    <s v="CADEIRA GIRARORIA COM BRACOS"/>
    <s v="GIROFLEX"/>
    <s v="DIRETOR"/>
    <s v="Móveis e utensílios"/>
    <s v="Marketing"/>
    <s v="Sala comercial"/>
    <m/>
    <d v="2017-02-01T00:00:00"/>
    <n v="39"/>
    <n v="2017"/>
    <n v="600"/>
    <n v="0"/>
    <n v="600"/>
    <n v="120"/>
    <n v="5"/>
    <n v="195"/>
    <n v="405"/>
    <s v="N"/>
    <n v="0.1"/>
    <n v="5"/>
    <n v="195"/>
    <n v="405"/>
    <n v="0"/>
    <n v="0"/>
    <x v="1"/>
  </r>
  <r>
    <x v="0"/>
    <n v="9"/>
    <s v="NOTEBOOK I7 HD 1TGB 15.6 POL"/>
    <s v="DELL"/>
    <s v="INSPERON 15"/>
    <s v="Equipamentos de Informática"/>
    <s v="Marketing"/>
    <s v="Sala comercial"/>
    <s v="DELL"/>
    <d v="2017-05-20T00:00:00"/>
    <n v="36"/>
    <n v="2017"/>
    <n v="3900"/>
    <n v="0"/>
    <n v="3900"/>
    <n v="36"/>
    <n v="108.33333333333333"/>
    <n v="3900"/>
    <n v="0"/>
    <s v="N"/>
    <n v="0.2"/>
    <n v="65"/>
    <n v="2340"/>
    <n v="1560"/>
    <n v="43.333333333333329"/>
    <n v="0"/>
    <x v="0"/>
  </r>
  <r>
    <x v="0"/>
    <n v="10"/>
    <s v="PALIO"/>
    <s v="FIAT"/>
    <m/>
    <s v="Veículos"/>
    <s v="Comercial"/>
    <m/>
    <m/>
    <d v="2015-09-23T00:00:00"/>
    <n v="56"/>
    <n v="2015"/>
    <n v="30000"/>
    <n v="0"/>
    <n v="30000"/>
    <n v="48"/>
    <n v="625"/>
    <n v="30000"/>
    <n v="0"/>
    <s v="S"/>
    <n v="0.2"/>
    <n v="500"/>
    <n v="28000"/>
    <n v="2000"/>
    <n v="125"/>
    <n v="0"/>
    <x v="0"/>
  </r>
  <r>
    <x v="1"/>
    <n v="11"/>
    <s v="ESTAÇÃO DE TRABALHO EM MADEIRA"/>
    <m/>
    <m/>
    <s v="Móveis e utensílios"/>
    <s v="Comercial"/>
    <m/>
    <m/>
    <d v="2018-06-26T00:00:00"/>
    <n v="23"/>
    <n v="2018"/>
    <n v="1500"/>
    <n v="0"/>
    <n v="1500"/>
    <n v="120"/>
    <n v="12.5"/>
    <n v="287.5"/>
    <n v="1212.5"/>
    <s v="N"/>
    <n v="0.1"/>
    <n v="12.5"/>
    <n v="287.5"/>
    <n v="1212.5"/>
    <n v="0"/>
    <n v="0"/>
    <x v="1"/>
  </r>
  <r>
    <x v="1"/>
    <n v="12"/>
    <s v="CADEIRA GIRARORIA COM BRACOS"/>
    <s v="GIROFLEX"/>
    <s v="DIRETOR"/>
    <s v="Móveis e utensílios"/>
    <s v="Comercial"/>
    <m/>
    <m/>
    <d v="2017-02-01T00:00:00"/>
    <n v="39"/>
    <n v="2017"/>
    <n v="600"/>
    <n v="0"/>
    <n v="600"/>
    <n v="120"/>
    <n v="5"/>
    <n v="195"/>
    <n v="405"/>
    <s v="N"/>
    <n v="0.1"/>
    <n v="5"/>
    <n v="195"/>
    <n v="405"/>
    <n v="0"/>
    <n v="0"/>
    <x v="0"/>
  </r>
  <r>
    <x v="1"/>
    <n v="13"/>
    <s v="NOTEBOOK I5 HD 512GB 13 POL"/>
    <s v="DELL"/>
    <m/>
    <s v="Equipamentos de Informática"/>
    <s v="Comercial"/>
    <m/>
    <s v="DELL"/>
    <d v="2017-12-17T00:00:00"/>
    <n v="29"/>
    <n v="2017"/>
    <n v="3500"/>
    <n v="0"/>
    <n v="3500"/>
    <n v="36"/>
    <n v="97.222222222222229"/>
    <n v="2819.4444444444448"/>
    <n v="680.5555555555552"/>
    <s v="N"/>
    <n v="0.2"/>
    <n v="58.333333333333336"/>
    <n v="1691.6666666666667"/>
    <n v="1808.3333333333333"/>
    <n v="38.888888888888893"/>
    <n v="0"/>
    <x v="0"/>
  </r>
  <r>
    <x v="0"/>
    <n v="14"/>
    <s v="IMPRESSORA LASERJET COLORIDA"/>
    <s v="HP"/>
    <s v="PRO 400"/>
    <s v="Equipamentos de Informática"/>
    <s v="Administrativo"/>
    <s v="Sala Administrativo"/>
    <s v="AMERICANAS.COM"/>
    <d v="2016-11-07T00:00:00"/>
    <n v="42"/>
    <n v="2016"/>
    <n v="4500"/>
    <n v="0"/>
    <n v="4500"/>
    <n v="48"/>
    <n v="93.75"/>
    <n v="3937.5"/>
    <n v="562.5"/>
    <s v="N"/>
    <n v="0.2"/>
    <n v="75"/>
    <n v="3150"/>
    <n v="1350"/>
    <n v="18.75"/>
    <n v="0"/>
    <x v="0"/>
  </r>
  <r>
    <x v="0"/>
    <n v="15"/>
    <s v="PRENSA INDUSTRIAL"/>
    <m/>
    <m/>
    <s v="Máquinas e equipamentos"/>
    <s v="Produção"/>
    <s v="Galpão produção"/>
    <m/>
    <d v="2013-03-01T00:00:00"/>
    <n v="86"/>
    <n v="2013"/>
    <n v="15000"/>
    <n v="0"/>
    <n v="15000"/>
    <n v="180"/>
    <n v="83.333333333333329"/>
    <n v="7166.6666666666661"/>
    <n v="7833.3333333333339"/>
    <s v="N"/>
    <n v="0.1"/>
    <n v="125"/>
    <n v="10750"/>
    <n v="4250"/>
    <n v="0"/>
    <n v="41.666666666666671"/>
    <x v="0"/>
  </r>
  <r>
    <x v="0"/>
    <n v="16"/>
    <s v="PLOTTER LASER"/>
    <m/>
    <m/>
    <s v="Máquinas e equipamentos"/>
    <s v="Produção"/>
    <s v="Galpão produção"/>
    <m/>
    <d v="2014-07-01T00:00:00"/>
    <n v="70"/>
    <n v="2014"/>
    <n v="25000"/>
    <n v="0"/>
    <n v="25000"/>
    <n v="180"/>
    <n v="138.88888888888889"/>
    <n v="9722.2222222222226"/>
    <n v="15277.777777777777"/>
    <s v="N"/>
    <n v="0.1"/>
    <n v="208.33333333333334"/>
    <n v="14583.333333333334"/>
    <n v="10416.666666666666"/>
    <n v="0"/>
    <n v="69.444444444444457"/>
    <x v="0"/>
  </r>
  <r>
    <x v="0"/>
    <n v="17"/>
    <s v="IMPRESSORA INDUSTRIAL "/>
    <s v="KONICA"/>
    <s v="BIZHUB CO308"/>
    <s v="Máquinas e equipamentos"/>
    <s v="Produção"/>
    <s v="Galpão produção"/>
    <s v="KONICA"/>
    <d v="2012-07-01T00:00:00"/>
    <n v="94"/>
    <n v="2012"/>
    <n v="200000"/>
    <n v="15000"/>
    <n v="185000"/>
    <n v="180"/>
    <n v="1027.7777777777778"/>
    <n v="96611.111111111109"/>
    <n v="103388.88888888889"/>
    <s v="N"/>
    <n v="0.1"/>
    <n v="1666.6666666666667"/>
    <n v="156666.66666666669"/>
    <n v="43333.333333333314"/>
    <n v="0"/>
    <n v="638.88888888888891"/>
    <x v="0"/>
  </r>
  <r>
    <x v="0"/>
    <n v="18"/>
    <s v="PALIO"/>
    <s v="FIAT"/>
    <m/>
    <s v="Veículos"/>
    <s v="Produção"/>
    <m/>
    <m/>
    <d v="2016-04-04T00:00:00"/>
    <n v="49"/>
    <n v="2016"/>
    <n v="33000"/>
    <n v="0"/>
    <n v="33000"/>
    <n v="48"/>
    <n v="687.5"/>
    <n v="33000"/>
    <n v="0"/>
    <s v="S"/>
    <n v="0.2"/>
    <n v="550"/>
    <n v="26950"/>
    <n v="6050"/>
    <n v="137.5"/>
    <n v="0"/>
    <x v="0"/>
  </r>
  <r>
    <x v="0"/>
    <n v="19"/>
    <s v="IMPRESSORA INDUSTRIAL "/>
    <s v="HP"/>
    <m/>
    <s v="Máquinas e equipamentos"/>
    <s v="Produção"/>
    <s v="Galpão produção"/>
    <m/>
    <d v="2020-02-01T00:00:00"/>
    <n v="3"/>
    <n v="2020"/>
    <n v="130000"/>
    <n v="0"/>
    <n v="130000"/>
    <n v="180"/>
    <n v="722.22222222222217"/>
    <n v="2166.6666666666665"/>
    <n v="127833.33333333333"/>
    <s v="N"/>
    <n v="0.1"/>
    <n v="1083.3333333333333"/>
    <n v="3250"/>
    <n v="126750"/>
    <n v="0"/>
    <n v="361.11111111111109"/>
    <x v="0"/>
  </r>
  <r>
    <x v="0"/>
    <n v="20"/>
    <s v="SERVIDOR"/>
    <s v="DELL"/>
    <m/>
    <s v="Equipamentos de Informática"/>
    <s v="Sistemas"/>
    <s v="CPD"/>
    <s v="DELL"/>
    <d v="2019-11-10T00:00:00"/>
    <n v="6"/>
    <n v="2019"/>
    <n v="25000"/>
    <n v="0"/>
    <n v="25000"/>
    <n v="72"/>
    <n v="347.22222222222223"/>
    <n v="2083.3333333333335"/>
    <n v="22916.666666666668"/>
    <s v="N"/>
    <n v="0.2"/>
    <n v="416.66666666666669"/>
    <n v="2500"/>
    <n v="22500"/>
    <n v="0"/>
    <n v="69.444444444444457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2">
  <r>
    <x v="0"/>
    <s v="Outros Bens Móveis"/>
    <n v="10"/>
    <s v="Diversas Placas"/>
    <d v="1979-01-01T00:00:00"/>
    <n v="1"/>
    <n v="288.01"/>
    <n v="288.01"/>
    <n v="10"/>
    <n v="120"/>
    <n v="42"/>
    <n v="515"/>
    <n v="0"/>
    <n v="0"/>
    <n v="-288.01"/>
    <n v="0"/>
    <s v="SIM"/>
  </r>
  <r>
    <x v="0"/>
    <s v="Máquinas, Motores e Aparelhos"/>
    <n v="10"/>
    <s v="Máquina de Escrever "/>
    <d v="1979-08-02T00:00:00"/>
    <n v="1"/>
    <n v="62.5"/>
    <n v="62.5"/>
    <n v="10"/>
    <n v="120"/>
    <n v="42"/>
    <n v="508"/>
    <n v="0"/>
    <n v="0"/>
    <n v="-62.5"/>
    <n v="0"/>
    <s v="SIM"/>
  </r>
  <r>
    <x v="0"/>
    <s v="Mobiliário em Geral"/>
    <n v="10"/>
    <s v="Armário de Aço "/>
    <d v="1980-09-22T00:00:00"/>
    <n v="1"/>
    <n v="71.900000000000006"/>
    <n v="71.900000000000006"/>
    <n v="10"/>
    <n v="120"/>
    <n v="41"/>
    <n v="495"/>
    <n v="0"/>
    <n v="0"/>
    <n v="-71.900000000000006"/>
    <n v="0"/>
    <s v="SIM"/>
  </r>
  <r>
    <x v="0"/>
    <s v="Máquinas, Motores e Aparelhos"/>
    <n v="10"/>
    <s v="Calculadora "/>
    <d v="1981-01-21T00:00:00"/>
    <n v="1"/>
    <n v="322.10000000000002"/>
    <n v="322.10000000000002"/>
    <n v="10"/>
    <n v="120"/>
    <n v="40"/>
    <n v="491"/>
    <n v="0"/>
    <n v="0"/>
    <n v="-322.10000000000002"/>
    <n v="0"/>
    <s v="SIM"/>
  </r>
  <r>
    <x v="0"/>
    <s v="Máquinas, Motores e Aparelhos"/>
    <n v="10"/>
    <s v="Fogão "/>
    <d v="1981-07-29T00:00:00"/>
    <n v="1"/>
    <n v="30"/>
    <n v="30"/>
    <n v="10"/>
    <n v="120"/>
    <n v="40"/>
    <n v="485"/>
    <n v="0"/>
    <n v="0"/>
    <n v="-30"/>
    <n v="0"/>
    <s v="SIM"/>
  </r>
  <r>
    <x v="0"/>
    <s v="Mobiliário em Geral"/>
    <n v="10"/>
    <s v="Estante "/>
    <d v="1981-10-01T00:00:00"/>
    <n v="3"/>
    <n v="236.42"/>
    <n v="709.26"/>
    <n v="10"/>
    <n v="120"/>
    <n v="40"/>
    <n v="482"/>
    <n v="0"/>
    <n v="0"/>
    <n v="-709.26"/>
    <n v="0"/>
    <s v="SIM"/>
  </r>
  <r>
    <x v="0"/>
    <s v="Máquinas, Motores e Aparelhos"/>
    <n v="10"/>
    <s v="Máquina de Escrever "/>
    <d v="1982-04-29T00:00:00"/>
    <n v="1"/>
    <n v="525.38"/>
    <n v="525.38"/>
    <n v="10"/>
    <n v="120"/>
    <n v="39"/>
    <n v="476"/>
    <n v="0"/>
    <n v="0"/>
    <n v="-525.38"/>
    <n v="0"/>
    <s v="SIM"/>
  </r>
  <r>
    <x v="0"/>
    <s v="Mobiliário em Geral"/>
    <n v="10"/>
    <s v="Poltrona Giratória "/>
    <d v="1982-11-29T00:00:00"/>
    <n v="1"/>
    <n v="130.80000000000001"/>
    <n v="130.80000000000001"/>
    <n v="10"/>
    <n v="120"/>
    <n v="39"/>
    <n v="469"/>
    <n v="0"/>
    <n v="0"/>
    <n v="-130.80000000000001"/>
    <n v="0"/>
    <s v="SIM"/>
  </r>
  <r>
    <x v="0"/>
    <s v="Mobiliário em Geral"/>
    <n v="10"/>
    <s v="Poltrona Fixa "/>
    <d v="1982-11-29T00:00:00"/>
    <n v="1"/>
    <n v="85.7"/>
    <n v="85.7"/>
    <n v="10"/>
    <n v="120"/>
    <n v="39"/>
    <n v="469"/>
    <n v="0"/>
    <n v="0"/>
    <n v="-85.7"/>
    <n v="0"/>
    <s v="SIM"/>
  </r>
  <r>
    <x v="0"/>
    <s v="Mobiliário em Geral"/>
    <n v="10"/>
    <s v="Sofá de 2 Lugares "/>
    <d v="1982-11-29T00:00:00"/>
    <n v="1"/>
    <n v="302"/>
    <n v="302"/>
    <n v="10"/>
    <n v="120"/>
    <n v="39"/>
    <n v="469"/>
    <n v="0"/>
    <n v="0"/>
    <n v="-302"/>
    <n v="0"/>
    <s v="SIM"/>
  </r>
  <r>
    <x v="0"/>
    <s v="Mobiliário em Geral"/>
    <n v="10"/>
    <s v="Poltrona  P.321.52"/>
    <d v="1982-12-03T00:00:00"/>
    <n v="3"/>
    <n v="110"/>
    <n v="330"/>
    <n v="10"/>
    <n v="120"/>
    <n v="39"/>
    <n v="468"/>
    <n v="0"/>
    <n v="0"/>
    <n v="-330"/>
    <n v="0"/>
    <s v="SIM"/>
  </r>
  <r>
    <x v="0"/>
    <s v="Mobiliário em Geral"/>
    <n v="10"/>
    <s v="Poltrona"/>
    <d v="1982-12-03T00:00:00"/>
    <n v="6"/>
    <n v="65.39"/>
    <n v="392.34000000000003"/>
    <n v="10"/>
    <n v="120"/>
    <n v="39"/>
    <n v="468"/>
    <n v="0"/>
    <n v="0"/>
    <n v="-392.34000000000003"/>
    <n v="0"/>
    <s v="SIM"/>
  </r>
  <r>
    <x v="0"/>
    <s v="Mobiliário em Geral"/>
    <n v="10"/>
    <s v="Mesa Lateral PM-73.01"/>
    <d v="1982-12-03T00:00:00"/>
    <n v="1"/>
    <n v="13.5"/>
    <n v="13.5"/>
    <n v="10"/>
    <n v="120"/>
    <n v="39"/>
    <n v="468"/>
    <n v="0"/>
    <n v="0"/>
    <n v="-13.5"/>
    <n v="0"/>
    <s v="SIM"/>
  </r>
  <r>
    <x v="0"/>
    <s v="Mobiliário em Geral"/>
    <n v="10"/>
    <s v="Armário"/>
    <d v="1982-12-03T00:00:00"/>
    <n v="1"/>
    <n v="39.46"/>
    <n v="39.46"/>
    <n v="10"/>
    <n v="120"/>
    <n v="39"/>
    <n v="468"/>
    <n v="0"/>
    <n v="0"/>
    <n v="-39.46"/>
    <n v="0"/>
    <s v="SIM"/>
  </r>
  <r>
    <x v="0"/>
    <s v="Mobiliário em Geral"/>
    <n v="10"/>
    <s v="Poltrona P.340.51"/>
    <d v="1982-12-03T00:00:00"/>
    <n v="1"/>
    <n v="130.65"/>
    <n v="130.65"/>
    <n v="10"/>
    <n v="120"/>
    <n v="39"/>
    <n v="468"/>
    <n v="0"/>
    <n v="0"/>
    <n v="-130.65"/>
    <n v="0"/>
    <s v="SIM"/>
  </r>
  <r>
    <x v="0"/>
    <s v="Mobiliário em Geral"/>
    <n v="10"/>
    <s v="Poltrona Giratória "/>
    <d v="1983-04-04T00:00:00"/>
    <n v="3"/>
    <n v="52.97"/>
    <n v="158.91"/>
    <n v="10"/>
    <n v="120"/>
    <n v="38"/>
    <n v="464"/>
    <n v="0"/>
    <n v="0"/>
    <n v="-158.91"/>
    <n v="0"/>
    <s v="SIM"/>
  </r>
  <r>
    <x v="0"/>
    <s v="Mobiliário em Geral"/>
    <n v="10"/>
    <s v="Estante Especial Armaco"/>
    <d v="1983-04-25T00:00:00"/>
    <n v="1"/>
    <n v="124.86"/>
    <n v="124.86"/>
    <n v="10"/>
    <n v="120"/>
    <n v="38"/>
    <n v="464"/>
    <n v="0"/>
    <n v="0"/>
    <n v="-124.86"/>
    <n v="0"/>
    <s v="SIM"/>
  </r>
  <r>
    <x v="0"/>
    <s v="Mobiliário em Geral"/>
    <n v="10"/>
    <s v="Sofá 3 Lugares "/>
    <d v="1983-12-28T00:00:00"/>
    <n v="1"/>
    <n v="450"/>
    <n v="450"/>
    <n v="10"/>
    <n v="120"/>
    <n v="38"/>
    <n v="456"/>
    <n v="0"/>
    <n v="0"/>
    <n v="-450"/>
    <n v="0"/>
    <s v="SIM"/>
  </r>
  <r>
    <x v="0"/>
    <s v="Mobiliário em Geral"/>
    <n v="10"/>
    <s v="Mesa Lateral "/>
    <d v="1983-12-28T00:00:00"/>
    <n v="2"/>
    <n v="105"/>
    <n v="210"/>
    <n v="10"/>
    <n v="120"/>
    <n v="38"/>
    <n v="456"/>
    <n v="0"/>
    <n v="0"/>
    <n v="-210"/>
    <n v="0"/>
    <s v="SIM"/>
  </r>
  <r>
    <x v="0"/>
    <s v="Mobiliário em Geral"/>
    <n v="10"/>
    <s v="Sofá 2 Lugares "/>
    <d v="1983-12-28T00:00:00"/>
    <n v="2"/>
    <n v="389"/>
    <n v="778"/>
    <n v="10"/>
    <n v="120"/>
    <n v="38"/>
    <n v="456"/>
    <n v="0"/>
    <n v="0"/>
    <n v="-778"/>
    <n v="0"/>
    <s v="SIM"/>
  </r>
  <r>
    <x v="0"/>
    <s v="Mobiliário em Geral"/>
    <n v="10"/>
    <s v="Sofá 3 Lugares "/>
    <d v="1983-12-28T00:00:00"/>
    <n v="1"/>
    <n v="458"/>
    <n v="458"/>
    <n v="10"/>
    <n v="120"/>
    <n v="38"/>
    <n v="456"/>
    <n v="0"/>
    <n v="0"/>
    <n v="-458"/>
    <n v="0"/>
    <s v="SIM"/>
  </r>
  <r>
    <x v="0"/>
    <s v="Mobiliário em Geral"/>
    <n v="10"/>
    <s v="Poltrona Lafer "/>
    <d v="1983-12-28T00:00:00"/>
    <n v="1"/>
    <n v="295"/>
    <n v="295"/>
    <n v="10"/>
    <n v="120"/>
    <n v="38"/>
    <n v="456"/>
    <n v="0"/>
    <n v="0"/>
    <n v="-295"/>
    <n v="0"/>
    <s v="SIM"/>
  </r>
  <r>
    <x v="0"/>
    <s v="Mobiliário em Geral"/>
    <n v="10"/>
    <s v="Cadeira Fixa "/>
    <d v="1984-01-30T00:00:00"/>
    <n v="2"/>
    <n v="120"/>
    <n v="240"/>
    <n v="10"/>
    <n v="120"/>
    <n v="37"/>
    <n v="455"/>
    <n v="0"/>
    <n v="0"/>
    <n v="-240"/>
    <n v="0"/>
    <s v="SIM"/>
  </r>
  <r>
    <x v="0"/>
    <s v="Mobiliário em Geral"/>
    <n v="10"/>
    <s v="Cadeira Giratória"/>
    <d v="1984-07-12T00:00:00"/>
    <n v="1"/>
    <n v="270"/>
    <n v="270"/>
    <n v="10"/>
    <n v="120"/>
    <n v="37"/>
    <n v="449"/>
    <n v="0"/>
    <n v="0"/>
    <n v="-270"/>
    <n v="0"/>
    <s v="SIM"/>
  </r>
  <r>
    <x v="0"/>
    <s v="Máquinas, Motores e Aparelhos"/>
    <n v="10"/>
    <s v="Calculadora Eletrônica  "/>
    <d v="1984-09-20T00:00:00"/>
    <n v="1"/>
    <n v="486"/>
    <n v="486"/>
    <n v="10"/>
    <n v="120"/>
    <n v="37"/>
    <n v="447"/>
    <n v="0"/>
    <n v="0"/>
    <n v="-486"/>
    <n v="0"/>
    <s v="SIM"/>
  </r>
  <r>
    <x v="0"/>
    <s v="Máquinas, Motores e Aparelhos"/>
    <n v="10"/>
    <s v="Máquina Eletrônica de Escrever "/>
    <d v="1986-03-30T00:00:00"/>
    <n v="1"/>
    <n v="1550.76"/>
    <n v="1550.76"/>
    <n v="10"/>
    <n v="120"/>
    <n v="35"/>
    <n v="429"/>
    <n v="0"/>
    <n v="0"/>
    <n v="-1550.76"/>
    <n v="0"/>
    <s v="SIM"/>
  </r>
  <r>
    <x v="0"/>
    <s v="Mobiliário em Geral"/>
    <n v="10"/>
    <s v="Cadeira "/>
    <d v="1986-05-31T00:00:00"/>
    <n v="2"/>
    <n v="199"/>
    <n v="398"/>
    <n v="10"/>
    <n v="120"/>
    <n v="35"/>
    <n v="427"/>
    <n v="0"/>
    <n v="0"/>
    <n v="-398"/>
    <n v="0"/>
    <s v="SIM"/>
  </r>
  <r>
    <x v="0"/>
    <s v="Mobiliário em Geral"/>
    <n v="10"/>
    <s v="Cadeira "/>
    <d v="1986-05-31T00:00:00"/>
    <n v="2"/>
    <n v="249.2"/>
    <n v="498.4"/>
    <n v="10"/>
    <n v="120"/>
    <n v="35"/>
    <n v="427"/>
    <n v="0"/>
    <n v="0"/>
    <n v="-498.4"/>
    <n v="0"/>
    <s v="SIM"/>
  </r>
  <r>
    <x v="0"/>
    <s v="Mobiliário em Geral"/>
    <n v="10"/>
    <s v="Poltrona "/>
    <d v="1986-05-31T00:00:00"/>
    <n v="1"/>
    <n v="304.7"/>
    <n v="304.7"/>
    <n v="10"/>
    <n v="120"/>
    <n v="35"/>
    <n v="427"/>
    <n v="0"/>
    <n v="0"/>
    <n v="-304.7"/>
    <n v="0"/>
    <s v="SIM"/>
  </r>
  <r>
    <x v="0"/>
    <s v="Máquinas, Motores e Aparelhos"/>
    <n v="10"/>
    <s v="Calculadora Sharp"/>
    <d v="1986-06-30T00:00:00"/>
    <n v="1"/>
    <n v="486"/>
    <n v="486"/>
    <n v="10"/>
    <n v="120"/>
    <n v="35"/>
    <n v="426"/>
    <n v="0"/>
    <n v="0"/>
    <n v="-486"/>
    <n v="0"/>
    <s v="SIM"/>
  </r>
  <r>
    <x v="0"/>
    <s v="Máquinas, Motores e Aparelhos"/>
    <n v="10"/>
    <s v="Circulador de Ar Arno"/>
    <d v="1986-10-30T00:00:00"/>
    <n v="1"/>
    <n v="95"/>
    <n v="95"/>
    <n v="10"/>
    <n v="120"/>
    <n v="35"/>
    <n v="422"/>
    <n v="0"/>
    <n v="0"/>
    <n v="-95"/>
    <n v="0"/>
    <s v="SIM"/>
  </r>
  <r>
    <x v="0"/>
    <s v="Mobiliário em Geral"/>
    <n v="10"/>
    <s v="Mesa Plastilux"/>
    <d v="1986-12-31T00:00:00"/>
    <n v="1"/>
    <n v="31"/>
    <n v="31"/>
    <n v="10"/>
    <n v="120"/>
    <n v="35"/>
    <n v="420"/>
    <n v="0"/>
    <n v="0"/>
    <n v="-31"/>
    <n v="0"/>
    <s v="SIM"/>
  </r>
  <r>
    <x v="0"/>
    <s v="Máquinas, Motores e Aparelhos"/>
    <n v="10"/>
    <s v="Circulador de Ar "/>
    <d v="1987-04-30T00:00:00"/>
    <n v="1"/>
    <n v="89"/>
    <n v="89"/>
    <n v="10"/>
    <n v="120"/>
    <n v="34"/>
    <n v="416"/>
    <n v="0"/>
    <n v="0"/>
    <n v="-89"/>
    <n v="0"/>
    <s v="SIM"/>
  </r>
  <r>
    <x v="0"/>
    <s v="Máquinas, Motores e Aparelhos"/>
    <n v="10"/>
    <s v="Aparelho Condicionador de Ar "/>
    <d v="1988-06-30T00:00:00"/>
    <n v="1"/>
    <n v="89"/>
    <n v="89"/>
    <n v="10"/>
    <n v="120"/>
    <n v="33"/>
    <n v="402"/>
    <n v="0"/>
    <n v="0"/>
    <n v="-89"/>
    <n v="0"/>
    <s v="SIM"/>
  </r>
  <r>
    <x v="0"/>
    <s v="Mobiliário em Geral"/>
    <n v="10"/>
    <s v="Cofre "/>
    <d v="1988-08-30T00:00:00"/>
    <n v="3"/>
    <n v="36"/>
    <n v="108"/>
    <n v="10"/>
    <n v="120"/>
    <n v="33"/>
    <n v="400"/>
    <n v="0"/>
    <n v="0"/>
    <n v="-108"/>
    <n v="0"/>
    <s v="SIM"/>
  </r>
  <r>
    <x v="0"/>
    <s v="Máquinas, Motores e Aparelhos"/>
    <n v="10"/>
    <s v="Calculadora Eletrônica "/>
    <d v="1988-12-30T00:00:00"/>
    <n v="1"/>
    <n v="486"/>
    <n v="486"/>
    <n v="10"/>
    <n v="120"/>
    <n v="33"/>
    <n v="396"/>
    <n v="0"/>
    <n v="0"/>
    <n v="-486"/>
    <n v="0"/>
    <s v="SIM"/>
  </r>
  <r>
    <x v="0"/>
    <s v="Mobiliário em Geral"/>
    <n v="10"/>
    <s v="Banco 3 Lugares "/>
    <d v="1988-12-30T00:00:00"/>
    <n v="1"/>
    <n v="67.2"/>
    <n v="67.2"/>
    <n v="10"/>
    <n v="120"/>
    <n v="33"/>
    <n v="396"/>
    <n v="0"/>
    <n v="0"/>
    <n v="-67.2"/>
    <n v="0"/>
    <s v="SIM"/>
  </r>
  <r>
    <x v="0"/>
    <s v="Máquinas, Motores e Aparelhos"/>
    <n v="10"/>
    <s v="Calculadora Sharp "/>
    <d v="1989-05-31T00:00:00"/>
    <n v="1"/>
    <n v="298"/>
    <n v="298"/>
    <n v="10"/>
    <n v="120"/>
    <n v="32"/>
    <n v="391"/>
    <n v="0"/>
    <n v="0"/>
    <n v="-298"/>
    <n v="0"/>
    <s v="SIM"/>
  </r>
  <r>
    <x v="0"/>
    <s v="Mobiliário em Geral"/>
    <n v="10"/>
    <s v="Cofre de Aço "/>
    <d v="1989-05-31T00:00:00"/>
    <n v="1"/>
    <n v="188"/>
    <n v="188"/>
    <n v="10"/>
    <n v="120"/>
    <n v="32"/>
    <n v="391"/>
    <n v="0"/>
    <n v="0"/>
    <n v="-188"/>
    <n v="0"/>
    <s v="SIM"/>
  </r>
  <r>
    <x v="0"/>
    <s v="Máquinas, Motores e Aparelhos"/>
    <n v="10"/>
    <s v="Refrigerador Consul 80 Litros"/>
    <d v="1989-06-30T00:00:00"/>
    <n v="1"/>
    <n v="259"/>
    <n v="259"/>
    <n v="10"/>
    <n v="120"/>
    <n v="32"/>
    <n v="390"/>
    <n v="0"/>
    <n v="0"/>
    <n v="-259"/>
    <n v="0"/>
    <s v="SIM"/>
  </r>
  <r>
    <x v="0"/>
    <s v="Mobiliário em Geral"/>
    <n v="10"/>
    <s v="Estante Porta Revista"/>
    <d v="1989-09-30T00:00:00"/>
    <n v="1"/>
    <n v="138.28"/>
    <n v="138.28"/>
    <n v="10"/>
    <n v="120"/>
    <n v="32"/>
    <n v="387"/>
    <n v="0"/>
    <n v="0"/>
    <n v="-138.28"/>
    <n v="0"/>
    <s v="SIM"/>
  </r>
  <r>
    <x v="0"/>
    <s v="Máquinas, Motores e Aparelhos"/>
    <n v="10"/>
    <s v="Máquina de Escrever"/>
    <d v="1990-12-30T00:00:00"/>
    <n v="2"/>
    <n v="1150"/>
    <n v="2300"/>
    <n v="10"/>
    <n v="120"/>
    <n v="31"/>
    <n v="372"/>
    <n v="0"/>
    <n v="0"/>
    <n v="-2300"/>
    <n v="0"/>
    <s v="SIM"/>
  </r>
  <r>
    <x v="0"/>
    <s v="Máquinas, Motores e Aparelhos"/>
    <n v="10"/>
    <s v="Projetor de Slides"/>
    <d v="1990-12-30T00:00:00"/>
    <n v="1"/>
    <n v="475"/>
    <n v="475"/>
    <n v="10"/>
    <n v="120"/>
    <n v="31"/>
    <n v="372"/>
    <n v="0"/>
    <n v="0"/>
    <n v="-475"/>
    <n v="0"/>
    <s v="SIM"/>
  </r>
  <r>
    <x v="0"/>
    <s v="Máquinas, Motores e Aparelhos"/>
    <n v="10"/>
    <s v="Retro-Projetor "/>
    <d v="1990-12-30T00:00:00"/>
    <n v="1"/>
    <n v="375"/>
    <n v="375"/>
    <n v="10"/>
    <n v="120"/>
    <n v="31"/>
    <n v="372"/>
    <n v="0"/>
    <n v="0"/>
    <n v="-375"/>
    <n v="0"/>
    <s v="SIM"/>
  </r>
  <r>
    <x v="1"/>
    <s v="Imóveis"/>
    <n v="4"/>
    <s v="Edifício da Av. do Contorno, n756"/>
    <d v="1991-01-07T00:00:00"/>
    <n v="1"/>
    <n v="511131.45"/>
    <n v="511131.45"/>
    <n v="25"/>
    <n v="300"/>
    <n v="30"/>
    <n v="371"/>
    <n v="0"/>
    <n v="0"/>
    <n v="-511131.45"/>
    <n v="0"/>
    <s v="SIM"/>
  </r>
  <r>
    <x v="0"/>
    <s v="Máquinas, Motores e Aparelhos"/>
    <n v="10"/>
    <s v="Calculadora Eletrônica "/>
    <d v="1991-04-30T00:00:00"/>
    <n v="1"/>
    <n v="130"/>
    <n v="130"/>
    <n v="10"/>
    <n v="120"/>
    <n v="30"/>
    <n v="368"/>
    <n v="0"/>
    <n v="0"/>
    <n v="-130"/>
    <n v="0"/>
    <s v="SIM"/>
  </r>
  <r>
    <x v="0"/>
    <s v="Máquinas, Motores e Aparelhos"/>
    <n v="10"/>
    <s v="Fac Simile"/>
    <d v="1991-04-30T00:00:00"/>
    <n v="3"/>
    <n v="710"/>
    <n v="2130"/>
    <n v="10"/>
    <n v="120"/>
    <n v="30"/>
    <n v="368"/>
    <n v="0"/>
    <n v="0"/>
    <n v="-2130"/>
    <n v="0"/>
    <s v="SIM"/>
  </r>
  <r>
    <x v="0"/>
    <s v="Máquinas, Motores e Aparelhos"/>
    <n v="10"/>
    <s v="Geladeira Consul"/>
    <d v="1991-06-30T00:00:00"/>
    <n v="1"/>
    <n v="359"/>
    <n v="359"/>
    <n v="10"/>
    <n v="120"/>
    <n v="30"/>
    <n v="366"/>
    <n v="0"/>
    <n v="0"/>
    <n v="-359"/>
    <n v="0"/>
    <s v="SIM"/>
  </r>
  <r>
    <x v="0"/>
    <s v="Máquinas, Motores e Aparelhos"/>
    <n v="10"/>
    <s v="Máquina de Escrever Eletronica "/>
    <d v="1991-06-30T00:00:00"/>
    <n v="1"/>
    <n v="1150"/>
    <n v="1150"/>
    <n v="10"/>
    <n v="120"/>
    <n v="30"/>
    <n v="366"/>
    <n v="0"/>
    <n v="0"/>
    <n v="-1150"/>
    <n v="0"/>
    <s v="SIM"/>
  </r>
  <r>
    <x v="1"/>
    <s v="Imóveis"/>
    <n v="4"/>
    <s v="Salas 508 e 509 "/>
    <d v="1991-07-03T00:00:00"/>
    <n v="1"/>
    <n v="950708.62"/>
    <n v="950708.62"/>
    <n v="25"/>
    <n v="300"/>
    <n v="30"/>
    <n v="365"/>
    <n v="0"/>
    <n v="0"/>
    <n v="-950708.62"/>
    <n v="0"/>
    <s v="SIM"/>
  </r>
  <r>
    <x v="0"/>
    <s v="Máquinas, Motores e Aparelhos"/>
    <n v="10"/>
    <s v="Filmadora Gradiente"/>
    <d v="1991-08-30T00:00:00"/>
    <n v="1"/>
    <n v="1540"/>
    <n v="1540"/>
    <n v="10"/>
    <n v="120"/>
    <n v="30"/>
    <n v="364"/>
    <n v="0"/>
    <n v="0"/>
    <n v="-1540"/>
    <n v="0"/>
    <s v="SIM"/>
  </r>
  <r>
    <x v="0"/>
    <s v="Mobiliário em Geral"/>
    <n v="10"/>
    <s v="Cadeira Giratória "/>
    <d v="1991-09-30T00:00:00"/>
    <n v="2"/>
    <n v="17"/>
    <n v="34"/>
    <n v="10"/>
    <n v="120"/>
    <n v="30"/>
    <n v="363"/>
    <n v="0"/>
    <n v="0"/>
    <n v="-34"/>
    <n v="0"/>
    <s v="SIM"/>
  </r>
  <r>
    <x v="0"/>
    <s v="Mobiliário em Geral"/>
    <n v="10"/>
    <s v="Mesa p/Datilografia "/>
    <d v="1991-09-30T00:00:00"/>
    <n v="1"/>
    <n v="15.38"/>
    <n v="15.38"/>
    <n v="10"/>
    <n v="120"/>
    <n v="30"/>
    <n v="363"/>
    <n v="0"/>
    <n v="0"/>
    <n v="-15.38"/>
    <n v="0"/>
    <s v="SIM"/>
  </r>
  <r>
    <x v="0"/>
    <s v="Mobiliário em Geral"/>
    <n v="10"/>
    <s v="Armário"/>
    <d v="1991-09-30T00:00:00"/>
    <n v="1"/>
    <n v="48"/>
    <n v="48"/>
    <n v="10"/>
    <n v="120"/>
    <n v="30"/>
    <n v="363"/>
    <n v="0"/>
    <n v="0"/>
    <n v="-48"/>
    <n v="0"/>
    <s v="SIM"/>
  </r>
  <r>
    <x v="0"/>
    <s v="Mobiliário em Geral"/>
    <n v="10"/>
    <s v="Cadeira Fixa 755"/>
    <d v="1991-09-30T00:00:00"/>
    <n v="2"/>
    <n v="12.3"/>
    <n v="24.6"/>
    <n v="10"/>
    <n v="120"/>
    <n v="30"/>
    <n v="363"/>
    <n v="0"/>
    <n v="0"/>
    <n v="-24.6"/>
    <n v="0"/>
    <s v="SIM"/>
  </r>
  <r>
    <x v="0"/>
    <s v="Mobiliário em Geral"/>
    <n v="10"/>
    <s v="Armário "/>
    <d v="1991-09-30T00:00:00"/>
    <n v="1"/>
    <n v="41.5"/>
    <n v="41.5"/>
    <n v="10"/>
    <n v="120"/>
    <n v="30"/>
    <n v="363"/>
    <n v="0"/>
    <n v="0"/>
    <n v="-41.5"/>
    <n v="0"/>
    <s v="SIM"/>
  </r>
  <r>
    <x v="0"/>
    <s v="Mobiliário em Geral"/>
    <n v="10"/>
    <s v="Mesa  "/>
    <d v="1991-09-30T00:00:00"/>
    <n v="2"/>
    <n v="63.54"/>
    <n v="127.08"/>
    <n v="10"/>
    <n v="120"/>
    <n v="30"/>
    <n v="363"/>
    <n v="0"/>
    <n v="0"/>
    <n v="-127.08"/>
    <n v="0"/>
    <s v="SIM"/>
  </r>
  <r>
    <x v="1"/>
    <s v="Imóveis"/>
    <n v="4"/>
    <s v="Sala 911"/>
    <d v="1991-10-10T00:00:00"/>
    <n v="1"/>
    <n v="25042.14"/>
    <n v="25042.14"/>
    <n v="25"/>
    <n v="300"/>
    <n v="30"/>
    <n v="362"/>
    <n v="0"/>
    <n v="0"/>
    <n v="-25042.14"/>
    <n v="0"/>
    <s v="SIM"/>
  </r>
  <r>
    <x v="0"/>
    <s v="Máquinas, Motores e Aparelhos"/>
    <n v="10"/>
    <s v="Refrigerador Prosdócimo "/>
    <d v="1991-10-30T00:00:00"/>
    <n v="1"/>
    <n v="129"/>
    <n v="129"/>
    <n v="10"/>
    <n v="120"/>
    <n v="30"/>
    <n v="362"/>
    <n v="0"/>
    <n v="0"/>
    <n v="-129"/>
    <n v="0"/>
    <s v="SIM"/>
  </r>
  <r>
    <x v="0"/>
    <s v="Mobiliário em Geral"/>
    <n v="10"/>
    <s v="Sofá dois Lugares "/>
    <d v="1991-10-30T00:00:00"/>
    <n v="1"/>
    <n v="59.6"/>
    <n v="59.6"/>
    <n v="10"/>
    <n v="120"/>
    <n v="30"/>
    <n v="362"/>
    <n v="0"/>
    <n v="0"/>
    <n v="-59.6"/>
    <n v="0"/>
    <s v="SIM"/>
  </r>
  <r>
    <x v="0"/>
    <s v="Mobiliário em Geral"/>
    <n v="10"/>
    <s v="Sofá 3 Lugares "/>
    <d v="1991-10-30T00:00:00"/>
    <n v="1"/>
    <n v="89.4"/>
    <n v="89.4"/>
    <n v="10"/>
    <n v="120"/>
    <n v="30"/>
    <n v="362"/>
    <n v="0"/>
    <n v="0"/>
    <n v="-89.4"/>
    <n v="0"/>
    <s v="SIM"/>
  </r>
  <r>
    <x v="0"/>
    <s v="Máquinas, Motores e Aparelhos"/>
    <n v="10"/>
    <s v="Máquina Dobradoura "/>
    <d v="1991-11-30T00:00:00"/>
    <n v="1"/>
    <n v="315"/>
    <n v="315"/>
    <n v="10"/>
    <n v="120"/>
    <n v="30"/>
    <n v="361"/>
    <n v="0"/>
    <n v="0"/>
    <n v="-315"/>
    <n v="0"/>
    <s v="SIM"/>
  </r>
  <r>
    <x v="0"/>
    <s v="Máquinas, Motores e Aparelhos"/>
    <n v="10"/>
    <s v="Máquina de Escrever "/>
    <d v="1991-12-30T00:00:00"/>
    <n v="1"/>
    <n v="1250"/>
    <n v="1250"/>
    <n v="10"/>
    <n v="120"/>
    <n v="30"/>
    <n v="360"/>
    <n v="0"/>
    <n v="0"/>
    <n v="-1250"/>
    <n v="0"/>
    <s v="SIM"/>
  </r>
  <r>
    <x v="0"/>
    <s v="Mobiliário em Geral"/>
    <n v="10"/>
    <s v="Estante "/>
    <d v="1991-12-30T00:00:00"/>
    <n v="7"/>
    <n v="132"/>
    <n v="924"/>
    <n v="10"/>
    <n v="120"/>
    <n v="30"/>
    <n v="360"/>
    <n v="0"/>
    <n v="0"/>
    <n v="-924"/>
    <n v="0"/>
    <s v="SIM"/>
  </r>
  <r>
    <x v="0"/>
    <s v="Mobiliário em Geral"/>
    <n v="10"/>
    <s v="Cofre"/>
    <d v="1992-02-28T00:00:00"/>
    <n v="2"/>
    <n v="165"/>
    <n v="330"/>
    <n v="10"/>
    <n v="120"/>
    <n v="29"/>
    <n v="358"/>
    <n v="0"/>
    <n v="0"/>
    <n v="-330"/>
    <n v="0"/>
    <s v="SIM"/>
  </r>
  <r>
    <x v="0"/>
    <s v="Mobiliário em Geral"/>
    <n v="10"/>
    <s v="Cadeira "/>
    <d v="1992-07-30T00:00:00"/>
    <n v="59"/>
    <n v="170"/>
    <n v="10030"/>
    <n v="10"/>
    <n v="120"/>
    <n v="29"/>
    <n v="353"/>
    <n v="0"/>
    <n v="0"/>
    <n v="-10030"/>
    <n v="0"/>
    <s v="SIM"/>
  </r>
  <r>
    <x v="0"/>
    <s v="Mobiliário em Geral"/>
    <n v="10"/>
    <s v="Mesa "/>
    <d v="1992-07-30T00:00:00"/>
    <n v="2"/>
    <n v="173"/>
    <n v="346"/>
    <n v="10"/>
    <n v="120"/>
    <n v="29"/>
    <n v="353"/>
    <n v="0"/>
    <n v="0"/>
    <n v="-346"/>
    <n v="0"/>
    <s v="SIM"/>
  </r>
  <r>
    <x v="0"/>
    <s v="Mobiliário em Geral"/>
    <n v="10"/>
    <s v="Poltrona "/>
    <d v="1992-07-30T00:00:00"/>
    <n v="6"/>
    <n v="185"/>
    <n v="1110"/>
    <n v="10"/>
    <n v="120"/>
    <n v="29"/>
    <n v="353"/>
    <n v="0"/>
    <n v="0"/>
    <n v="-1110"/>
    <n v="0"/>
    <s v="SIM"/>
  </r>
  <r>
    <x v="0"/>
    <s v="Mobiliário em Geral"/>
    <n v="10"/>
    <s v="Armário "/>
    <d v="1992-07-30T00:00:00"/>
    <n v="1"/>
    <n v="387"/>
    <n v="387"/>
    <n v="10"/>
    <n v="120"/>
    <n v="29"/>
    <n v="353"/>
    <n v="0"/>
    <n v="0"/>
    <n v="-387"/>
    <n v="0"/>
    <s v="SIM"/>
  </r>
  <r>
    <x v="0"/>
    <s v="Mobiliário em Geral"/>
    <n v="10"/>
    <s v="Mesa para Máquina MA-NM"/>
    <d v="1992-07-30T00:00:00"/>
    <n v="1"/>
    <n v="104"/>
    <n v="104"/>
    <n v="10"/>
    <n v="120"/>
    <n v="29"/>
    <n v="353"/>
    <n v="0"/>
    <n v="0"/>
    <n v="-104"/>
    <n v="0"/>
    <s v="SIM"/>
  </r>
  <r>
    <x v="0"/>
    <s v="Mobiliário em Geral"/>
    <n v="10"/>
    <s v="Mesa p/ Telefone "/>
    <d v="1992-07-30T00:00:00"/>
    <n v="1"/>
    <n v="55"/>
    <n v="55"/>
    <n v="10"/>
    <n v="120"/>
    <n v="29"/>
    <n v="353"/>
    <n v="0"/>
    <n v="0"/>
    <n v="-55"/>
    <n v="0"/>
    <s v="SIM"/>
  </r>
  <r>
    <x v="0"/>
    <s v="Mobiliário em Geral"/>
    <n v="10"/>
    <s v="Armário "/>
    <d v="1992-07-30T00:00:00"/>
    <n v="1"/>
    <n v="215"/>
    <n v="215"/>
    <n v="10"/>
    <n v="120"/>
    <n v="29"/>
    <n v="353"/>
    <n v="0"/>
    <n v="0"/>
    <n v="-215"/>
    <n v="0"/>
    <s v="SIM"/>
  </r>
  <r>
    <x v="0"/>
    <s v="Mobiliário em Geral"/>
    <n v="10"/>
    <s v="Mesa de Reunião MAR-200"/>
    <d v="1992-07-30T00:00:00"/>
    <n v="1"/>
    <n v="237"/>
    <n v="237"/>
    <n v="10"/>
    <n v="120"/>
    <n v="29"/>
    <n v="353"/>
    <n v="0"/>
    <n v="0"/>
    <n v="-237"/>
    <n v="0"/>
    <s v="SIM"/>
  </r>
  <r>
    <x v="0"/>
    <s v="Mobiliário em Geral"/>
    <n v="10"/>
    <s v="Poltrona J.Nikawa 758"/>
    <d v="1992-07-30T00:00:00"/>
    <n v="1"/>
    <n v="332"/>
    <n v="332"/>
    <n v="10"/>
    <n v="120"/>
    <n v="29"/>
    <n v="353"/>
    <n v="0"/>
    <n v="0"/>
    <n v="-332"/>
    <n v="0"/>
    <s v="SIM"/>
  </r>
  <r>
    <x v="0"/>
    <s v="Máquinas, Motores e Aparelhos"/>
    <n v="10"/>
    <s v="Sistema Central de Ar Condicionado "/>
    <d v="1992-08-31T00:00:00"/>
    <n v="1"/>
    <n v="81454"/>
    <n v="81454"/>
    <n v="10"/>
    <n v="120"/>
    <n v="29"/>
    <n v="352"/>
    <n v="0"/>
    <n v="0"/>
    <n v="-81454"/>
    <n v="0"/>
    <s v="SIM"/>
  </r>
  <r>
    <x v="0"/>
    <s v="Mobiliário em Geral"/>
    <n v="10"/>
    <s v="Armário Itatiaia "/>
    <d v="1992-10-30T00:00:00"/>
    <n v="1"/>
    <n v="239"/>
    <n v="239"/>
    <n v="10"/>
    <n v="120"/>
    <n v="29"/>
    <n v="350"/>
    <n v="0"/>
    <n v="0"/>
    <n v="-239"/>
    <n v="0"/>
    <s v="SIM"/>
  </r>
  <r>
    <x v="0"/>
    <s v="Mobiliário em Geral"/>
    <n v="10"/>
    <s v="Poltrona Opera-Auditório"/>
    <d v="1992-12-30T00:00:00"/>
    <n v="114"/>
    <n v="228"/>
    <n v="25992"/>
    <n v="10"/>
    <n v="120"/>
    <n v="29"/>
    <n v="348"/>
    <n v="0"/>
    <n v="0"/>
    <n v="-25992"/>
    <n v="0"/>
    <s v="SIM"/>
  </r>
  <r>
    <x v="1"/>
    <s v="Imóveis"/>
    <n v="4"/>
    <s v="Auditório Granada"/>
    <d v="1993-01-01T00:00:00"/>
    <n v="1"/>
    <n v="130659.13"/>
    <n v="130659.13"/>
    <n v="25"/>
    <n v="300"/>
    <n v="28"/>
    <n v="347"/>
    <n v="0"/>
    <n v="0"/>
    <n v="-130659.13"/>
    <n v="0"/>
    <s v="SIM"/>
  </r>
  <r>
    <x v="0"/>
    <s v="Mobiliário em Geral"/>
    <n v="10"/>
    <s v="Cadeira Giratória s/ Braço"/>
    <d v="1993-02-28T00:00:00"/>
    <n v="1"/>
    <n v="32.5"/>
    <n v="32.5"/>
    <n v="10"/>
    <n v="120"/>
    <n v="28"/>
    <n v="346"/>
    <n v="0"/>
    <n v="0"/>
    <n v="-32.5"/>
    <n v="0"/>
    <s v="SIM"/>
  </r>
  <r>
    <x v="0"/>
    <s v="Máquinas, Motores e Aparelhos"/>
    <n v="10"/>
    <s v="Sistema de Audio-Video c/Equipamentos Diversos"/>
    <d v="1993-04-30T00:00:00"/>
    <n v="1"/>
    <n v="31732"/>
    <n v="31732"/>
    <n v="10"/>
    <n v="120"/>
    <n v="28"/>
    <n v="344"/>
    <n v="0"/>
    <n v="0"/>
    <n v="-31732"/>
    <n v="0"/>
    <s v="SIM"/>
  </r>
  <r>
    <x v="0"/>
    <s v="Máquinas, Motores e Aparelhos"/>
    <n v="10"/>
    <s v="Máquina de Escrever "/>
    <d v="1993-06-30T00:00:00"/>
    <n v="1"/>
    <n v="1200"/>
    <n v="1200"/>
    <n v="10"/>
    <n v="120"/>
    <n v="28"/>
    <n v="342"/>
    <n v="0"/>
    <n v="0"/>
    <n v="-1200"/>
    <n v="0"/>
    <s v="SIM"/>
  </r>
  <r>
    <x v="0"/>
    <s v="Máquinas, Motores e Aparelhos"/>
    <n v="10"/>
    <s v="Fax Transceptor de Fac Simile"/>
    <d v="1994-02-28T00:00:00"/>
    <n v="1"/>
    <n v="662.54"/>
    <n v="662.54"/>
    <n v="10"/>
    <n v="120"/>
    <n v="27"/>
    <n v="334"/>
    <n v="0"/>
    <n v="0"/>
    <n v="-662.54"/>
    <n v="0"/>
    <s v="SIM"/>
  </r>
  <r>
    <x v="0"/>
    <s v="Máquinas, Motores e Aparelhos"/>
    <n v="10"/>
    <s v="Retroprojetor "/>
    <d v="1994-04-30T00:00:00"/>
    <n v="2"/>
    <n v="396.63"/>
    <n v="793.26"/>
    <n v="10"/>
    <n v="120"/>
    <n v="27"/>
    <n v="332"/>
    <n v="0"/>
    <n v="0"/>
    <n v="-793.26"/>
    <n v="0"/>
    <s v="SIM"/>
  </r>
  <r>
    <x v="0"/>
    <s v="Máquinas, Motores e Aparelhos"/>
    <n v="10"/>
    <s v="Projetor de Slides "/>
    <d v="1994-04-30T00:00:00"/>
    <n v="5"/>
    <n v="1073.77"/>
    <n v="5368.85"/>
    <n v="10"/>
    <n v="120"/>
    <n v="27"/>
    <n v="332"/>
    <n v="0"/>
    <n v="0"/>
    <n v="-5368.85"/>
    <n v="0"/>
    <s v="SIM"/>
  </r>
  <r>
    <x v="0"/>
    <s v="Máquinas, Motores e Aparelhos"/>
    <n v="10"/>
    <s v="Calculadora Sharp "/>
    <d v="1994-05-30T00:00:00"/>
    <n v="2"/>
    <n v="240"/>
    <n v="480"/>
    <n v="10"/>
    <n v="120"/>
    <n v="27"/>
    <n v="331"/>
    <n v="0"/>
    <n v="0"/>
    <n v="-480"/>
    <n v="0"/>
    <s v="SIM"/>
  </r>
  <r>
    <x v="0"/>
    <s v="Mobiliário em Geral"/>
    <n v="10"/>
    <s v="Cadeira Fixa"/>
    <d v="1994-05-30T00:00:00"/>
    <n v="11"/>
    <n v="28.42"/>
    <n v="312.62"/>
    <n v="10"/>
    <n v="120"/>
    <n v="27"/>
    <n v="331"/>
    <n v="0"/>
    <n v="0"/>
    <n v="-312.62"/>
    <n v="0"/>
    <s v="SIM"/>
  </r>
  <r>
    <x v="0"/>
    <s v="Mobiliário em Geral"/>
    <n v="10"/>
    <s v="Arquivo de Aço "/>
    <d v="1994-05-30T00:00:00"/>
    <n v="1"/>
    <n v="129.19"/>
    <n v="129.19"/>
    <n v="10"/>
    <n v="120"/>
    <n v="27"/>
    <n v="331"/>
    <n v="0"/>
    <n v="0"/>
    <n v="-129.19"/>
    <n v="0"/>
    <s v="SIM"/>
  </r>
  <r>
    <x v="0"/>
    <s v="Mobiliário em Geral"/>
    <n v="10"/>
    <s v="Mesa Datilografia "/>
    <d v="1994-05-30T00:00:00"/>
    <n v="1"/>
    <n v="107.72"/>
    <n v="107.72"/>
    <n v="10"/>
    <n v="120"/>
    <n v="27"/>
    <n v="331"/>
    <n v="0"/>
    <n v="0"/>
    <n v="-107.72"/>
    <n v="0"/>
    <s v="SIM"/>
  </r>
  <r>
    <x v="0"/>
    <s v="Mobiliário em Geral"/>
    <n v="10"/>
    <s v="Cadeira Giratória "/>
    <d v="1994-05-30T00:00:00"/>
    <n v="1"/>
    <n v="46.32"/>
    <n v="46.32"/>
    <n v="10"/>
    <n v="120"/>
    <n v="27"/>
    <n v="331"/>
    <n v="0"/>
    <n v="0"/>
    <n v="-46.32"/>
    <n v="0"/>
    <s v="SIM"/>
  </r>
  <r>
    <x v="0"/>
    <s v="Mobiliário em Geral"/>
    <n v="10"/>
    <s v="Banco 2 Lugares s/ Encosto "/>
    <d v="1994-05-30T00:00:00"/>
    <n v="1"/>
    <n v="49.03"/>
    <n v="49.03"/>
    <n v="10"/>
    <n v="120"/>
    <n v="27"/>
    <n v="331"/>
    <n v="0"/>
    <n v="0"/>
    <n v="-49.03"/>
    <n v="0"/>
    <s v="SIM"/>
  </r>
  <r>
    <x v="0"/>
    <s v="Mobiliário em Geral"/>
    <n v="10"/>
    <s v="Mesa  03 Gavetas"/>
    <d v="1994-05-30T00:00:00"/>
    <n v="1"/>
    <n v="151.35"/>
    <n v="151.35"/>
    <n v="10"/>
    <n v="120"/>
    <n v="27"/>
    <n v="331"/>
    <n v="0"/>
    <n v="0"/>
    <n v="-151.35"/>
    <n v="0"/>
    <s v="SIM"/>
  </r>
  <r>
    <x v="0"/>
    <s v="Mobiliário em Geral"/>
    <n v="10"/>
    <s v="Mesa "/>
    <d v="1994-05-30T00:00:00"/>
    <n v="1"/>
    <n v="245.14"/>
    <n v="245.14"/>
    <n v="10"/>
    <n v="120"/>
    <n v="27"/>
    <n v="331"/>
    <n v="0"/>
    <n v="0"/>
    <n v="-245.14"/>
    <n v="0"/>
    <s v="SIM"/>
  </r>
  <r>
    <x v="0"/>
    <s v="Mobiliário em Geral"/>
    <n v="10"/>
    <s v="Mesa Reunião "/>
    <d v="1994-05-30T00:00:00"/>
    <n v="1"/>
    <n v="213.69"/>
    <n v="213.69"/>
    <n v="10"/>
    <n v="120"/>
    <n v="27"/>
    <n v="331"/>
    <n v="0"/>
    <n v="0"/>
    <n v="-213.69"/>
    <n v="0"/>
    <s v="SIM"/>
  </r>
  <r>
    <x v="0"/>
    <s v="Mobiliário em Geral"/>
    <n v="10"/>
    <s v="Mesa  03 Gavetas"/>
    <d v="1994-05-30T00:00:00"/>
    <n v="1"/>
    <n v="151.35"/>
    <n v="151.35"/>
    <n v="10"/>
    <n v="120"/>
    <n v="27"/>
    <n v="331"/>
    <n v="0"/>
    <n v="0"/>
    <n v="-151.35"/>
    <n v="0"/>
    <s v="SIM"/>
  </r>
  <r>
    <x v="0"/>
    <s v="Mobiliário em Geral"/>
    <n v="10"/>
    <s v="Cadeira Interlocutor Preta"/>
    <d v="1994-05-30T00:00:00"/>
    <n v="1"/>
    <n v="57.98"/>
    <n v="57.98"/>
    <n v="10"/>
    <n v="120"/>
    <n v="27"/>
    <n v="331"/>
    <n v="0"/>
    <n v="0"/>
    <n v="-57.98"/>
    <n v="0"/>
    <s v="SIM"/>
  </r>
  <r>
    <x v="0"/>
    <s v="Mobiliário em Geral"/>
    <n v="10"/>
    <s v="Cadeira Presidente 501 Preto"/>
    <d v="1994-05-30T00:00:00"/>
    <n v="1"/>
    <n v="75.62"/>
    <n v="75.62"/>
    <n v="10"/>
    <n v="120"/>
    <n v="27"/>
    <n v="331"/>
    <n v="0"/>
    <n v="0"/>
    <n v="-75.62"/>
    <n v="0"/>
    <s v="SIM"/>
  </r>
  <r>
    <x v="0"/>
    <s v="Mobiliário em Geral"/>
    <n v="10"/>
    <s v="Cadeira Giratória "/>
    <d v="1994-05-30T00:00:00"/>
    <n v="1"/>
    <n v="46.32"/>
    <n v="46.32"/>
    <n v="10"/>
    <n v="120"/>
    <n v="27"/>
    <n v="331"/>
    <n v="0"/>
    <n v="0"/>
    <n v="-46.32"/>
    <n v="0"/>
    <s v="SIM"/>
  </r>
  <r>
    <x v="0"/>
    <s v="Mobiliário em Geral"/>
    <n v="10"/>
    <s v="Armário de Aço 2 Portas"/>
    <d v="1994-05-30T00:00:00"/>
    <n v="1"/>
    <n v="138.01"/>
    <n v="138.01"/>
    <n v="10"/>
    <n v="120"/>
    <n v="27"/>
    <n v="331"/>
    <n v="0"/>
    <n v="0"/>
    <n v="-138.01"/>
    <n v="0"/>
    <s v="SIM"/>
  </r>
  <r>
    <x v="0"/>
    <s v="Mobiliário em Geral"/>
    <n v="10"/>
    <s v="Cadeira Interlocutor Preta"/>
    <d v="1994-05-30T00:00:00"/>
    <n v="1"/>
    <n v="57.98"/>
    <n v="57.98"/>
    <n v="10"/>
    <n v="120"/>
    <n v="27"/>
    <n v="331"/>
    <n v="0"/>
    <n v="0"/>
    <n v="-57.98"/>
    <n v="0"/>
    <s v="SIM"/>
  </r>
  <r>
    <x v="0"/>
    <s v="Mobiliário em Geral"/>
    <n v="10"/>
    <s v="Balcão de Fórmica "/>
    <d v="1994-06-30T00:00:00"/>
    <n v="1"/>
    <n v="430.84"/>
    <n v="430.84"/>
    <n v="10"/>
    <n v="120"/>
    <n v="27"/>
    <n v="330"/>
    <n v="0"/>
    <n v="0"/>
    <n v="-430.84"/>
    <n v="0"/>
    <s v="SIM"/>
  </r>
  <r>
    <x v="0"/>
    <s v="Mobiliário em Geral"/>
    <n v="10"/>
    <s v="Tela Plastilux "/>
    <d v="1994-08-30T00:00:00"/>
    <n v="1"/>
    <n v="113.38"/>
    <n v="113.38"/>
    <n v="10"/>
    <n v="120"/>
    <n v="27"/>
    <n v="328"/>
    <n v="0"/>
    <n v="0"/>
    <n v="-113.38"/>
    <n v="0"/>
    <s v="SIM"/>
  </r>
  <r>
    <x v="0"/>
    <s v="Mobiliário em Geral"/>
    <n v="10"/>
    <s v="Mesa Plastilux "/>
    <d v="1994-08-30T00:00:00"/>
    <n v="1"/>
    <n v="61.93"/>
    <n v="61.93"/>
    <n v="10"/>
    <n v="120"/>
    <n v="27"/>
    <n v="328"/>
    <n v="0"/>
    <n v="0"/>
    <n v="-61.93"/>
    <n v="0"/>
    <s v="SIM"/>
  </r>
  <r>
    <x v="0"/>
    <s v="Mobiliário em Geral"/>
    <n v="10"/>
    <s v="Tela Plastilux "/>
    <d v="1994-08-30T00:00:00"/>
    <n v="1"/>
    <n v="113.39"/>
    <n v="113.39"/>
    <n v="10"/>
    <n v="120"/>
    <n v="27"/>
    <n v="328"/>
    <n v="0"/>
    <n v="0"/>
    <n v="-113.39"/>
    <n v="0"/>
    <s v="SIM"/>
  </r>
  <r>
    <x v="0"/>
    <s v="Máquinas, Motores e Aparelhos"/>
    <n v="10"/>
    <s v="Transceptor de Fac"/>
    <d v="1994-10-31T00:00:00"/>
    <n v="1"/>
    <n v="709"/>
    <n v="709"/>
    <n v="10"/>
    <n v="120"/>
    <n v="27"/>
    <n v="326"/>
    <n v="0"/>
    <n v="0"/>
    <n v="-709"/>
    <n v="0"/>
    <s v="SIM"/>
  </r>
  <r>
    <x v="0"/>
    <s v="Máquinas, Motores e Aparelhos"/>
    <n v="10"/>
    <s v="Retroprojetor "/>
    <d v="1994-10-31T00:00:00"/>
    <n v="1"/>
    <n v="435"/>
    <n v="435"/>
    <n v="10"/>
    <n v="120"/>
    <n v="27"/>
    <n v="326"/>
    <n v="0"/>
    <n v="0"/>
    <n v="-435"/>
    <n v="0"/>
    <s v="SIM"/>
  </r>
  <r>
    <x v="0"/>
    <s v="Mobiliário em Geral"/>
    <n v="10"/>
    <s v="Cadeira Fixa "/>
    <d v="1994-10-31T00:00:00"/>
    <n v="3"/>
    <n v="57"/>
    <n v="171"/>
    <n v="10"/>
    <n v="120"/>
    <n v="27"/>
    <n v="326"/>
    <n v="0"/>
    <n v="0"/>
    <n v="-171"/>
    <n v="0"/>
    <s v="SIM"/>
  </r>
  <r>
    <x v="0"/>
    <s v="Mobiliário em Geral"/>
    <n v="10"/>
    <s v="Cadeira Talaricos "/>
    <d v="1994-11-30T00:00:00"/>
    <n v="2"/>
    <n v="75.8"/>
    <n v="151.6"/>
    <n v="10"/>
    <n v="120"/>
    <n v="27"/>
    <n v="325"/>
    <n v="0"/>
    <n v="0"/>
    <n v="-151.6"/>
    <n v="0"/>
    <s v="SIM"/>
  </r>
  <r>
    <x v="0"/>
    <s v="Mobiliário em Geral"/>
    <n v="10"/>
    <s v="Mesa"/>
    <d v="1994-11-30T00:00:00"/>
    <n v="1"/>
    <n v="180"/>
    <n v="180"/>
    <n v="10"/>
    <n v="120"/>
    <n v="27"/>
    <n v="325"/>
    <n v="0"/>
    <n v="0"/>
    <n v="-180"/>
    <n v="0"/>
    <s v="SIM"/>
  </r>
  <r>
    <x v="0"/>
    <s v="Mobiliário em Geral"/>
    <n v="10"/>
    <s v="Arquivo Flórida "/>
    <d v="1994-11-30T00:00:00"/>
    <n v="1"/>
    <n v="117.5"/>
    <n v="117.5"/>
    <n v="10"/>
    <n v="120"/>
    <n v="27"/>
    <n v="325"/>
    <n v="0"/>
    <n v="0"/>
    <n v="-117.5"/>
    <n v="0"/>
    <s v="SIM"/>
  </r>
  <r>
    <x v="0"/>
    <s v="Mobiliário em Geral"/>
    <n v="10"/>
    <s v="Cadeira Talaricos "/>
    <d v="1994-11-30T00:00:00"/>
    <n v="8"/>
    <n v="36.4"/>
    <n v="291.2"/>
    <n v="10"/>
    <n v="120"/>
    <n v="27"/>
    <n v="325"/>
    <n v="0"/>
    <n v="0"/>
    <n v="-291.2"/>
    <n v="0"/>
    <s v="SIM"/>
  </r>
  <r>
    <x v="0"/>
    <s v="Mobiliário em Geral"/>
    <n v="10"/>
    <s v="Banco Diaco "/>
    <d v="1994-11-30T00:00:00"/>
    <n v="1"/>
    <n v="49"/>
    <n v="49"/>
    <n v="10"/>
    <n v="120"/>
    <n v="27"/>
    <n v="325"/>
    <n v="0"/>
    <n v="0"/>
    <n v="-49"/>
    <n v="0"/>
    <s v="SIM"/>
  </r>
  <r>
    <x v="0"/>
    <s v="Mobiliário em Geral"/>
    <n v="10"/>
    <s v="Mesa em Cerejeira "/>
    <d v="1994-11-30T00:00:00"/>
    <n v="1"/>
    <n v="42.2"/>
    <n v="42.2"/>
    <n v="10"/>
    <n v="120"/>
    <n v="27"/>
    <n v="325"/>
    <n v="0"/>
    <n v="0"/>
    <n v="-42.2"/>
    <n v="0"/>
    <s v="SIM"/>
  </r>
  <r>
    <x v="0"/>
    <s v="Mobiliário em Geral"/>
    <n v="10"/>
    <s v="Sofá 3 Lugares "/>
    <d v="1994-11-30T00:00:00"/>
    <n v="1"/>
    <n v="82.2"/>
    <n v="82.2"/>
    <n v="10"/>
    <n v="120"/>
    <n v="27"/>
    <n v="325"/>
    <n v="0"/>
    <n v="0"/>
    <n v="-82.2"/>
    <n v="0"/>
    <s v="SIM"/>
  </r>
  <r>
    <x v="0"/>
    <s v="Mobiliário em Geral"/>
    <n v="10"/>
    <s v="Cofre "/>
    <d v="1994-11-30T00:00:00"/>
    <n v="1"/>
    <n v="220"/>
    <n v="220"/>
    <n v="10"/>
    <n v="120"/>
    <n v="27"/>
    <n v="325"/>
    <n v="0"/>
    <n v="0"/>
    <n v="-220"/>
    <n v="0"/>
    <s v="SIM"/>
  </r>
  <r>
    <x v="0"/>
    <s v="Mobiliário em Geral"/>
    <n v="10"/>
    <s v="Armário de Aço"/>
    <d v="1994-11-30T00:00:00"/>
    <n v="1"/>
    <n v="163"/>
    <n v="163"/>
    <n v="10"/>
    <n v="120"/>
    <n v="27"/>
    <n v="325"/>
    <n v="0"/>
    <n v="0"/>
    <n v="-163"/>
    <n v="0"/>
    <s v="SIM"/>
  </r>
  <r>
    <x v="0"/>
    <s v="Mobiliário em Geral"/>
    <n v="10"/>
    <s v="Mesa p/ Máquina "/>
    <d v="1994-11-30T00:00:00"/>
    <n v="1"/>
    <n v="61"/>
    <n v="61"/>
    <n v="10"/>
    <n v="120"/>
    <n v="27"/>
    <n v="325"/>
    <n v="0"/>
    <n v="0"/>
    <n v="-61"/>
    <n v="0"/>
    <s v="SIM"/>
  </r>
  <r>
    <x v="0"/>
    <s v="Mobiliário em Geral"/>
    <n v="10"/>
    <s v="Mesa "/>
    <d v="1994-11-30T00:00:00"/>
    <n v="1"/>
    <n v="122"/>
    <n v="122"/>
    <n v="10"/>
    <n v="120"/>
    <n v="27"/>
    <n v="325"/>
    <n v="0"/>
    <n v="0"/>
    <n v="-122"/>
    <n v="0"/>
    <s v="SIM"/>
  </r>
  <r>
    <x v="0"/>
    <s v="Mobiliário em Geral"/>
    <n v="10"/>
    <s v="Arquivo "/>
    <d v="1994-11-30T00:00:00"/>
    <n v="1"/>
    <n v="120"/>
    <n v="120"/>
    <n v="10"/>
    <n v="120"/>
    <n v="27"/>
    <n v="325"/>
    <n v="0"/>
    <n v="0"/>
    <n v="-120"/>
    <n v="0"/>
    <s v="SIM"/>
  </r>
  <r>
    <x v="0"/>
    <s v="Máquinas, Motores e Aparelhos"/>
    <n v="10"/>
    <s v="Projetor de Slides "/>
    <d v="1994-12-30T00:00:00"/>
    <n v="1"/>
    <n v="1159"/>
    <n v="1159"/>
    <n v="10"/>
    <n v="120"/>
    <n v="27"/>
    <n v="324"/>
    <n v="0"/>
    <n v="0"/>
    <n v="-1159"/>
    <n v="0"/>
    <s v="SIM"/>
  </r>
  <r>
    <x v="0"/>
    <s v="Máquinas, Motores e Aparelhos"/>
    <n v="10"/>
    <s v="Circulador de Ar  "/>
    <d v="1995-01-30T00:00:00"/>
    <n v="1"/>
    <n v="46"/>
    <n v="46"/>
    <n v="10"/>
    <n v="120"/>
    <n v="26"/>
    <n v="323"/>
    <n v="0"/>
    <n v="0"/>
    <n v="-46"/>
    <n v="0"/>
    <s v="SIM"/>
  </r>
  <r>
    <x v="0"/>
    <s v="Mobiliário em Geral"/>
    <n v="10"/>
    <s v="Balcão "/>
    <d v="1995-01-30T00:00:00"/>
    <n v="1"/>
    <n v="555"/>
    <n v="555"/>
    <n v="10"/>
    <n v="120"/>
    <n v="26"/>
    <n v="323"/>
    <n v="0"/>
    <n v="0"/>
    <n v="-555"/>
    <n v="0"/>
    <s v="SIM"/>
  </r>
  <r>
    <x v="0"/>
    <s v="Mobiliário em Geral"/>
    <n v="10"/>
    <s v="Estante de Aço "/>
    <d v="1995-02-28T00:00:00"/>
    <n v="1"/>
    <n v="891"/>
    <n v="891"/>
    <n v="10"/>
    <n v="120"/>
    <n v="26"/>
    <n v="322"/>
    <n v="0"/>
    <n v="0"/>
    <n v="-891"/>
    <n v="0"/>
    <s v="SIM"/>
  </r>
  <r>
    <x v="0"/>
    <s v="Mobiliário em Geral"/>
    <n v="10"/>
    <s v="Mesa "/>
    <d v="1995-04-30T00:00:00"/>
    <n v="1"/>
    <n v="148"/>
    <n v="148"/>
    <n v="10"/>
    <n v="120"/>
    <n v="26"/>
    <n v="320"/>
    <n v="0"/>
    <n v="0"/>
    <n v="-148"/>
    <n v="0"/>
    <s v="SIM"/>
  </r>
  <r>
    <x v="0"/>
    <s v="Mobiliário em Geral"/>
    <n v="10"/>
    <s v="Banco 3 Lugares "/>
    <d v="1995-04-30T00:00:00"/>
    <n v="1"/>
    <n v="55"/>
    <n v="55"/>
    <n v="10"/>
    <n v="120"/>
    <n v="26"/>
    <n v="320"/>
    <n v="0"/>
    <n v="0"/>
    <n v="-55"/>
    <n v="0"/>
    <s v="SIM"/>
  </r>
  <r>
    <x v="0"/>
    <s v="Mobiliário em Geral"/>
    <n v="10"/>
    <s v="Estante "/>
    <d v="1995-04-30T00:00:00"/>
    <n v="1"/>
    <n v="198"/>
    <n v="198"/>
    <n v="10"/>
    <n v="120"/>
    <n v="26"/>
    <n v="320"/>
    <n v="0"/>
    <n v="0"/>
    <n v="-198"/>
    <n v="0"/>
    <s v="SIM"/>
  </r>
  <r>
    <x v="0"/>
    <s v="Mobiliário em Geral"/>
    <n v="10"/>
    <s v="Cadeira Fixa "/>
    <d v="1995-04-30T00:00:00"/>
    <n v="5"/>
    <n v="49"/>
    <n v="245"/>
    <n v="10"/>
    <n v="120"/>
    <n v="26"/>
    <n v="320"/>
    <n v="0"/>
    <n v="0"/>
    <n v="-245"/>
    <n v="0"/>
    <s v="SIM"/>
  </r>
  <r>
    <x v="0"/>
    <s v="Mobiliário em Geral"/>
    <n v="10"/>
    <s v="Cofre"/>
    <d v="1995-04-30T00:00:00"/>
    <n v="1"/>
    <n v="289"/>
    <n v="289"/>
    <n v="10"/>
    <n v="120"/>
    <n v="26"/>
    <n v="320"/>
    <n v="0"/>
    <n v="0"/>
    <n v="-289"/>
    <n v="0"/>
    <s v="SIM"/>
  </r>
  <r>
    <x v="0"/>
    <s v="Mobiliário em Geral"/>
    <n v="10"/>
    <s v="Mesa Belfar 9003"/>
    <d v="1995-04-30T00:00:00"/>
    <n v="2"/>
    <n v="89"/>
    <n v="178"/>
    <n v="10"/>
    <n v="120"/>
    <n v="26"/>
    <n v="320"/>
    <n v="0"/>
    <n v="0"/>
    <n v="-178"/>
    <n v="0"/>
    <s v="SIM"/>
  </r>
  <r>
    <x v="0"/>
    <s v="Mobiliário em Geral"/>
    <n v="10"/>
    <s v="Cadeira Giratória s/ Braço Runampel"/>
    <d v="1995-04-30T00:00:00"/>
    <n v="2"/>
    <n v="79"/>
    <n v="158"/>
    <n v="10"/>
    <n v="120"/>
    <n v="26"/>
    <n v="320"/>
    <n v="0"/>
    <n v="0"/>
    <n v="-158"/>
    <n v="0"/>
    <s v="SIM"/>
  </r>
  <r>
    <x v="0"/>
    <s v="Máquinas, Motores e Aparelhos"/>
    <n v="10"/>
    <s v="Retroprojetor de Slide "/>
    <d v="1995-06-30T00:00:00"/>
    <n v="1"/>
    <n v="410"/>
    <n v="410"/>
    <n v="10"/>
    <n v="120"/>
    <n v="26"/>
    <n v="318"/>
    <n v="0"/>
    <n v="0"/>
    <n v="-410"/>
    <n v="0"/>
    <s v="SIM"/>
  </r>
  <r>
    <x v="0"/>
    <s v="Máquinas, Motores e Aparelhos"/>
    <n v="10"/>
    <s v="Projetor de Slides "/>
    <d v="1995-06-30T00:00:00"/>
    <n v="2"/>
    <n v="1150"/>
    <n v="2300"/>
    <n v="10"/>
    <n v="120"/>
    <n v="26"/>
    <n v="318"/>
    <n v="0"/>
    <n v="0"/>
    <n v="-2300"/>
    <n v="0"/>
    <s v="SIM"/>
  </r>
  <r>
    <x v="0"/>
    <s v="Máquinas, Motores e Aparelhos"/>
    <n v="10"/>
    <s v="Aparelho de Fax"/>
    <d v="1995-07-31T00:00:00"/>
    <n v="1"/>
    <n v="630"/>
    <n v="630"/>
    <n v="10"/>
    <n v="120"/>
    <n v="26"/>
    <n v="317"/>
    <n v="0"/>
    <n v="0"/>
    <n v="-630"/>
    <n v="0"/>
    <s v="SIM"/>
  </r>
  <r>
    <x v="0"/>
    <s v="Máquinas, Motores e Aparelhos"/>
    <n v="10"/>
    <s v="Sistema Central de Ar "/>
    <d v="1995-07-31T00:00:00"/>
    <n v="1"/>
    <n v="7400"/>
    <n v="7400"/>
    <n v="10"/>
    <n v="120"/>
    <n v="26"/>
    <n v="317"/>
    <n v="0"/>
    <n v="0"/>
    <n v="-7400"/>
    <n v="0"/>
    <s v="SIM"/>
  </r>
  <r>
    <x v="0"/>
    <s v="Mobiliário em Geral"/>
    <n v="10"/>
    <s v="Cadeira Fixa "/>
    <d v="1995-07-31T00:00:00"/>
    <n v="8"/>
    <n v="43"/>
    <n v="344"/>
    <n v="10"/>
    <n v="120"/>
    <n v="26"/>
    <n v="317"/>
    <n v="0"/>
    <n v="0"/>
    <n v="-344"/>
    <n v="0"/>
    <s v="SIM"/>
  </r>
  <r>
    <x v="0"/>
    <s v="Mobiliário em Geral"/>
    <n v="10"/>
    <s v="Arquivo "/>
    <d v="1995-07-31T00:00:00"/>
    <n v="1"/>
    <n v="200"/>
    <n v="200"/>
    <n v="10"/>
    <n v="120"/>
    <n v="26"/>
    <n v="317"/>
    <n v="0"/>
    <n v="0"/>
    <n v="-200"/>
    <n v="0"/>
    <s v="SIM"/>
  </r>
  <r>
    <x v="0"/>
    <s v="Mobiliário em Geral"/>
    <n v="10"/>
    <s v="Mesa "/>
    <d v="1995-07-31T00:00:00"/>
    <n v="2"/>
    <n v="210"/>
    <n v="420"/>
    <n v="10"/>
    <n v="120"/>
    <n v="26"/>
    <n v="317"/>
    <n v="0"/>
    <n v="0"/>
    <n v="-420"/>
    <n v="0"/>
    <s v="SIM"/>
  </r>
  <r>
    <x v="0"/>
    <s v="Mobiliário em Geral"/>
    <n v="10"/>
    <s v="Banco 3 Lugares "/>
    <d v="1995-07-31T00:00:00"/>
    <n v="1"/>
    <n v="45"/>
    <n v="45"/>
    <n v="10"/>
    <n v="120"/>
    <n v="26"/>
    <n v="317"/>
    <n v="0"/>
    <n v="0"/>
    <n v="-45"/>
    <n v="0"/>
    <s v="SIM"/>
  </r>
  <r>
    <x v="0"/>
    <s v="Mobiliário em Geral"/>
    <n v="10"/>
    <s v="Cadeira "/>
    <d v="1995-07-31T00:00:00"/>
    <n v="2"/>
    <n v="195"/>
    <n v="390"/>
    <n v="10"/>
    <n v="120"/>
    <n v="26"/>
    <n v="317"/>
    <n v="0"/>
    <n v="0"/>
    <n v="-390"/>
    <n v="0"/>
    <s v="SIM"/>
  </r>
  <r>
    <x v="0"/>
    <s v="Mobiliário em Geral"/>
    <n v="10"/>
    <s v="Mesa p/ Máquina de Escrever "/>
    <d v="1995-07-31T00:00:00"/>
    <n v="1"/>
    <n v="95"/>
    <n v="95"/>
    <n v="10"/>
    <n v="120"/>
    <n v="26"/>
    <n v="317"/>
    <n v="0"/>
    <n v="0"/>
    <n v="-95"/>
    <n v="0"/>
    <s v="SIM"/>
  </r>
  <r>
    <x v="0"/>
    <s v="Mobiliário em Geral"/>
    <n v="10"/>
    <s v="Mesa p/ Reunião  "/>
    <d v="1995-07-31T00:00:00"/>
    <n v="1"/>
    <n v="176"/>
    <n v="176"/>
    <n v="10"/>
    <n v="120"/>
    <n v="26"/>
    <n v="317"/>
    <n v="0"/>
    <n v="0"/>
    <n v="-176"/>
    <n v="0"/>
    <s v="SIM"/>
  </r>
  <r>
    <x v="0"/>
    <s v="Mobiliário em Geral"/>
    <n v="10"/>
    <s v="Armário "/>
    <d v="1995-07-31T00:00:00"/>
    <n v="2"/>
    <n v="270"/>
    <n v="540"/>
    <n v="10"/>
    <n v="120"/>
    <n v="26"/>
    <n v="317"/>
    <n v="0"/>
    <n v="0"/>
    <n v="-540"/>
    <n v="0"/>
    <s v="SIM"/>
  </r>
  <r>
    <x v="0"/>
    <s v="Mobiliário em Geral"/>
    <n v="10"/>
    <s v="Balcão "/>
    <d v="1995-07-31T00:00:00"/>
    <n v="1"/>
    <n v="104"/>
    <n v="104"/>
    <n v="10"/>
    <n v="120"/>
    <n v="26"/>
    <n v="317"/>
    <n v="0"/>
    <n v="0"/>
    <n v="-104"/>
    <n v="0"/>
    <s v="SIM"/>
  </r>
  <r>
    <x v="0"/>
    <s v="Mobiliário em Geral"/>
    <n v="10"/>
    <s v="Cadeira Secretária "/>
    <d v="1995-07-31T00:00:00"/>
    <n v="1"/>
    <n v="89"/>
    <n v="89"/>
    <n v="10"/>
    <n v="120"/>
    <n v="26"/>
    <n v="317"/>
    <n v="0"/>
    <n v="0"/>
    <n v="-89"/>
    <n v="0"/>
    <s v="SIM"/>
  </r>
  <r>
    <x v="1"/>
    <s v="Imóveis"/>
    <n v="4"/>
    <s v="Sala 301"/>
    <d v="1995-08-17T00:00:00"/>
    <n v="1"/>
    <n v="18500"/>
    <n v="18500"/>
    <n v="25"/>
    <n v="300"/>
    <n v="26"/>
    <n v="316"/>
    <n v="0"/>
    <n v="0"/>
    <n v="-18500"/>
    <n v="0"/>
    <s v="SIM"/>
  </r>
  <r>
    <x v="0"/>
    <s v="Mobiliário em Geral"/>
    <n v="10"/>
    <s v="Cadeira Giratória "/>
    <d v="1995-08-31T00:00:00"/>
    <n v="3"/>
    <n v="129"/>
    <n v="387"/>
    <n v="10"/>
    <n v="120"/>
    <n v="26"/>
    <n v="316"/>
    <n v="0"/>
    <n v="0"/>
    <n v="-387"/>
    <n v="0"/>
    <s v="SIM"/>
  </r>
  <r>
    <x v="0"/>
    <s v="Mobiliário em Geral"/>
    <n v="10"/>
    <s v="Armário "/>
    <d v="1995-08-31T00:00:00"/>
    <n v="1"/>
    <n v="198"/>
    <n v="198"/>
    <n v="10"/>
    <n v="120"/>
    <n v="26"/>
    <n v="316"/>
    <n v="0"/>
    <n v="0"/>
    <n v="-198"/>
    <n v="0"/>
    <s v="SIM"/>
  </r>
  <r>
    <x v="0"/>
    <s v="Mobiliário em Geral"/>
    <n v="10"/>
    <s v="Cofre de Aço "/>
    <d v="1995-08-31T00:00:00"/>
    <n v="1"/>
    <n v="250"/>
    <n v="250"/>
    <n v="10"/>
    <n v="120"/>
    <n v="26"/>
    <n v="316"/>
    <n v="0"/>
    <n v="0"/>
    <n v="-250"/>
    <n v="0"/>
    <s v="SIM"/>
  </r>
  <r>
    <x v="0"/>
    <s v="Mobiliário em Geral"/>
    <n v="10"/>
    <s v="Cadeira Duquesa"/>
    <d v="1995-08-31T00:00:00"/>
    <n v="8"/>
    <n v="39"/>
    <n v="312"/>
    <n v="10"/>
    <n v="120"/>
    <n v="26"/>
    <n v="316"/>
    <n v="0"/>
    <n v="0"/>
    <n v="-312"/>
    <n v="0"/>
    <s v="SIM"/>
  </r>
  <r>
    <x v="0"/>
    <s v="Mobiliário em Geral"/>
    <n v="10"/>
    <s v="Mesa "/>
    <d v="1995-08-31T00:00:00"/>
    <n v="4"/>
    <n v="34"/>
    <n v="136"/>
    <n v="10"/>
    <n v="120"/>
    <n v="26"/>
    <n v="316"/>
    <n v="0"/>
    <n v="0"/>
    <n v="-136"/>
    <n v="0"/>
    <s v="SIM"/>
  </r>
  <r>
    <x v="0"/>
    <s v="Mobiliário em Geral"/>
    <n v="10"/>
    <s v="Estante de Aço "/>
    <d v="1995-08-31T00:00:00"/>
    <n v="2"/>
    <n v="35"/>
    <n v="70"/>
    <n v="10"/>
    <n v="120"/>
    <n v="26"/>
    <n v="316"/>
    <n v="0"/>
    <n v="0"/>
    <n v="-70"/>
    <n v="0"/>
    <s v="SIM"/>
  </r>
  <r>
    <x v="0"/>
    <s v="Mobiliário em Geral"/>
    <n v="10"/>
    <s v="Banqueta"/>
    <d v="1995-08-31T00:00:00"/>
    <n v="1"/>
    <n v="60"/>
    <n v="60"/>
    <n v="10"/>
    <n v="120"/>
    <n v="26"/>
    <n v="316"/>
    <n v="0"/>
    <n v="0"/>
    <n v="-60"/>
    <n v="0"/>
    <s v="SIM"/>
  </r>
  <r>
    <x v="0"/>
    <s v="Mobiliário em Geral"/>
    <n v="10"/>
    <s v="Mesa c/ Gavetas"/>
    <d v="1995-08-31T00:00:00"/>
    <n v="1"/>
    <n v="189"/>
    <n v="189"/>
    <n v="10"/>
    <n v="120"/>
    <n v="26"/>
    <n v="316"/>
    <n v="0"/>
    <n v="0"/>
    <n v="-189"/>
    <n v="0"/>
    <s v="SIM"/>
  </r>
  <r>
    <x v="0"/>
    <s v="Mobiliário em Geral"/>
    <n v="10"/>
    <s v="Balcão "/>
    <d v="1995-08-31T00:00:00"/>
    <n v="1"/>
    <n v="520"/>
    <n v="520"/>
    <n v="10"/>
    <n v="120"/>
    <n v="26"/>
    <n v="316"/>
    <n v="0"/>
    <n v="0"/>
    <n v="-520"/>
    <n v="0"/>
    <s v="SIM"/>
  </r>
  <r>
    <x v="0"/>
    <s v="Mobiliário em Geral"/>
    <n v="10"/>
    <s v="Arquivo de Aço "/>
    <d v="1995-08-31T00:00:00"/>
    <n v="1"/>
    <n v="175"/>
    <n v="175"/>
    <n v="10"/>
    <n v="120"/>
    <n v="26"/>
    <n v="316"/>
    <n v="0"/>
    <n v="0"/>
    <n v="-175"/>
    <n v="0"/>
    <s v="SIM"/>
  </r>
  <r>
    <x v="0"/>
    <s v="Mobiliário em Geral"/>
    <n v="10"/>
    <s v="Balcão de Fórmica"/>
    <d v="1995-08-31T00:00:00"/>
    <n v="1"/>
    <n v="660"/>
    <n v="660"/>
    <n v="10"/>
    <n v="120"/>
    <n v="26"/>
    <n v="316"/>
    <n v="0"/>
    <n v="0"/>
    <n v="-660"/>
    <n v="0"/>
    <s v="SIM"/>
  </r>
  <r>
    <x v="0"/>
    <s v="Máquinas, Motores e Aparelhos"/>
    <n v="10"/>
    <s v="Refrigerador "/>
    <d v="1995-09-30T00:00:00"/>
    <n v="2"/>
    <n v="334.9"/>
    <n v="669.8"/>
    <n v="10"/>
    <n v="120"/>
    <n v="26"/>
    <n v="315"/>
    <n v="0"/>
    <n v="0"/>
    <n v="-669.8"/>
    <n v="0"/>
    <s v="SIM"/>
  </r>
  <r>
    <x v="0"/>
    <s v="Mobiliário em Geral"/>
    <n v="10"/>
    <s v="Mesa Reunião  "/>
    <d v="1995-09-30T00:00:00"/>
    <n v="1"/>
    <n v="198"/>
    <n v="198"/>
    <n v="10"/>
    <n v="120"/>
    <n v="26"/>
    <n v="315"/>
    <n v="0"/>
    <n v="0"/>
    <n v="-198"/>
    <n v="0"/>
    <s v="SIM"/>
  </r>
  <r>
    <x v="0"/>
    <s v="Máquinas, Motores e Aparelhos"/>
    <n v="10"/>
    <s v="Freezer"/>
    <d v="1995-10-30T00:00:00"/>
    <n v="1"/>
    <n v="620"/>
    <n v="620"/>
    <n v="10"/>
    <n v="120"/>
    <n v="26"/>
    <n v="314"/>
    <n v="0"/>
    <n v="0"/>
    <n v="-620"/>
    <n v="0"/>
    <s v="SIM"/>
  </r>
  <r>
    <x v="0"/>
    <s v="Mobiliário em Geral"/>
    <n v="10"/>
    <s v="Mesa Lateral "/>
    <d v="1995-10-30T00:00:00"/>
    <n v="1"/>
    <n v="87.48"/>
    <n v="87.48"/>
    <n v="10"/>
    <n v="120"/>
    <n v="26"/>
    <n v="314"/>
    <n v="0"/>
    <n v="0"/>
    <n v="-87.48"/>
    <n v="0"/>
    <s v="SIM"/>
  </r>
  <r>
    <x v="0"/>
    <s v="Mobiliário em Geral"/>
    <n v="10"/>
    <s v="Sofá 2 Lugares "/>
    <d v="1995-10-30T00:00:00"/>
    <n v="1"/>
    <n v="290.88"/>
    <n v="290.88"/>
    <n v="10"/>
    <n v="120"/>
    <n v="26"/>
    <n v="314"/>
    <n v="0"/>
    <n v="0"/>
    <n v="-290.88"/>
    <n v="0"/>
    <s v="SIM"/>
  </r>
  <r>
    <x v="0"/>
    <s v="Mobiliário em Geral"/>
    <n v="10"/>
    <s v="Cadeira "/>
    <d v="1995-10-30T00:00:00"/>
    <n v="2"/>
    <n v="104.58"/>
    <n v="209.16"/>
    <n v="10"/>
    <n v="120"/>
    <n v="26"/>
    <n v="314"/>
    <n v="0"/>
    <n v="0"/>
    <n v="-209.16"/>
    <n v="0"/>
    <s v="SIM"/>
  </r>
  <r>
    <x v="0"/>
    <s v="Mobiliário em Geral"/>
    <n v="10"/>
    <s v="Mesa Lateral Fiori"/>
    <d v="1995-10-30T00:00:00"/>
    <n v="1"/>
    <n v="87.48"/>
    <n v="87.48"/>
    <n v="10"/>
    <n v="120"/>
    <n v="26"/>
    <n v="314"/>
    <n v="0"/>
    <n v="0"/>
    <n v="-87.48"/>
    <n v="0"/>
    <s v="SIM"/>
  </r>
  <r>
    <x v="0"/>
    <s v="Máquinas, Motores e Aparelhos"/>
    <n v="10"/>
    <s v="Condicionador de Ar"/>
    <d v="1995-11-30T00:00:00"/>
    <n v="1"/>
    <n v="513.85"/>
    <n v="513.85"/>
    <n v="10"/>
    <n v="120"/>
    <n v="26"/>
    <n v="313"/>
    <n v="0"/>
    <n v="0"/>
    <n v="-513.85"/>
    <n v="0"/>
    <s v="SIM"/>
  </r>
  <r>
    <x v="0"/>
    <s v="Máquinas, Motores e Aparelhos"/>
    <n v="10"/>
    <s v="Geladeira  Consul "/>
    <d v="1995-11-30T00:00:00"/>
    <n v="1"/>
    <n v="332.15"/>
    <n v="332.15"/>
    <n v="10"/>
    <n v="120"/>
    <n v="26"/>
    <n v="313"/>
    <n v="0"/>
    <n v="0"/>
    <n v="-332.15"/>
    <n v="0"/>
    <s v="SIM"/>
  </r>
  <r>
    <x v="0"/>
    <s v="Máquinas, Motores e Aparelhos"/>
    <n v="10"/>
    <s v="Condicionador de Ar Consul "/>
    <d v="1995-12-30T00:00:00"/>
    <n v="1"/>
    <n v="664"/>
    <n v="664"/>
    <n v="10"/>
    <n v="120"/>
    <n v="26"/>
    <n v="312"/>
    <n v="0"/>
    <n v="0"/>
    <n v="-664"/>
    <n v="0"/>
    <s v="SIM"/>
  </r>
  <r>
    <x v="0"/>
    <s v="Mobiliário em Geral"/>
    <n v="10"/>
    <s v="Cadeira c/ Braço"/>
    <d v="1995-12-30T00:00:00"/>
    <n v="1"/>
    <n v="35"/>
    <n v="35"/>
    <n v="10"/>
    <n v="120"/>
    <n v="26"/>
    <n v="312"/>
    <n v="0"/>
    <n v="0"/>
    <n v="-35"/>
    <n v="0"/>
    <s v="SIM"/>
  </r>
  <r>
    <x v="0"/>
    <s v="Computadores e Periféricos"/>
    <n v="20"/>
    <s v="Monitor "/>
    <d v="1996-01-31T00:00:00"/>
    <n v="1"/>
    <n v="419"/>
    <n v="419"/>
    <n v="5"/>
    <n v="60"/>
    <n v="25"/>
    <n v="311"/>
    <n v="0"/>
    <n v="0"/>
    <n v="-419"/>
    <n v="0"/>
    <s v="SIM"/>
  </r>
  <r>
    <x v="0"/>
    <s v="Máquinas, Motores e Aparelhos"/>
    <n v="10"/>
    <s v="Condicionador de Ar"/>
    <d v="1996-03-31T00:00:00"/>
    <n v="1"/>
    <n v="1160"/>
    <n v="1160"/>
    <n v="10"/>
    <n v="120"/>
    <n v="25"/>
    <n v="309"/>
    <n v="0"/>
    <n v="0"/>
    <n v="-1160"/>
    <n v="0"/>
    <s v="SIM"/>
  </r>
  <r>
    <x v="0"/>
    <s v="Computadores e Periféricos"/>
    <n v="20"/>
    <s v="Impressora  Laser Jet "/>
    <d v="1996-07-31T00:00:00"/>
    <n v="1"/>
    <n v="1664"/>
    <n v="1664"/>
    <n v="5"/>
    <n v="60"/>
    <n v="25"/>
    <n v="305"/>
    <n v="0"/>
    <n v="0"/>
    <n v="-1664"/>
    <n v="0"/>
    <s v="SIM"/>
  </r>
  <r>
    <x v="0"/>
    <s v="Computadores e Periféricos"/>
    <n v="20"/>
    <s v="Desktop "/>
    <d v="1996-07-31T00:00:00"/>
    <n v="1"/>
    <n v="3036.42"/>
    <n v="3036.42"/>
    <n v="5"/>
    <n v="60"/>
    <n v="25"/>
    <n v="305"/>
    <n v="0"/>
    <n v="0"/>
    <n v="-3036.42"/>
    <n v="0"/>
    <s v="SIM"/>
  </r>
  <r>
    <x v="0"/>
    <s v="Mobiliário em Geral"/>
    <n v="10"/>
    <s v="Cofre "/>
    <d v="1996-08-31T00:00:00"/>
    <n v="1"/>
    <n v="260"/>
    <n v="260"/>
    <n v="10"/>
    <n v="120"/>
    <n v="25"/>
    <n v="304"/>
    <n v="0"/>
    <n v="0"/>
    <n v="-260"/>
    <n v="0"/>
    <s v="SIM"/>
  </r>
  <r>
    <x v="0"/>
    <s v="Mobiliário em Geral"/>
    <n v="10"/>
    <s v="Estante de Aço"/>
    <d v="1996-08-31T00:00:00"/>
    <n v="1"/>
    <n v="1009.8"/>
    <n v="1009.8"/>
    <n v="10"/>
    <n v="120"/>
    <n v="25"/>
    <n v="304"/>
    <n v="0"/>
    <n v="0"/>
    <n v="-1009.8"/>
    <n v="0"/>
    <s v="SIM"/>
  </r>
  <r>
    <x v="0"/>
    <s v="Mobiliário em Geral"/>
    <n v="10"/>
    <s v="Mesa p/ Computador "/>
    <d v="1996-08-31T00:00:00"/>
    <n v="1"/>
    <n v="1700"/>
    <n v="1700"/>
    <n v="10"/>
    <n v="120"/>
    <n v="25"/>
    <n v="304"/>
    <n v="0"/>
    <n v="0"/>
    <n v="-1700"/>
    <n v="0"/>
    <s v="SIM"/>
  </r>
  <r>
    <x v="1"/>
    <s v="Imóveis"/>
    <n v="4"/>
    <s v="Edifício Rua da Bahia, 1477 "/>
    <d v="1996-09-02T00:00:00"/>
    <n v="1"/>
    <n v="6690770.9800000004"/>
    <n v="6690770.9800000004"/>
    <n v="25"/>
    <n v="300"/>
    <n v="25"/>
    <n v="303"/>
    <n v="0"/>
    <n v="0"/>
    <n v="-6690770.9800000004"/>
    <n v="0"/>
    <s v="SIM"/>
  </r>
  <r>
    <x v="0"/>
    <s v="Mobiliário em Geral"/>
    <n v="10"/>
    <s v="Cofre "/>
    <d v="1996-09-30T00:00:00"/>
    <n v="1"/>
    <n v="284"/>
    <n v="284"/>
    <n v="10"/>
    <n v="120"/>
    <n v="25"/>
    <n v="303"/>
    <n v="0"/>
    <n v="0"/>
    <n v="-284"/>
    <n v="0"/>
    <s v="SIM"/>
  </r>
  <r>
    <x v="1"/>
    <s v="Imóveis"/>
    <n v="4"/>
    <s v="Sala 1115"/>
    <d v="1996-10-01T00:00:00"/>
    <n v="1"/>
    <n v="38026.050000000003"/>
    <n v="38026.050000000003"/>
    <n v="25"/>
    <n v="300"/>
    <n v="25"/>
    <n v="302"/>
    <n v="0"/>
    <n v="0"/>
    <n v="-38026.050000000003"/>
    <n v="0"/>
    <s v="SIM"/>
  </r>
  <r>
    <x v="0"/>
    <s v="Máquinas, Motores e Aparelhos"/>
    <n v="10"/>
    <s v="Condicionador de Ar "/>
    <d v="1996-10-31T00:00:00"/>
    <n v="1"/>
    <n v="1800"/>
    <n v="1800"/>
    <n v="10"/>
    <n v="120"/>
    <n v="25"/>
    <n v="302"/>
    <n v="0"/>
    <n v="0"/>
    <n v="-1800"/>
    <n v="0"/>
    <s v="SIM"/>
  </r>
  <r>
    <x v="0"/>
    <s v="Máquinas, Motores e Aparelhos"/>
    <n v="10"/>
    <s v="Refrigerador Consul "/>
    <d v="1996-10-31T00:00:00"/>
    <n v="1"/>
    <n v="335"/>
    <n v="335"/>
    <n v="10"/>
    <n v="120"/>
    <n v="25"/>
    <n v="302"/>
    <n v="0"/>
    <n v="0"/>
    <n v="-335"/>
    <n v="0"/>
    <s v="SIM"/>
  </r>
  <r>
    <x v="0"/>
    <s v="Mobiliário em Geral"/>
    <n v="10"/>
    <s v="Módulo p/ prateleira  "/>
    <d v="1996-10-31T00:00:00"/>
    <n v="1"/>
    <n v="1424.5"/>
    <n v="1424.5"/>
    <n v="10"/>
    <n v="120"/>
    <n v="25"/>
    <n v="302"/>
    <n v="0"/>
    <n v="0"/>
    <n v="-1424.5"/>
    <n v="0"/>
    <s v="SIM"/>
  </r>
  <r>
    <x v="0"/>
    <s v="Mobiliário em Geral"/>
    <n v="10"/>
    <s v="Poltrona"/>
    <d v="1996-10-31T00:00:00"/>
    <n v="2"/>
    <n v="250"/>
    <n v="500"/>
    <n v="10"/>
    <n v="120"/>
    <n v="25"/>
    <n v="302"/>
    <n v="0"/>
    <n v="0"/>
    <n v="-500"/>
    <n v="0"/>
    <s v="SIM"/>
  </r>
  <r>
    <x v="0"/>
    <s v="Mobiliário em Geral"/>
    <n v="10"/>
    <s v="Cofre "/>
    <d v="1996-10-31T00:00:00"/>
    <n v="1"/>
    <n v="275"/>
    <n v="275"/>
    <n v="10"/>
    <n v="120"/>
    <n v="25"/>
    <n v="302"/>
    <n v="0"/>
    <n v="0"/>
    <n v="-275"/>
    <n v="0"/>
    <s v="SIM"/>
  </r>
  <r>
    <x v="0"/>
    <s v="Mobiliário em Geral"/>
    <n v="10"/>
    <s v="Mesa p/ Impressora "/>
    <d v="1996-10-31T00:00:00"/>
    <n v="1"/>
    <n v="41"/>
    <n v="41"/>
    <n v="10"/>
    <n v="120"/>
    <n v="25"/>
    <n v="302"/>
    <n v="0"/>
    <n v="0"/>
    <n v="-41"/>
    <n v="0"/>
    <s v="SIM"/>
  </r>
  <r>
    <x v="0"/>
    <s v="Mobiliário em Geral"/>
    <n v="10"/>
    <s v="Estante c/ Prateleiras"/>
    <d v="1996-11-30T00:00:00"/>
    <n v="1"/>
    <n v="1695.2"/>
    <n v="1695.2"/>
    <n v="10"/>
    <n v="120"/>
    <n v="25"/>
    <n v="301"/>
    <n v="0"/>
    <n v="0"/>
    <n v="-1695.2"/>
    <n v="0"/>
    <s v="SIM"/>
  </r>
  <r>
    <x v="0"/>
    <s v="Mobiliário em Geral"/>
    <n v="10"/>
    <s v="Mesa p/ Máquina de Escrever"/>
    <d v="1996-11-30T00:00:00"/>
    <n v="1"/>
    <n v="174.72"/>
    <n v="174.72"/>
    <n v="10"/>
    <n v="120"/>
    <n v="25"/>
    <n v="301"/>
    <n v="0"/>
    <n v="0"/>
    <n v="-174.72"/>
    <n v="0"/>
    <s v="SIM"/>
  </r>
  <r>
    <x v="1"/>
    <s v="Imóveis"/>
    <n v="4"/>
    <s v="Sala 1110"/>
    <d v="1996-12-05T00:00:00"/>
    <n v="1"/>
    <n v="22085.7"/>
    <n v="22085.7"/>
    <n v="25"/>
    <n v="300"/>
    <n v="25"/>
    <n v="300"/>
    <n v="0"/>
    <n v="0"/>
    <n v="-22085.7"/>
    <n v="0"/>
    <s v="NÃO"/>
  </r>
  <r>
    <x v="0"/>
    <s v="Máquinas, Motores e Aparelhos"/>
    <n v="10"/>
    <s v="Projetor de Slides "/>
    <d v="1996-12-31T00:00:00"/>
    <n v="7"/>
    <n v="1237.06"/>
    <n v="8659.42"/>
    <n v="10"/>
    <n v="120"/>
    <n v="25"/>
    <n v="300"/>
    <n v="0"/>
    <n v="0"/>
    <n v="-8659.42"/>
    <n v="0"/>
    <s v="SIM"/>
  </r>
  <r>
    <x v="0"/>
    <s v="Máquinas, Motores e Aparelhos"/>
    <n v="10"/>
    <s v="Calculadora  "/>
    <d v="1996-12-31T00:00:00"/>
    <n v="1"/>
    <n v="175"/>
    <n v="175"/>
    <n v="10"/>
    <n v="120"/>
    <n v="25"/>
    <n v="300"/>
    <n v="0"/>
    <n v="0"/>
    <n v="-175"/>
    <n v="0"/>
    <s v="SIM"/>
  </r>
  <r>
    <x v="0"/>
    <s v="Máquinas, Motores e Aparelhos"/>
    <n v="10"/>
    <s v="Refrigerador Frigobar"/>
    <d v="1996-12-31T00:00:00"/>
    <n v="1"/>
    <n v="332"/>
    <n v="332"/>
    <n v="10"/>
    <n v="120"/>
    <n v="25"/>
    <n v="300"/>
    <n v="0"/>
    <n v="0"/>
    <n v="-332"/>
    <n v="0"/>
    <s v="SIM"/>
  </r>
  <r>
    <x v="0"/>
    <s v="Mobiliário em Geral"/>
    <n v="10"/>
    <s v="Mesa c/ 3 Gavetas "/>
    <d v="1996-12-31T00:00:00"/>
    <n v="1"/>
    <n v="109"/>
    <n v="109"/>
    <n v="10"/>
    <n v="120"/>
    <n v="25"/>
    <n v="300"/>
    <n v="0"/>
    <n v="0"/>
    <n v="-109"/>
    <n v="0"/>
    <s v="SIM"/>
  </r>
  <r>
    <x v="0"/>
    <s v="Mobiliário em Geral"/>
    <n v="10"/>
    <s v="Balcão "/>
    <d v="1996-12-31T00:00:00"/>
    <n v="1"/>
    <n v="890"/>
    <n v="890"/>
    <n v="10"/>
    <n v="120"/>
    <n v="25"/>
    <n v="300"/>
    <n v="0"/>
    <n v="0"/>
    <n v="-890"/>
    <n v="0"/>
    <s v="SIM"/>
  </r>
  <r>
    <x v="0"/>
    <s v="Mobiliário em Geral"/>
    <n v="10"/>
    <s v="Cadeira Fixa"/>
    <d v="1996-12-31T00:00:00"/>
    <n v="6"/>
    <n v="44"/>
    <n v="264"/>
    <n v="10"/>
    <n v="120"/>
    <n v="25"/>
    <n v="300"/>
    <n v="0"/>
    <n v="0"/>
    <n v="-264"/>
    <n v="0"/>
    <s v="SIM"/>
  </r>
  <r>
    <x v="0"/>
    <s v="Mobiliário em Geral"/>
    <n v="10"/>
    <s v="Cofre "/>
    <d v="1996-12-31T00:00:00"/>
    <n v="1"/>
    <n v="269"/>
    <n v="269"/>
    <n v="10"/>
    <n v="120"/>
    <n v="25"/>
    <n v="300"/>
    <n v="0"/>
    <n v="0"/>
    <n v="-269"/>
    <n v="0"/>
    <s v="SIM"/>
  </r>
  <r>
    <x v="0"/>
    <s v="Mobiliário em Geral"/>
    <n v="10"/>
    <s v="Armário 2 Portas Alto"/>
    <d v="1996-12-31T00:00:00"/>
    <n v="1"/>
    <n v="140"/>
    <n v="140"/>
    <n v="10"/>
    <n v="120"/>
    <n v="25"/>
    <n v="300"/>
    <n v="0"/>
    <n v="0"/>
    <n v="-140"/>
    <n v="0"/>
    <s v="SIM"/>
  </r>
  <r>
    <x v="0"/>
    <s v="Mobiliário em Geral"/>
    <n v="10"/>
    <s v="Poltrona Média"/>
    <d v="1996-12-31T00:00:00"/>
    <n v="2"/>
    <n v="154.5"/>
    <n v="309"/>
    <n v="10"/>
    <n v="120"/>
    <n v="25"/>
    <n v="300"/>
    <n v="0"/>
    <n v="0"/>
    <n v="-309"/>
    <n v="0"/>
    <s v="SIM"/>
  </r>
  <r>
    <x v="0"/>
    <s v="Mobiliário em Geral"/>
    <n v="10"/>
    <s v="Arquivo c/ 4 Gavetas"/>
    <d v="1996-12-31T00:00:00"/>
    <n v="1"/>
    <n v="159"/>
    <n v="159"/>
    <n v="10"/>
    <n v="120"/>
    <n v="25"/>
    <n v="300"/>
    <n v="0"/>
    <n v="0"/>
    <n v="-159"/>
    <n v="0"/>
    <s v="SIM"/>
  </r>
  <r>
    <x v="0"/>
    <s v="Mobiliário em Geral"/>
    <n v="10"/>
    <s v="Mesa em L "/>
    <d v="1996-12-31T00:00:00"/>
    <n v="1"/>
    <n v="278"/>
    <n v="278"/>
    <n v="10"/>
    <n v="120"/>
    <n v="25"/>
    <n v="300"/>
    <n v="0"/>
    <n v="0"/>
    <n v="-278"/>
    <n v="0"/>
    <s v="SIM"/>
  </r>
  <r>
    <x v="0"/>
    <s v="Mobiliário em Geral"/>
    <n v="10"/>
    <s v="Mesa p/ Reuniões"/>
    <d v="1996-12-31T00:00:00"/>
    <n v="1"/>
    <n v="185"/>
    <n v="185"/>
    <n v="10"/>
    <n v="120"/>
    <n v="25"/>
    <n v="300"/>
    <n v="0"/>
    <n v="0"/>
    <n v="-185"/>
    <n v="0"/>
    <s v="SIM"/>
  </r>
  <r>
    <x v="0"/>
    <s v="Computadores e Periféricos"/>
    <n v="20"/>
    <s v="Impressora  Epson Matricial "/>
    <d v="1996-12-31T00:00:00"/>
    <n v="1"/>
    <n v="4649.79"/>
    <n v="4649.79"/>
    <n v="5"/>
    <n v="60"/>
    <n v="25"/>
    <n v="300"/>
    <n v="0"/>
    <n v="0"/>
    <n v="-4649.79"/>
    <n v="0"/>
    <s v="SIM"/>
  </r>
  <r>
    <x v="1"/>
    <s v="Imóveis"/>
    <n v="4"/>
    <s v="Sala 405"/>
    <d v="1997-01-20T00:00:00"/>
    <n v="1"/>
    <n v="24219.7"/>
    <n v="24219.7"/>
    <n v="25"/>
    <n v="300"/>
    <n v="24"/>
    <n v="299"/>
    <n v="0"/>
    <n v="-80.73233333333333"/>
    <n v="-24138.967666666664"/>
    <n v="80.73233333333701"/>
    <s v="NÃO"/>
  </r>
  <r>
    <x v="0"/>
    <s v="Máquinas, Motores e Aparelhos"/>
    <n v="10"/>
    <s v="Frigobar Consul "/>
    <d v="1997-01-31T00:00:00"/>
    <n v="1"/>
    <n v="370"/>
    <n v="370"/>
    <n v="10"/>
    <n v="120"/>
    <n v="24"/>
    <n v="299"/>
    <n v="0"/>
    <n v="0"/>
    <n v="-370"/>
    <n v="0"/>
    <s v="SIM"/>
  </r>
  <r>
    <x v="0"/>
    <s v="Máquinas, Motores e Aparelhos"/>
    <n v="10"/>
    <s v="Refrigerador Consul "/>
    <d v="1997-03-31T00:00:00"/>
    <n v="1"/>
    <n v="359"/>
    <n v="359"/>
    <n v="10"/>
    <n v="120"/>
    <n v="24"/>
    <n v="297"/>
    <n v="0"/>
    <n v="0"/>
    <n v="-359"/>
    <n v="0"/>
    <s v="SIM"/>
  </r>
  <r>
    <x v="0"/>
    <s v="Máquinas, Motores e Aparelhos"/>
    <n v="10"/>
    <s v="Microfone sem Fio "/>
    <d v="1997-04-30T00:00:00"/>
    <n v="2"/>
    <n v="850"/>
    <n v="1700"/>
    <n v="10"/>
    <n v="120"/>
    <n v="24"/>
    <n v="296"/>
    <n v="0"/>
    <n v="0"/>
    <n v="-1700"/>
    <n v="0"/>
    <s v="SIM"/>
  </r>
  <r>
    <x v="0"/>
    <s v="Máquinas, Motores e Aparelhos"/>
    <n v="10"/>
    <s v="Aparelho Telefônico Celular Motorola "/>
    <d v="1997-06-30T00:00:00"/>
    <n v="1"/>
    <n v="390"/>
    <n v="390"/>
    <n v="10"/>
    <n v="120"/>
    <n v="24"/>
    <n v="294"/>
    <n v="0"/>
    <n v="0"/>
    <n v="-390"/>
    <n v="0"/>
    <s v="SIM"/>
  </r>
  <r>
    <x v="0"/>
    <s v="Mobiliário em Geral"/>
    <n v="10"/>
    <s v="Mesa Plastilux "/>
    <d v="1997-06-30T00:00:00"/>
    <n v="2"/>
    <n v="80"/>
    <n v="160"/>
    <n v="10"/>
    <n v="120"/>
    <n v="24"/>
    <n v="294"/>
    <n v="0"/>
    <n v="0"/>
    <n v="-160"/>
    <n v="0"/>
    <s v="SIM"/>
  </r>
  <r>
    <x v="0"/>
    <s v="Mobiliário em Geral"/>
    <n v="10"/>
    <s v="Sofá 3 Lugares s/ Braçço"/>
    <d v="1997-07-31T00:00:00"/>
    <n v="1"/>
    <n v="184"/>
    <n v="184"/>
    <n v="10"/>
    <n v="120"/>
    <n v="24"/>
    <n v="293"/>
    <n v="0"/>
    <n v="0"/>
    <n v="-184"/>
    <n v="0"/>
    <s v="SIM"/>
  </r>
  <r>
    <x v="0"/>
    <s v="Mobiliário em Geral"/>
    <n v="10"/>
    <s v="Sofá 2 Lugares s/ Braço"/>
    <d v="1997-07-31T00:00:00"/>
    <n v="1"/>
    <n v="137"/>
    <n v="137"/>
    <n v="10"/>
    <n v="120"/>
    <n v="24"/>
    <n v="293"/>
    <n v="0"/>
    <n v="0"/>
    <n v="-137"/>
    <n v="0"/>
    <s v="SIM"/>
  </r>
  <r>
    <x v="0"/>
    <s v="Máquinas, Motores e Aparelhos"/>
    <n v="10"/>
    <s v="CD Player Philips "/>
    <d v="1997-08-31T00:00:00"/>
    <n v="1"/>
    <n v="490"/>
    <n v="490"/>
    <n v="10"/>
    <n v="120"/>
    <n v="24"/>
    <n v="292"/>
    <n v="0"/>
    <n v="0"/>
    <n v="-490"/>
    <n v="0"/>
    <s v="SIM"/>
  </r>
  <r>
    <x v="0"/>
    <s v="Mobiliário em Geral"/>
    <n v="10"/>
    <s v="Armário de Aço-2M"/>
    <d v="1997-08-31T00:00:00"/>
    <n v="1"/>
    <n v="159"/>
    <n v="159"/>
    <n v="10"/>
    <n v="120"/>
    <n v="24"/>
    <n v="292"/>
    <n v="0"/>
    <n v="0"/>
    <n v="-159"/>
    <n v="0"/>
    <s v="SIM"/>
  </r>
  <r>
    <x v="0"/>
    <s v="Mobiliário em Geral"/>
    <n v="10"/>
    <s v="Rack Armário em Metalon 19&quot;"/>
    <d v="1997-08-31T00:00:00"/>
    <n v="1"/>
    <n v="680"/>
    <n v="680"/>
    <n v="10"/>
    <n v="120"/>
    <n v="24"/>
    <n v="292"/>
    <n v="0"/>
    <n v="0"/>
    <n v="-680"/>
    <n v="0"/>
    <s v="SIM"/>
  </r>
  <r>
    <x v="0"/>
    <s v="Computadores e Periféricos"/>
    <n v="20"/>
    <s v="Impressora "/>
    <d v="1997-08-31T00:00:00"/>
    <n v="1"/>
    <n v="779"/>
    <n v="779"/>
    <n v="5"/>
    <n v="60"/>
    <n v="24"/>
    <n v="292"/>
    <n v="0"/>
    <n v="0"/>
    <n v="-779"/>
    <n v="0"/>
    <s v="SIM"/>
  </r>
  <r>
    <x v="0"/>
    <s v="Computadores e Periféricos"/>
    <n v="20"/>
    <s v="Monitor "/>
    <d v="1997-08-31T00:00:00"/>
    <n v="1"/>
    <n v="536"/>
    <n v="536"/>
    <n v="5"/>
    <n v="60"/>
    <n v="24"/>
    <n v="292"/>
    <n v="0"/>
    <n v="0"/>
    <n v="-536"/>
    <n v="0"/>
    <s v="SIM"/>
  </r>
  <r>
    <x v="0"/>
    <s v="Máquinas, Motores e Aparelhos"/>
    <n v="10"/>
    <s v="Fotocopiadora Xerox 5334"/>
    <d v="1997-10-31T00:00:00"/>
    <n v="1"/>
    <n v="18182.96"/>
    <n v="18182.96"/>
    <n v="10"/>
    <n v="120"/>
    <n v="24"/>
    <n v="290"/>
    <n v="0"/>
    <n v="0"/>
    <n v="-18182.96"/>
    <n v="0"/>
    <s v="SIM"/>
  </r>
  <r>
    <x v="0"/>
    <s v="Máquinas, Motores e Aparelhos"/>
    <n v="10"/>
    <s v="Refrigerador Consul "/>
    <d v="1997-10-31T00:00:00"/>
    <n v="1"/>
    <n v="359"/>
    <n v="359"/>
    <n v="10"/>
    <n v="120"/>
    <n v="24"/>
    <n v="290"/>
    <n v="0"/>
    <n v="0"/>
    <n v="-359"/>
    <n v="0"/>
    <s v="SIM"/>
  </r>
  <r>
    <x v="0"/>
    <s v="Máquinas, Motores e Aparelhos"/>
    <n v="10"/>
    <s v="Fotocopiadora Xerox "/>
    <d v="1997-10-31T00:00:00"/>
    <n v="1"/>
    <n v="11000"/>
    <n v="11000"/>
    <n v="10"/>
    <n v="120"/>
    <n v="24"/>
    <n v="290"/>
    <n v="0"/>
    <n v="0"/>
    <n v="-11000"/>
    <n v="0"/>
    <s v="SIM"/>
  </r>
  <r>
    <x v="0"/>
    <s v="Mobiliário em Geral"/>
    <n v="10"/>
    <s v="Cadeira "/>
    <d v="1997-10-31T00:00:00"/>
    <n v="17"/>
    <n v="111"/>
    <n v="1887"/>
    <n v="10"/>
    <n v="120"/>
    <n v="24"/>
    <n v="290"/>
    <n v="0"/>
    <n v="0"/>
    <n v="-1887"/>
    <n v="0"/>
    <s v="SIM"/>
  </r>
  <r>
    <x v="0"/>
    <s v="Máquinas, Motores e Aparelhos"/>
    <n v="10"/>
    <s v="Refrigerador  "/>
    <d v="1997-11-30T00:00:00"/>
    <n v="1"/>
    <n v="359"/>
    <n v="359"/>
    <n v="10"/>
    <n v="120"/>
    <n v="24"/>
    <n v="289"/>
    <n v="0"/>
    <n v="0"/>
    <n v="-359"/>
    <n v="0"/>
    <s v="SIM"/>
  </r>
  <r>
    <x v="0"/>
    <s v="Máquinas, Motores e Aparelhos"/>
    <n v="10"/>
    <s v="Condicionador de Ar "/>
    <d v="1997-11-30T00:00:00"/>
    <n v="1"/>
    <n v="630"/>
    <n v="630"/>
    <n v="10"/>
    <n v="120"/>
    <n v="24"/>
    <n v="289"/>
    <n v="0"/>
    <n v="0"/>
    <n v="-630"/>
    <n v="0"/>
    <s v="SIM"/>
  </r>
  <r>
    <x v="0"/>
    <s v="Máquinas, Motores e Aparelhos"/>
    <n v="10"/>
    <s v="Bebedouro "/>
    <d v="1997-11-30T00:00:00"/>
    <n v="1"/>
    <n v="239"/>
    <n v="239"/>
    <n v="10"/>
    <n v="120"/>
    <n v="24"/>
    <n v="289"/>
    <n v="0"/>
    <n v="0"/>
    <n v="-239"/>
    <n v="0"/>
    <s v="SIM"/>
  </r>
  <r>
    <x v="1"/>
    <s v="Imóveis"/>
    <n v="4"/>
    <s v="Salas 608 e 609"/>
    <d v="1997-12-30T00:00:00"/>
    <n v="1"/>
    <n v="27200"/>
    <n v="27200"/>
    <n v="25"/>
    <n v="300"/>
    <n v="24"/>
    <n v="288"/>
    <n v="0"/>
    <n v="-90.666666666666671"/>
    <n v="-26112"/>
    <n v="1088"/>
    <s v="NÃO"/>
  </r>
  <r>
    <x v="0"/>
    <s v="Máquinas, Motores e Aparelhos"/>
    <n v="10"/>
    <s v="Print Server "/>
    <d v="1997-12-31T00:00:00"/>
    <n v="1"/>
    <n v="839.4"/>
    <n v="839.4"/>
    <n v="10"/>
    <n v="120"/>
    <n v="24"/>
    <n v="288"/>
    <n v="0"/>
    <n v="0"/>
    <n v="-839.4"/>
    <n v="0"/>
    <s v="SIM"/>
  </r>
  <r>
    <x v="0"/>
    <s v="Mobiliário em Geral"/>
    <n v="10"/>
    <s v="Estante de Aço "/>
    <d v="1998-02-17T00:00:00"/>
    <n v="3"/>
    <n v="185"/>
    <n v="555"/>
    <n v="10"/>
    <n v="120"/>
    <n v="23"/>
    <n v="286"/>
    <n v="0"/>
    <n v="0"/>
    <n v="-555"/>
    <n v="0"/>
    <s v="SIM"/>
  </r>
  <r>
    <x v="0"/>
    <s v="Mobiliário em Geral"/>
    <n v="10"/>
    <s v="Cadeira Giratória "/>
    <d v="1998-04-01T00:00:00"/>
    <n v="1"/>
    <n v="68"/>
    <n v="68"/>
    <n v="10"/>
    <n v="120"/>
    <n v="23"/>
    <n v="284"/>
    <n v="0"/>
    <n v="0"/>
    <n v="-68"/>
    <n v="0"/>
    <s v="SIM"/>
  </r>
  <r>
    <x v="0"/>
    <s v="Mobiliário em Geral"/>
    <n v="10"/>
    <s v="Mesa Sinuosa Line JR  p/ Computador"/>
    <d v="1998-04-01T00:00:00"/>
    <n v="1"/>
    <n v="160"/>
    <n v="160"/>
    <n v="10"/>
    <n v="120"/>
    <n v="23"/>
    <n v="284"/>
    <n v="0"/>
    <n v="0"/>
    <n v="-160"/>
    <n v="0"/>
    <s v="SIM"/>
  </r>
  <r>
    <x v="0"/>
    <s v="Computadores e Periféricos"/>
    <n v="20"/>
    <s v="Monitor IBM "/>
    <d v="1998-06-05T00:00:00"/>
    <n v="2"/>
    <n v="460.7"/>
    <n v="921.4"/>
    <n v="5"/>
    <n v="60"/>
    <n v="23"/>
    <n v="282"/>
    <n v="0"/>
    <n v="0"/>
    <n v="-921.4"/>
    <n v="0"/>
    <s v="SIM"/>
  </r>
  <r>
    <x v="1"/>
    <s v="Imóveis"/>
    <n v="4"/>
    <s v="Sala 204"/>
    <d v="1998-08-03T00:00:00"/>
    <n v="1"/>
    <n v="44335"/>
    <n v="44335"/>
    <n v="25"/>
    <n v="300"/>
    <n v="23"/>
    <n v="280"/>
    <n v="0"/>
    <n v="-147.78333333333333"/>
    <n v="-41379.333333333336"/>
    <n v="2955.6666666666642"/>
    <s v="NÃO"/>
  </r>
  <r>
    <x v="0"/>
    <s v="Máquinas, Motores e Aparelhos"/>
    <n v="10"/>
    <s v="Aparelho de Televisão Sony "/>
    <d v="1998-08-04T00:00:00"/>
    <n v="1"/>
    <n v="429.4"/>
    <n v="429.4"/>
    <n v="10"/>
    <n v="120"/>
    <n v="23"/>
    <n v="280"/>
    <n v="0"/>
    <n v="0"/>
    <n v="-429.4"/>
    <n v="0"/>
    <s v="SIM"/>
  </r>
  <r>
    <x v="0"/>
    <s v="Máquinas, Motores e Aparelhos"/>
    <n v="10"/>
    <s v="Video Cassete Sony "/>
    <d v="1998-08-04T00:00:00"/>
    <n v="1"/>
    <n v="321.10000000000002"/>
    <n v="321.10000000000002"/>
    <n v="10"/>
    <n v="120"/>
    <n v="23"/>
    <n v="280"/>
    <n v="0"/>
    <n v="0"/>
    <n v="-321.10000000000002"/>
    <n v="0"/>
    <s v="SIM"/>
  </r>
  <r>
    <x v="0"/>
    <s v="Máquinas, Motores e Aparelhos"/>
    <n v="10"/>
    <s v="Condicionador de Ar "/>
    <d v="1998-08-25T00:00:00"/>
    <n v="1"/>
    <n v="2020"/>
    <n v="2020"/>
    <n v="10"/>
    <n v="120"/>
    <n v="23"/>
    <n v="280"/>
    <n v="0"/>
    <n v="0"/>
    <n v="-2020"/>
    <n v="0"/>
    <s v="SIM"/>
  </r>
  <r>
    <x v="0"/>
    <s v="Máquinas, Motores e Aparelhos"/>
    <n v="10"/>
    <s v="Condicionador de Ar "/>
    <d v="1998-08-25T00:00:00"/>
    <n v="1"/>
    <n v="1030"/>
    <n v="1030"/>
    <n v="10"/>
    <n v="120"/>
    <n v="23"/>
    <n v="280"/>
    <n v="0"/>
    <n v="0"/>
    <n v="-1030"/>
    <n v="0"/>
    <s v="SIM"/>
  </r>
  <r>
    <x v="0"/>
    <s v="Máquinas, Motores e Aparelhos"/>
    <n v="10"/>
    <s v="Aparelho Condicionador de Ar "/>
    <d v="1998-09-01T00:00:00"/>
    <n v="1"/>
    <n v="1400"/>
    <n v="1400"/>
    <n v="10"/>
    <n v="120"/>
    <n v="23"/>
    <n v="279"/>
    <n v="0"/>
    <n v="0"/>
    <n v="-1400"/>
    <n v="0"/>
    <s v="SIM"/>
  </r>
  <r>
    <x v="0"/>
    <s v="Computadores e Periféricos"/>
    <n v="20"/>
    <s v="Monitor "/>
    <d v="1998-09-15T00:00:00"/>
    <n v="2"/>
    <n v="420"/>
    <n v="840"/>
    <n v="5"/>
    <n v="60"/>
    <n v="23"/>
    <n v="279"/>
    <n v="0"/>
    <n v="0"/>
    <n v="-840"/>
    <n v="0"/>
    <s v="SIM"/>
  </r>
  <r>
    <x v="0"/>
    <s v="Computadores e Periféricos"/>
    <n v="20"/>
    <s v="Microcomputador "/>
    <d v="1998-09-15T00:00:00"/>
    <n v="2"/>
    <n v="3689.7650000000003"/>
    <n v="7379.5300000000007"/>
    <n v="5"/>
    <n v="60"/>
    <n v="23"/>
    <n v="279"/>
    <n v="0"/>
    <n v="0"/>
    <n v="-7379.5300000000007"/>
    <n v="0"/>
    <s v="SIM"/>
  </r>
  <r>
    <x v="0"/>
    <s v="Computadores e Periféricos"/>
    <n v="20"/>
    <s v="Impressora HP Deskjet 890C"/>
    <d v="1998-09-15T00:00:00"/>
    <n v="4"/>
    <n v="998.79"/>
    <n v="3995.16"/>
    <n v="5"/>
    <n v="60"/>
    <n v="23"/>
    <n v="279"/>
    <n v="0"/>
    <n v="0"/>
    <n v="-3995.16"/>
    <n v="0"/>
    <s v="SIM"/>
  </r>
  <r>
    <x v="1"/>
    <s v="Imóveis"/>
    <n v="4"/>
    <s v="Casa"/>
    <d v="1998-10-16T00:00:00"/>
    <n v="1"/>
    <n v="103512.59"/>
    <n v="103512.59"/>
    <n v="25"/>
    <n v="300"/>
    <n v="23"/>
    <n v="278"/>
    <n v="0"/>
    <n v="-345.04196666666667"/>
    <n v="-95921.666733333332"/>
    <n v="7590.9232666666649"/>
    <s v="NÃO"/>
  </r>
  <r>
    <x v="0"/>
    <s v="Mobiliário em Geral"/>
    <n v="10"/>
    <s v="Mesa Compacta "/>
    <d v="1998-11-10T00:00:00"/>
    <n v="1"/>
    <n v="137"/>
    <n v="137"/>
    <n v="10"/>
    <n v="120"/>
    <n v="23"/>
    <n v="277"/>
    <n v="0"/>
    <n v="0"/>
    <n v="-137"/>
    <n v="0"/>
    <s v="SIM"/>
  </r>
  <r>
    <x v="0"/>
    <s v="Mobiliário em Geral"/>
    <n v="10"/>
    <s v="Mesa p/ Computador "/>
    <d v="1998-11-17T00:00:00"/>
    <n v="1"/>
    <n v="120"/>
    <n v="120"/>
    <n v="10"/>
    <n v="120"/>
    <n v="23"/>
    <n v="277"/>
    <n v="0"/>
    <n v="0"/>
    <n v="-120"/>
    <n v="0"/>
    <s v="SIM"/>
  </r>
  <r>
    <x v="0"/>
    <s v="Mobiliário em Geral"/>
    <n v="10"/>
    <s v="Mesa p/ Computador "/>
    <d v="1998-12-09T00:00:00"/>
    <n v="1"/>
    <n v="80"/>
    <n v="80"/>
    <n v="10"/>
    <n v="120"/>
    <n v="23"/>
    <n v="276"/>
    <n v="0"/>
    <n v="0"/>
    <n v="-80"/>
    <n v="0"/>
    <s v="SIM"/>
  </r>
  <r>
    <x v="0"/>
    <s v="Mobiliário em Geral"/>
    <n v="10"/>
    <s v="Mesa p/ Computador "/>
    <d v="1998-12-09T00:00:00"/>
    <n v="1"/>
    <n v="83"/>
    <n v="83"/>
    <n v="10"/>
    <n v="120"/>
    <n v="23"/>
    <n v="276"/>
    <n v="0"/>
    <n v="0"/>
    <n v="-83"/>
    <n v="0"/>
    <s v="SIM"/>
  </r>
  <r>
    <x v="0"/>
    <s v="Mobiliário em Geral"/>
    <n v="10"/>
    <s v="Mesa p/ Computador Mastinucci 2230"/>
    <d v="1998-12-09T00:00:00"/>
    <n v="1"/>
    <n v="85"/>
    <n v="85"/>
    <n v="10"/>
    <n v="120"/>
    <n v="23"/>
    <n v="276"/>
    <n v="0"/>
    <n v="0"/>
    <n v="-85"/>
    <n v="0"/>
    <s v="SIM"/>
  </r>
  <r>
    <x v="0"/>
    <s v="Mobiliário em Geral"/>
    <n v="10"/>
    <s v="Escrivaninha p/ Computador "/>
    <d v="1998-12-09T00:00:00"/>
    <n v="1"/>
    <n v="230"/>
    <n v="230"/>
    <n v="10"/>
    <n v="120"/>
    <n v="23"/>
    <n v="276"/>
    <n v="0"/>
    <n v="0"/>
    <n v="-230"/>
    <n v="0"/>
    <s v="SIM"/>
  </r>
  <r>
    <x v="0"/>
    <s v="Máquinas, Motores e Aparelhos"/>
    <n v="10"/>
    <s v="Refrigerador  Consul "/>
    <d v="1999-01-26T00:00:00"/>
    <n v="1"/>
    <n v="495"/>
    <n v="495"/>
    <n v="10"/>
    <n v="120"/>
    <n v="22"/>
    <n v="275"/>
    <n v="0"/>
    <n v="0"/>
    <n v="-495"/>
    <n v="0"/>
    <s v="SIM"/>
  </r>
  <r>
    <x v="0"/>
    <s v="Máquinas, Motores e Aparelhos"/>
    <n v="10"/>
    <s v="Refrigerador  Consul "/>
    <d v="1999-02-28T00:00:00"/>
    <n v="1"/>
    <n v="375"/>
    <n v="375"/>
    <n v="10"/>
    <n v="120"/>
    <n v="22"/>
    <n v="274"/>
    <n v="0"/>
    <n v="0"/>
    <n v="-375"/>
    <n v="0"/>
    <s v="SIM"/>
  </r>
  <r>
    <x v="0"/>
    <s v="Mobiliário em Geral"/>
    <n v="10"/>
    <s v="Cadeira Fixa"/>
    <d v="1999-04-30T00:00:00"/>
    <n v="1"/>
    <n v="131.66"/>
    <n v="131.66"/>
    <n v="10"/>
    <n v="120"/>
    <n v="22"/>
    <n v="272"/>
    <n v="0"/>
    <n v="0"/>
    <n v="-131.66"/>
    <n v="0"/>
    <s v="SIM"/>
  </r>
  <r>
    <x v="0"/>
    <s v="Mobiliário em Geral"/>
    <n v="10"/>
    <s v="Mesa Stylus ML"/>
    <d v="1999-05-25T00:00:00"/>
    <n v="1"/>
    <n v="119"/>
    <n v="119"/>
    <n v="10"/>
    <n v="120"/>
    <n v="22"/>
    <n v="271"/>
    <n v="0"/>
    <n v="0"/>
    <n v="-119"/>
    <n v="0"/>
    <s v="SIM"/>
  </r>
  <r>
    <x v="0"/>
    <s v="Mobiliário em Geral"/>
    <n v="10"/>
    <s v="Mesa "/>
    <d v="1999-06-01T00:00:00"/>
    <n v="1"/>
    <n v="165"/>
    <n v="165"/>
    <n v="10"/>
    <n v="120"/>
    <n v="22"/>
    <n v="270"/>
    <n v="0"/>
    <n v="0"/>
    <n v="-165"/>
    <n v="0"/>
    <s v="SIM"/>
  </r>
  <r>
    <x v="0"/>
    <s v="Mobiliário em Geral"/>
    <n v="10"/>
    <s v="Cadeira "/>
    <d v="1999-06-01T00:00:00"/>
    <n v="3"/>
    <n v="85"/>
    <n v="255"/>
    <n v="10"/>
    <n v="120"/>
    <n v="22"/>
    <n v="270"/>
    <n v="0"/>
    <n v="0"/>
    <n v="-255"/>
    <n v="0"/>
    <s v="SIM"/>
  </r>
  <r>
    <x v="0"/>
    <s v="Mobiliário em Geral"/>
    <n v="10"/>
    <s v="Mesa CPD"/>
    <d v="1999-06-01T00:00:00"/>
    <n v="1"/>
    <n v="150"/>
    <n v="150"/>
    <n v="10"/>
    <n v="120"/>
    <n v="22"/>
    <n v="270"/>
    <n v="0"/>
    <n v="0"/>
    <n v="-150"/>
    <n v="0"/>
    <s v="SIM"/>
  </r>
  <r>
    <x v="0"/>
    <s v="Mobiliário em Geral"/>
    <n v="10"/>
    <s v="Poltrona "/>
    <d v="1999-06-01T00:00:00"/>
    <n v="1"/>
    <n v="230"/>
    <n v="230"/>
    <n v="10"/>
    <n v="120"/>
    <n v="22"/>
    <n v="270"/>
    <n v="0"/>
    <n v="0"/>
    <n v="-230"/>
    <n v="0"/>
    <s v="SIM"/>
  </r>
  <r>
    <x v="0"/>
    <s v="Mobiliário em Geral"/>
    <n v="10"/>
    <s v="Cadeira "/>
    <d v="1999-06-01T00:00:00"/>
    <n v="2"/>
    <n v="148"/>
    <n v="296"/>
    <n v="10"/>
    <n v="120"/>
    <n v="22"/>
    <n v="270"/>
    <n v="0"/>
    <n v="0"/>
    <n v="-296"/>
    <n v="0"/>
    <s v="SIM"/>
  </r>
  <r>
    <x v="0"/>
    <s v="Mobiliário em Geral"/>
    <n v="10"/>
    <s v="Mesa  "/>
    <d v="1999-06-01T00:00:00"/>
    <n v="1"/>
    <n v="248"/>
    <n v="248"/>
    <n v="10"/>
    <n v="120"/>
    <n v="22"/>
    <n v="270"/>
    <n v="0"/>
    <n v="0"/>
    <n v="-248"/>
    <n v="0"/>
    <s v="SIM"/>
  </r>
  <r>
    <x v="0"/>
    <s v="Mobiliário em Geral"/>
    <n v="10"/>
    <s v="Mesa "/>
    <d v="1999-06-01T00:00:00"/>
    <n v="1"/>
    <n v="258"/>
    <n v="258"/>
    <n v="10"/>
    <n v="120"/>
    <n v="22"/>
    <n v="270"/>
    <n v="0"/>
    <n v="0"/>
    <n v="-258"/>
    <n v="0"/>
    <s v="SIM"/>
  </r>
  <r>
    <x v="0"/>
    <s v="Mobiliário em Geral"/>
    <n v="10"/>
    <s v="Armário "/>
    <d v="1999-06-01T00:00:00"/>
    <n v="1"/>
    <n v="268"/>
    <n v="268"/>
    <n v="10"/>
    <n v="120"/>
    <n v="22"/>
    <n v="270"/>
    <n v="0"/>
    <n v="0"/>
    <n v="-268"/>
    <n v="0"/>
    <s v="SIM"/>
  </r>
  <r>
    <x v="0"/>
    <s v="Mobiliário em Geral"/>
    <n v="10"/>
    <s v="Armário "/>
    <d v="1999-06-01T00:00:00"/>
    <n v="1"/>
    <n v="292"/>
    <n v="292"/>
    <n v="10"/>
    <n v="120"/>
    <n v="22"/>
    <n v="270"/>
    <n v="0"/>
    <n v="0"/>
    <n v="-292"/>
    <n v="0"/>
    <s v="SIM"/>
  </r>
  <r>
    <x v="0"/>
    <s v="Máquinas, Motores e Aparelhos"/>
    <n v="10"/>
    <s v="Suporte Resfriador Compact FN-2000"/>
    <d v="1999-06-15T00:00:00"/>
    <n v="1"/>
    <n v="235"/>
    <n v="235"/>
    <n v="10"/>
    <n v="120"/>
    <n v="22"/>
    <n v="270"/>
    <n v="0"/>
    <n v="0"/>
    <n v="-235"/>
    <n v="0"/>
    <s v="SIM"/>
  </r>
  <r>
    <x v="0"/>
    <s v="Máquinas, Motores e Aparelhos"/>
    <n v="10"/>
    <s v="Aparelho Condicionador Ar"/>
    <d v="1999-10-18T00:00:00"/>
    <n v="1"/>
    <n v="810"/>
    <n v="810"/>
    <n v="10"/>
    <n v="120"/>
    <n v="22"/>
    <n v="266"/>
    <n v="0"/>
    <n v="0"/>
    <n v="-810"/>
    <n v="0"/>
    <s v="SIM"/>
  </r>
  <r>
    <x v="0"/>
    <s v="Mobiliário em Geral"/>
    <n v="10"/>
    <s v="Estante de Aço "/>
    <d v="1999-11-18T00:00:00"/>
    <n v="2"/>
    <n v="165"/>
    <n v="330"/>
    <n v="10"/>
    <n v="120"/>
    <n v="22"/>
    <n v="265"/>
    <n v="0"/>
    <n v="0"/>
    <n v="-330"/>
    <n v="0"/>
    <s v="SIM"/>
  </r>
  <r>
    <x v="0"/>
    <s v="Mobiliário em Geral"/>
    <n v="10"/>
    <s v="Escrivaninha Giobel"/>
    <d v="2000-01-31T00:00:00"/>
    <n v="1"/>
    <n v="75"/>
    <n v="75"/>
    <n v="10"/>
    <n v="120"/>
    <n v="21"/>
    <n v="263"/>
    <n v="0"/>
    <n v="0"/>
    <n v="-75"/>
    <n v="0"/>
    <s v="SIM"/>
  </r>
  <r>
    <x v="0"/>
    <s v="Mobiliário em Geral"/>
    <n v="10"/>
    <s v="Gaveteiro "/>
    <d v="2000-03-02T00:00:00"/>
    <n v="1"/>
    <n v="330"/>
    <n v="330"/>
    <n v="10"/>
    <n v="120"/>
    <n v="21"/>
    <n v="261"/>
    <n v="0"/>
    <n v="0"/>
    <n v="-330"/>
    <n v="0"/>
    <s v="SIM"/>
  </r>
  <r>
    <x v="0"/>
    <s v="Mobiliário em Geral"/>
    <n v="10"/>
    <s v="Mesa 3 Gavetas Cor Ovo"/>
    <d v="2000-03-21T00:00:00"/>
    <n v="1"/>
    <n v="90"/>
    <n v="90"/>
    <n v="10"/>
    <n v="120"/>
    <n v="21"/>
    <n v="261"/>
    <n v="0"/>
    <n v="0"/>
    <n v="-90"/>
    <n v="0"/>
    <s v="SIM"/>
  </r>
  <r>
    <x v="0"/>
    <s v="Mobiliário em Geral"/>
    <n v="10"/>
    <s v="Armário 2 Portas Baixo "/>
    <d v="2000-03-21T00:00:00"/>
    <n v="2"/>
    <n v="100"/>
    <n v="200"/>
    <n v="10"/>
    <n v="120"/>
    <n v="21"/>
    <n v="261"/>
    <n v="0"/>
    <n v="0"/>
    <n v="-200"/>
    <n v="0"/>
    <s v="SIM"/>
  </r>
  <r>
    <x v="0"/>
    <s v="Computadores e Periféricos"/>
    <n v="20"/>
    <s v="Monitor de Vídeo  "/>
    <d v="2000-05-26T00:00:00"/>
    <n v="1"/>
    <n v="350.01"/>
    <n v="350.01"/>
    <n v="5"/>
    <n v="60"/>
    <n v="21"/>
    <n v="259"/>
    <n v="0"/>
    <n v="0"/>
    <n v="-350.01"/>
    <n v="0"/>
    <s v="SIM"/>
  </r>
  <r>
    <x v="0"/>
    <s v="Mobiliário em Geral"/>
    <n v="10"/>
    <s v="Poltrona "/>
    <d v="2000-06-06T00:00:00"/>
    <n v="98"/>
    <n v="87.6"/>
    <n v="8584.7999999999993"/>
    <n v="10"/>
    <n v="120"/>
    <n v="21"/>
    <n v="258"/>
    <n v="0"/>
    <n v="0"/>
    <n v="-8584.7999999999993"/>
    <n v="0"/>
    <s v="SIM"/>
  </r>
  <r>
    <x v="0"/>
    <s v="Mobiliário em Geral"/>
    <n v="10"/>
    <s v="Cadeira Giratória "/>
    <d v="2000-06-06T00:00:00"/>
    <n v="3"/>
    <n v="110"/>
    <n v="330"/>
    <n v="10"/>
    <n v="120"/>
    <n v="21"/>
    <n v="258"/>
    <n v="0"/>
    <n v="0"/>
    <n v="-330"/>
    <n v="0"/>
    <s v="SIM"/>
  </r>
  <r>
    <x v="0"/>
    <s v="Mobiliário em Geral"/>
    <n v="10"/>
    <s v="Mesa p/ Palco "/>
    <d v="2000-06-06T00:00:00"/>
    <n v="1"/>
    <n v="372"/>
    <n v="372"/>
    <n v="10"/>
    <n v="120"/>
    <n v="21"/>
    <n v="258"/>
    <n v="0"/>
    <n v="0"/>
    <n v="-372"/>
    <n v="0"/>
    <s v="SIM"/>
  </r>
  <r>
    <x v="0"/>
    <s v="Mobiliário em Geral"/>
    <n v="10"/>
    <s v="Mesa Escrivaninha c/ 3 Gavetas"/>
    <d v="2000-06-09T00:00:00"/>
    <n v="1"/>
    <n v="159.5"/>
    <n v="159.5"/>
    <n v="10"/>
    <n v="120"/>
    <n v="21"/>
    <n v="258"/>
    <n v="0"/>
    <n v="0"/>
    <n v="-159.5"/>
    <n v="0"/>
    <s v="SIM"/>
  </r>
  <r>
    <x v="0"/>
    <s v="Máquinas, Motores e Aparelhos"/>
    <n v="10"/>
    <s v="Aparelho Condicionador de Ar"/>
    <d v="2000-09-28T00:00:00"/>
    <n v="1"/>
    <n v="1750"/>
    <n v="1750"/>
    <n v="10"/>
    <n v="120"/>
    <n v="21"/>
    <n v="255"/>
    <n v="0"/>
    <n v="0"/>
    <n v="-1750"/>
    <n v="0"/>
    <s v="SIM"/>
  </r>
  <r>
    <x v="0"/>
    <s v="Máquinas, Motores e Aparelhos"/>
    <n v="10"/>
    <s v="Enceradeira Eletrolux "/>
    <d v="2000-10-31T00:00:00"/>
    <n v="1"/>
    <n v="147"/>
    <n v="147"/>
    <n v="10"/>
    <n v="120"/>
    <n v="21"/>
    <n v="254"/>
    <n v="0"/>
    <n v="0"/>
    <n v="-147"/>
    <n v="0"/>
    <s v="SIM"/>
  </r>
  <r>
    <x v="0"/>
    <s v="Mobiliário em Geral"/>
    <n v="10"/>
    <s v="Placa "/>
    <d v="2000-10-31T00:00:00"/>
    <n v="1"/>
    <n v="568"/>
    <n v="568"/>
    <n v="10"/>
    <n v="120"/>
    <n v="21"/>
    <n v="254"/>
    <n v="0"/>
    <n v="0"/>
    <n v="-568"/>
    <n v="0"/>
    <s v="SIM"/>
  </r>
  <r>
    <x v="0"/>
    <s v="Mobiliário em Geral"/>
    <n v="10"/>
    <s v="Estante de Aço "/>
    <d v="2000-12-15T00:00:00"/>
    <n v="3"/>
    <n v="195.06666666666669"/>
    <n v="585.20000000000005"/>
    <n v="10"/>
    <n v="120"/>
    <n v="21"/>
    <n v="252"/>
    <n v="0"/>
    <n v="0"/>
    <n v="-585.20000000000005"/>
    <n v="0"/>
    <s v="SIM"/>
  </r>
  <r>
    <x v="0"/>
    <s v="Mobiliário em Geral"/>
    <n v="10"/>
    <s v="Armário Pandim CH-24 190x080x038"/>
    <d v="2000-12-15T00:00:00"/>
    <n v="1"/>
    <n v="189"/>
    <n v="189"/>
    <n v="10"/>
    <n v="120"/>
    <n v="21"/>
    <n v="252"/>
    <n v="0"/>
    <n v="0"/>
    <n v="-189"/>
    <n v="0"/>
    <s v="SIM"/>
  </r>
  <r>
    <x v="0"/>
    <s v="Computadores e Periféricos"/>
    <n v="20"/>
    <s v="Monitor de Vídeo 14&quot;"/>
    <d v="2000-12-31T00:00:00"/>
    <n v="1"/>
    <n v="350"/>
    <n v="350"/>
    <n v="5"/>
    <n v="60"/>
    <n v="21"/>
    <n v="252"/>
    <n v="0"/>
    <n v="0"/>
    <n v="-350"/>
    <n v="0"/>
    <s v="SIM"/>
  </r>
  <r>
    <x v="0"/>
    <s v="Máquinas, Motores e Aparelhos"/>
    <n v="10"/>
    <s v="Celular Motorola "/>
    <d v="2001-04-17T00:00:00"/>
    <n v="1"/>
    <n v="589.4"/>
    <n v="589.4"/>
    <n v="10"/>
    <n v="120"/>
    <n v="20"/>
    <n v="248"/>
    <n v="0"/>
    <n v="0"/>
    <n v="-589.4"/>
    <n v="0"/>
    <s v="SIM"/>
  </r>
  <r>
    <x v="0"/>
    <s v="Mobiliário em Geral"/>
    <n v="10"/>
    <s v="Armário Tomke Misto"/>
    <d v="2001-06-18T00:00:00"/>
    <n v="1"/>
    <n v="171.78"/>
    <n v="171.78"/>
    <n v="10"/>
    <n v="120"/>
    <n v="20"/>
    <n v="246"/>
    <n v="0"/>
    <n v="0"/>
    <n v="-171.78"/>
    <n v="0"/>
    <s v="SIM"/>
  </r>
  <r>
    <x v="0"/>
    <s v="Mobiliário em Geral"/>
    <n v="10"/>
    <s v="Mesa Santa Tereza "/>
    <d v="2001-06-18T00:00:00"/>
    <n v="1"/>
    <n v="73.099999999999994"/>
    <n v="73.099999999999994"/>
    <n v="10"/>
    <n v="120"/>
    <n v="20"/>
    <n v="246"/>
    <n v="0"/>
    <n v="0"/>
    <n v="-73.099999999999994"/>
    <n v="0"/>
    <s v="SIM"/>
  </r>
  <r>
    <x v="0"/>
    <s v="Mobiliário em Geral"/>
    <n v="10"/>
    <s v="Mesa c/02 Gavetas Taurus"/>
    <d v="2001-06-18T00:00:00"/>
    <n v="1"/>
    <n v="41.11"/>
    <n v="41.11"/>
    <n v="10"/>
    <n v="120"/>
    <n v="20"/>
    <n v="246"/>
    <n v="0"/>
    <n v="0"/>
    <n v="-41.11"/>
    <n v="0"/>
    <s v="SIM"/>
  </r>
  <r>
    <x v="0"/>
    <s v="Mobiliário em Geral"/>
    <n v="10"/>
    <s v="Poltrona Pres. Lamin-Branco e Base Flex-Plus Dire"/>
    <d v="2001-06-18T00:00:00"/>
    <n v="1"/>
    <n v="147.5"/>
    <n v="147.5"/>
    <n v="10"/>
    <n v="120"/>
    <n v="20"/>
    <n v="246"/>
    <n v="0"/>
    <n v="0"/>
    <n v="-147.5"/>
    <n v="0"/>
    <s v="SIM"/>
  </r>
  <r>
    <x v="0"/>
    <s v="Máquinas, Motores e Aparelhos"/>
    <n v="10"/>
    <s v="Central de Som"/>
    <d v="2001-06-23T00:00:00"/>
    <n v="1"/>
    <n v="3130"/>
    <n v="3130"/>
    <n v="10"/>
    <n v="120"/>
    <n v="20"/>
    <n v="246"/>
    <n v="0"/>
    <n v="0"/>
    <n v="-3130"/>
    <n v="0"/>
    <s v="SIM"/>
  </r>
  <r>
    <x v="0"/>
    <s v="Máquinas, Motores e Aparelhos"/>
    <n v="10"/>
    <s v="Celular Motorola "/>
    <d v="2001-08-06T00:00:00"/>
    <n v="1"/>
    <n v="569"/>
    <n v="569"/>
    <n v="10"/>
    <n v="120"/>
    <n v="20"/>
    <n v="244"/>
    <n v="0"/>
    <n v="0"/>
    <n v="-569"/>
    <n v="0"/>
    <s v="SIM"/>
  </r>
  <r>
    <x v="0"/>
    <s v="Máquinas, Motores e Aparelhos"/>
    <n v="10"/>
    <s v="Protocolador "/>
    <d v="2001-08-14T00:00:00"/>
    <n v="1"/>
    <n v="910"/>
    <n v="910"/>
    <n v="10"/>
    <n v="120"/>
    <n v="20"/>
    <n v="244"/>
    <n v="0"/>
    <n v="0"/>
    <n v="-910"/>
    <n v="0"/>
    <s v="SIM"/>
  </r>
  <r>
    <x v="0"/>
    <s v="Mobiliário em Geral"/>
    <n v="10"/>
    <s v="Rake"/>
    <d v="2001-08-14T00:00:00"/>
    <n v="1"/>
    <n v="208"/>
    <n v="208"/>
    <n v="10"/>
    <n v="120"/>
    <n v="20"/>
    <n v="244"/>
    <n v="0"/>
    <n v="0"/>
    <n v="-208"/>
    <n v="0"/>
    <s v="SIM"/>
  </r>
  <r>
    <x v="0"/>
    <s v="Computadores e Periféricos"/>
    <n v="20"/>
    <s v="Microcomputador PIII Desktop 933MHZ 6269 D1P 82BZ8TF"/>
    <d v="2001-08-31T00:00:00"/>
    <n v="2"/>
    <n v="2838.01"/>
    <n v="5676.02"/>
    <n v="5"/>
    <n v="60"/>
    <n v="20"/>
    <n v="244"/>
    <n v="0"/>
    <n v="0"/>
    <n v="-5676.02"/>
    <n v="0"/>
    <s v="SIM"/>
  </r>
  <r>
    <x v="0"/>
    <s v="Mobiliário em Geral"/>
    <n v="10"/>
    <s v="Mesa p/ Computador 1.15"/>
    <d v="2001-09-06T00:00:00"/>
    <n v="1"/>
    <n v="72"/>
    <n v="72"/>
    <n v="10"/>
    <n v="120"/>
    <n v="20"/>
    <n v="243"/>
    <n v="0"/>
    <n v="0"/>
    <n v="-72"/>
    <n v="0"/>
    <s v="SIM"/>
  </r>
  <r>
    <x v="0"/>
    <s v="Máquinas, Motores e Aparelhos"/>
    <n v="10"/>
    <s v="Aparelho de Fax "/>
    <d v="2001-11-12T00:00:00"/>
    <n v="2"/>
    <n v="440"/>
    <n v="880"/>
    <n v="10"/>
    <n v="120"/>
    <n v="20"/>
    <n v="241"/>
    <n v="0"/>
    <n v="0"/>
    <n v="-880"/>
    <n v="0"/>
    <s v="SIM"/>
  </r>
  <r>
    <x v="0"/>
    <s v="Computadores e Periféricos"/>
    <n v="20"/>
    <s v="Impressora HP DeskJet 930c"/>
    <d v="2001-12-17T00:00:00"/>
    <n v="1"/>
    <n v="499"/>
    <n v="499"/>
    <n v="5"/>
    <n v="60"/>
    <n v="20"/>
    <n v="240"/>
    <n v="0"/>
    <n v="0"/>
    <n v="-499"/>
    <n v="0"/>
    <s v="SIM"/>
  </r>
  <r>
    <x v="0"/>
    <s v="Mobiliário em Geral"/>
    <n v="10"/>
    <s v="Cadeira Gogo "/>
    <d v="2002-01-11T00:00:00"/>
    <n v="4"/>
    <n v="212.8"/>
    <n v="851.2"/>
    <n v="10"/>
    <n v="120"/>
    <n v="19"/>
    <n v="239"/>
    <n v="0"/>
    <n v="0"/>
    <n v="-851.2"/>
    <n v="0"/>
    <s v="SIM"/>
  </r>
  <r>
    <x v="0"/>
    <s v="Mobiliário em Geral"/>
    <n v="10"/>
    <s v="Cadeira c/ Braço Bahia"/>
    <d v="2002-01-12T00:00:00"/>
    <n v="12"/>
    <n v="262"/>
    <n v="3144"/>
    <n v="10"/>
    <n v="120"/>
    <n v="19"/>
    <n v="239"/>
    <n v="0"/>
    <n v="0"/>
    <n v="-3144"/>
    <n v="0"/>
    <s v="SIM"/>
  </r>
  <r>
    <x v="0"/>
    <s v="Mobiliário em Geral"/>
    <n v="10"/>
    <s v="Mesa Presidente"/>
    <d v="2002-01-12T00:00:00"/>
    <n v="2"/>
    <n v="1711.33"/>
    <n v="3422.66"/>
    <n v="10"/>
    <n v="120"/>
    <n v="19"/>
    <n v="239"/>
    <n v="0"/>
    <n v="0"/>
    <n v="-3422.66"/>
    <n v="0"/>
    <s v="SIM"/>
  </r>
  <r>
    <x v="0"/>
    <s v="Mobiliário em Geral"/>
    <n v="10"/>
    <s v="Mesa Reunião"/>
    <d v="2002-01-12T00:00:00"/>
    <n v="1"/>
    <n v="2891.34"/>
    <n v="2891.34"/>
    <n v="10"/>
    <n v="120"/>
    <n v="19"/>
    <n v="239"/>
    <n v="0"/>
    <n v="0"/>
    <n v="-2891.34"/>
    <n v="0"/>
    <s v="SIM"/>
  </r>
  <r>
    <x v="0"/>
    <s v="Mobiliário em Geral"/>
    <n v="10"/>
    <s v="Poltrona Giratória c/ Braço"/>
    <d v="2002-01-29T00:00:00"/>
    <n v="1"/>
    <n v="1958"/>
    <n v="1958"/>
    <n v="10"/>
    <n v="120"/>
    <n v="19"/>
    <n v="239"/>
    <n v="0"/>
    <n v="0"/>
    <n v="-1958"/>
    <n v="0"/>
    <s v="SIM"/>
  </r>
  <r>
    <x v="0"/>
    <s v="Máquinas, Motores e Aparelhos"/>
    <n v="10"/>
    <s v="Ar Condicionado Eletrolux "/>
    <d v="2002-03-02T00:00:00"/>
    <n v="2"/>
    <n v="779"/>
    <n v="1558"/>
    <n v="10"/>
    <n v="120"/>
    <n v="19"/>
    <n v="237"/>
    <n v="0"/>
    <n v="0"/>
    <n v="-1558"/>
    <n v="0"/>
    <s v="SIM"/>
  </r>
  <r>
    <x v="0"/>
    <s v="Máquinas, Motores e Aparelhos"/>
    <n v="10"/>
    <s v="Refrigerador Eletrolux R130 BR"/>
    <d v="2002-03-14T00:00:00"/>
    <n v="1"/>
    <n v="469"/>
    <n v="469"/>
    <n v="10"/>
    <n v="120"/>
    <n v="19"/>
    <n v="237"/>
    <n v="0"/>
    <n v="0"/>
    <n v="-469"/>
    <n v="0"/>
    <s v="SIM"/>
  </r>
  <r>
    <x v="0"/>
    <s v="Mobiliário em Geral"/>
    <n v="10"/>
    <s v="Arquivo de Aço 4 Gavetas"/>
    <d v="2002-03-25T00:00:00"/>
    <n v="1"/>
    <n v="182.28"/>
    <n v="182.28"/>
    <n v="10"/>
    <n v="120"/>
    <n v="19"/>
    <n v="237"/>
    <n v="0"/>
    <n v="0"/>
    <n v="-182.28"/>
    <n v="0"/>
    <s v="SIM"/>
  </r>
  <r>
    <x v="0"/>
    <s v="Mobiliário em Geral"/>
    <n v="10"/>
    <s v="Cadeira Giratória Tecido"/>
    <d v="2002-03-25T00:00:00"/>
    <n v="1"/>
    <n v="69.75"/>
    <n v="69.75"/>
    <n v="10"/>
    <n v="120"/>
    <n v="19"/>
    <n v="237"/>
    <n v="0"/>
    <n v="0"/>
    <n v="-69.75"/>
    <n v="0"/>
    <s v="SIM"/>
  </r>
  <r>
    <x v="0"/>
    <s v="Mobiliário em Geral"/>
    <n v="10"/>
    <s v="Mesa para Computador 1.15x70x67"/>
    <d v="2002-04-01T00:00:00"/>
    <n v="1"/>
    <n v="79"/>
    <n v="79"/>
    <n v="10"/>
    <n v="120"/>
    <n v="19"/>
    <n v="236"/>
    <n v="0"/>
    <n v="0"/>
    <n v="-79"/>
    <n v="0"/>
    <s v="SIM"/>
  </r>
  <r>
    <x v="0"/>
    <s v="Computadores e Periféricos"/>
    <n v="20"/>
    <s v="Impressora Epson "/>
    <d v="2002-04-11T00:00:00"/>
    <n v="1"/>
    <n v="3050"/>
    <n v="3050"/>
    <n v="5"/>
    <n v="60"/>
    <n v="19"/>
    <n v="236"/>
    <n v="0"/>
    <n v="0"/>
    <n v="-3050"/>
    <n v="0"/>
    <s v="SIM"/>
  </r>
  <r>
    <x v="0"/>
    <s v="Mobiliário em Geral"/>
    <n v="10"/>
    <s v="Gaveteiro-Pastas CMS"/>
    <d v="2002-04-18T00:00:00"/>
    <n v="1"/>
    <n v="114"/>
    <n v="114"/>
    <n v="10"/>
    <n v="120"/>
    <n v="19"/>
    <n v="236"/>
    <n v="0"/>
    <n v="0"/>
    <n v="-114"/>
    <n v="0"/>
    <s v="SIM"/>
  </r>
  <r>
    <x v="0"/>
    <s v="Máquinas, Motores e Aparelhos"/>
    <n v="10"/>
    <s v="Aparelho Condicionador de Ar Consul "/>
    <d v="2002-04-30T00:00:00"/>
    <n v="1"/>
    <n v="539"/>
    <n v="539"/>
    <n v="10"/>
    <n v="120"/>
    <n v="19"/>
    <n v="236"/>
    <n v="0"/>
    <n v="0"/>
    <n v="-539"/>
    <n v="0"/>
    <s v="SIM"/>
  </r>
  <r>
    <x v="0"/>
    <s v="Máquinas, Motores e Aparelhos"/>
    <n v="10"/>
    <s v="Ser-Switch  4 Serv.x 1 Cons. CS14C  (c/ Cabo 00847 18019)"/>
    <d v="2002-08-16T00:00:00"/>
    <n v="1"/>
    <n v="994"/>
    <n v="994"/>
    <n v="10"/>
    <n v="120"/>
    <n v="19"/>
    <n v="232"/>
    <n v="0"/>
    <n v="0"/>
    <n v="-994"/>
    <n v="0"/>
    <s v="SIM"/>
  </r>
  <r>
    <x v="0"/>
    <s v="Computadores e Periféricos"/>
    <n v="20"/>
    <s v="Impressora HP "/>
    <d v="2002-10-28T00:00:00"/>
    <n v="1"/>
    <n v="7399.98"/>
    <n v="7399.98"/>
    <n v="5"/>
    <n v="60"/>
    <n v="19"/>
    <n v="230"/>
    <n v="0"/>
    <n v="0"/>
    <n v="-7399.98"/>
    <n v="0"/>
    <s v="SIM"/>
  </r>
  <r>
    <x v="0"/>
    <s v="Máquinas, Motores e Aparelhos"/>
    <n v="10"/>
    <s v="Fax c/ Secretária "/>
    <d v="2002-12-20T00:00:00"/>
    <n v="1"/>
    <n v="760"/>
    <n v="760"/>
    <n v="10"/>
    <n v="120"/>
    <n v="19"/>
    <n v="228"/>
    <n v="0"/>
    <n v="0"/>
    <n v="-760"/>
    <n v="0"/>
    <s v="SIM"/>
  </r>
  <r>
    <x v="0"/>
    <s v="Computadores e Periféricos"/>
    <n v="20"/>
    <s v="Microcomputador "/>
    <d v="2003-02-20T00:00:00"/>
    <n v="1"/>
    <n v="3569.27"/>
    <n v="3569.27"/>
    <n v="5"/>
    <n v="60"/>
    <n v="18"/>
    <n v="226"/>
    <n v="0"/>
    <n v="0"/>
    <n v="-3569.27"/>
    <n v="0"/>
    <s v="SIM"/>
  </r>
  <r>
    <x v="0"/>
    <s v="Máquinas, Motores e Aparelhos"/>
    <n v="10"/>
    <s v="Celular Nokia 8265"/>
    <d v="2003-04-04T00:00:00"/>
    <n v="1"/>
    <n v="609"/>
    <n v="609"/>
    <n v="10"/>
    <n v="120"/>
    <n v="18"/>
    <n v="224"/>
    <n v="0"/>
    <n v="0"/>
    <n v="-609"/>
    <n v="0"/>
    <s v="SIM"/>
  </r>
  <r>
    <x v="0"/>
    <s v="Mobiliário em Geral"/>
    <n v="10"/>
    <s v="Mesa Teclado Cultural"/>
    <d v="2003-04-30T00:00:00"/>
    <n v="1"/>
    <n v="110"/>
    <n v="110"/>
    <n v="10"/>
    <n v="120"/>
    <n v="18"/>
    <n v="224"/>
    <n v="0"/>
    <n v="0"/>
    <n v="-110"/>
    <n v="0"/>
    <s v="SIM"/>
  </r>
  <r>
    <x v="0"/>
    <s v="Máquinas, Motores e Aparelhos"/>
    <n v="10"/>
    <s v="Aparelho  Interface "/>
    <d v="2003-06-02T00:00:00"/>
    <n v="1"/>
    <n v="1090"/>
    <n v="1090"/>
    <n v="10"/>
    <n v="120"/>
    <n v="18"/>
    <n v="222"/>
    <n v="0"/>
    <n v="0"/>
    <n v="-1090"/>
    <n v="0"/>
    <s v="SIM"/>
  </r>
  <r>
    <x v="0"/>
    <s v="Máquinas, Motores e Aparelhos"/>
    <n v="10"/>
    <s v="Refrigerador"/>
    <d v="2003-06-04T00:00:00"/>
    <n v="1"/>
    <n v="769"/>
    <n v="769"/>
    <n v="10"/>
    <n v="120"/>
    <n v="18"/>
    <n v="222"/>
    <n v="0"/>
    <n v="0"/>
    <n v="-769"/>
    <n v="0"/>
    <s v="SIM"/>
  </r>
  <r>
    <x v="0"/>
    <s v="Máquinas, Motores e Aparelhos"/>
    <n v="10"/>
    <s v="Microfone "/>
    <d v="2004-04-06T00:00:00"/>
    <n v="1"/>
    <n v="1050"/>
    <n v="1050"/>
    <n v="10"/>
    <n v="120"/>
    <n v="17"/>
    <n v="212"/>
    <n v="0"/>
    <n v="0"/>
    <n v="-1050"/>
    <n v="0"/>
    <s v="SIM"/>
  </r>
  <r>
    <x v="0"/>
    <s v="Mobiliário em Geral"/>
    <n v="10"/>
    <s v="Estante 7 paineis"/>
    <d v="2004-06-21T00:00:00"/>
    <n v="1"/>
    <n v="330"/>
    <n v="330"/>
    <n v="10"/>
    <n v="120"/>
    <n v="17"/>
    <n v="210"/>
    <n v="0"/>
    <n v="0"/>
    <n v="-330"/>
    <n v="0"/>
    <s v="SIM"/>
  </r>
  <r>
    <x v="0"/>
    <s v="Máquinas, Motores e Aparelhos"/>
    <n v="10"/>
    <s v="Calculadora Sharp 2630 P 2"/>
    <d v="2004-07-07T00:00:00"/>
    <n v="1"/>
    <n v="260"/>
    <n v="260"/>
    <n v="10"/>
    <n v="120"/>
    <n v="17"/>
    <n v="209"/>
    <n v="0"/>
    <n v="0"/>
    <n v="-260"/>
    <n v="0"/>
    <s v="SIM"/>
  </r>
  <r>
    <x v="0"/>
    <s v="Computadores e Periféricos"/>
    <n v="20"/>
    <s v="Impressora HP Laserjet "/>
    <d v="2004-07-14T00:00:00"/>
    <n v="3"/>
    <n v="1742.72"/>
    <n v="5228.16"/>
    <n v="5"/>
    <n v="60"/>
    <n v="17"/>
    <n v="209"/>
    <n v="0"/>
    <n v="0"/>
    <n v="-5228.16"/>
    <n v="0"/>
    <s v="SIM"/>
  </r>
  <r>
    <x v="0"/>
    <s v="Mobiliário em Geral"/>
    <n v="10"/>
    <s v="Cadeira Giroflex "/>
    <d v="2004-10-04T00:00:00"/>
    <n v="1"/>
    <n v="611.63"/>
    <n v="611.63"/>
    <n v="10"/>
    <n v="120"/>
    <n v="17"/>
    <n v="206"/>
    <n v="0"/>
    <n v="0"/>
    <n v="-611.63"/>
    <n v="0"/>
    <s v="SIM"/>
  </r>
  <r>
    <x v="0"/>
    <s v="Máquinas, Motores e Aparelhos"/>
    <n v="10"/>
    <s v="Calculadora Sharp 2630 P 2 "/>
    <d v="2004-10-06T00:00:00"/>
    <n v="1"/>
    <n v="260"/>
    <n v="260"/>
    <n v="10"/>
    <n v="120"/>
    <n v="17"/>
    <n v="206"/>
    <n v="0"/>
    <n v="0"/>
    <n v="-260"/>
    <n v="0"/>
    <s v="SIM"/>
  </r>
  <r>
    <x v="0"/>
    <s v="Máquinas, Motores e Aparelhos"/>
    <n v="10"/>
    <s v="Calculadora Olivetti "/>
    <d v="2005-01-11T00:00:00"/>
    <n v="1"/>
    <n v="199"/>
    <n v="199"/>
    <n v="10"/>
    <n v="120"/>
    <n v="16"/>
    <n v="203"/>
    <n v="0"/>
    <n v="0"/>
    <n v="-199"/>
    <n v="0"/>
    <s v="SIM"/>
  </r>
  <r>
    <x v="0"/>
    <s v="Mobiliário em Geral"/>
    <n v="10"/>
    <s v="Mesa "/>
    <d v="2006-01-12T00:00:00"/>
    <n v="1"/>
    <n v="140"/>
    <n v="140"/>
    <n v="10"/>
    <n v="120"/>
    <n v="15"/>
    <n v="191"/>
    <n v="0"/>
    <n v="0"/>
    <n v="-140"/>
    <n v="0"/>
    <s v="SIM"/>
  </r>
  <r>
    <x v="0"/>
    <s v="Computadores e Periféricos"/>
    <n v="20"/>
    <s v="Monitor IBM Color"/>
    <d v="2006-02-13T00:00:00"/>
    <n v="1"/>
    <n v="336.48"/>
    <n v="336.48"/>
    <n v="5"/>
    <n v="60"/>
    <n v="15"/>
    <n v="190"/>
    <n v="0"/>
    <n v="0"/>
    <n v="-336.48"/>
    <n v="0"/>
    <s v="SIM"/>
  </r>
  <r>
    <x v="0"/>
    <s v="Mobiliário em Geral"/>
    <n v="10"/>
    <s v="Poltrona Giratória c/ Braço"/>
    <d v="2006-04-07T00:00:00"/>
    <n v="1"/>
    <n v="2779.99"/>
    <n v="2779.99"/>
    <n v="10"/>
    <n v="120"/>
    <n v="15"/>
    <n v="188"/>
    <n v="0"/>
    <n v="0"/>
    <n v="-2779.99"/>
    <n v="0"/>
    <s v="SIM"/>
  </r>
  <r>
    <x v="0"/>
    <s v="Máquinas, Motores e Aparelhos"/>
    <n v="10"/>
    <s v="Sistema Central de Ar Condicionado"/>
    <d v="2006-06-07T00:00:00"/>
    <n v="1"/>
    <n v="16547.580000000002"/>
    <n v="16547.580000000002"/>
    <n v="10"/>
    <n v="120"/>
    <n v="15"/>
    <n v="186"/>
    <n v="0"/>
    <n v="0"/>
    <n v="-16547.580000000002"/>
    <n v="0"/>
    <s v="SIM"/>
  </r>
  <r>
    <x v="0"/>
    <s v="Mobiliário em Geral"/>
    <n v="10"/>
    <s v="Mesa de Trabalho Noc"/>
    <d v="2006-08-31T00:00:00"/>
    <n v="1"/>
    <n v="315"/>
    <n v="315"/>
    <n v="10"/>
    <n v="120"/>
    <n v="15"/>
    <n v="184"/>
    <n v="0"/>
    <n v="0"/>
    <n v="-315"/>
    <n v="0"/>
    <s v="SIM"/>
  </r>
  <r>
    <x v="0"/>
    <s v="Computadores e Periféricos"/>
    <n v="20"/>
    <s v="Monitor 15'' IBM"/>
    <d v="2006-09-01T00:00:00"/>
    <n v="10"/>
    <n v="339.56"/>
    <n v="3395.6"/>
    <n v="5"/>
    <n v="60"/>
    <n v="15"/>
    <n v="183"/>
    <n v="0"/>
    <n v="0"/>
    <n v="-3395.6"/>
    <n v="0"/>
    <s v="SIM"/>
  </r>
  <r>
    <x v="0"/>
    <s v="Computadores e Periféricos"/>
    <n v="20"/>
    <s v="Microcomputador Lenovo P4 HT521 512MG 80GB COMB82 "/>
    <d v="2006-09-01T00:00:00"/>
    <n v="11"/>
    <n v="3125.44"/>
    <n v="34379.840000000004"/>
    <n v="5"/>
    <n v="60"/>
    <n v="15"/>
    <n v="183"/>
    <n v="0"/>
    <n v="0"/>
    <n v="-34379.840000000004"/>
    <n v="0"/>
    <s v="SIM"/>
  </r>
  <r>
    <x v="0"/>
    <s v="Computadores e Periféricos"/>
    <n v="20"/>
    <s v="Microcomputador Lenovo"/>
    <d v="2006-09-01T00:00:00"/>
    <n v="5"/>
    <n v="3060.44"/>
    <n v="15302.2"/>
    <n v="5"/>
    <n v="60"/>
    <n v="15"/>
    <n v="183"/>
    <n v="0"/>
    <n v="0"/>
    <n v="-15302.2"/>
    <n v="0"/>
    <s v="SIM"/>
  </r>
  <r>
    <x v="0"/>
    <s v="Máquinas, Motores e Aparelhos"/>
    <n v="10"/>
    <s v="Central Telefônica Digital"/>
    <d v="2006-11-23T00:00:00"/>
    <n v="1"/>
    <n v="5489.76"/>
    <n v="5489.76"/>
    <n v="10"/>
    <n v="120"/>
    <n v="15"/>
    <n v="181"/>
    <n v="0"/>
    <n v="0"/>
    <n v="-5489.76"/>
    <n v="0"/>
    <s v="SIM"/>
  </r>
  <r>
    <x v="0"/>
    <s v="Máquinas, Motores e Aparelhos"/>
    <n v="10"/>
    <s v="Sistema de Audio e Vídeo c/ Equipamentos Diversos"/>
    <d v="2006-12-12T00:00:00"/>
    <n v="1"/>
    <n v="4422.6000000000004"/>
    <n v="4422.6000000000004"/>
    <n v="10"/>
    <n v="120"/>
    <n v="15"/>
    <n v="180"/>
    <n v="0"/>
    <n v="0"/>
    <n v="-4422.6000000000004"/>
    <n v="0"/>
    <s v="SIM"/>
  </r>
  <r>
    <x v="0"/>
    <s v="Mobiliário em Geral"/>
    <n v="10"/>
    <s v="Poltrona Itamarati c/ Prancheta"/>
    <d v="2006-12-22T00:00:00"/>
    <n v="196"/>
    <n v="550"/>
    <n v="107800"/>
    <n v="10"/>
    <n v="120"/>
    <n v="15"/>
    <n v="180"/>
    <n v="0"/>
    <n v="0"/>
    <n v="-107800"/>
    <n v="0"/>
    <s v="SIM"/>
  </r>
  <r>
    <x v="0"/>
    <s v="Mobiliário em Geral"/>
    <n v="10"/>
    <s v="Poltrona 5001 Giratória Presidente c/ Braço "/>
    <d v="2006-12-22T00:00:00"/>
    <n v="12"/>
    <n v="410"/>
    <n v="4920"/>
    <n v="10"/>
    <n v="120"/>
    <n v="15"/>
    <n v="180"/>
    <n v="0"/>
    <n v="0"/>
    <n v="-4920"/>
    <n v="0"/>
    <s v="SIM"/>
  </r>
  <r>
    <x v="0"/>
    <s v="Máquinas, Motores e Aparelhos"/>
    <n v="10"/>
    <s v="Calculadora Procalc LP 45"/>
    <d v="2007-01-12T00:00:00"/>
    <n v="2"/>
    <n v="185"/>
    <n v="370"/>
    <n v="10"/>
    <n v="120"/>
    <n v="14"/>
    <n v="179"/>
    <n v="0"/>
    <n v="0"/>
    <n v="-370"/>
    <n v="0"/>
    <s v="SIM"/>
  </r>
  <r>
    <x v="0"/>
    <s v="Máquinas, Motores e Aparelhos"/>
    <n v="10"/>
    <s v="Compressor Industrial "/>
    <d v="2007-01-15T00:00:00"/>
    <n v="1"/>
    <n v="1519"/>
    <n v="1519"/>
    <n v="10"/>
    <n v="120"/>
    <n v="14"/>
    <n v="179"/>
    <n v="0"/>
    <n v="0"/>
    <n v="-1519"/>
    <n v="0"/>
    <s v="SIM"/>
  </r>
  <r>
    <x v="0"/>
    <s v="Máquinas, Motores e Aparelhos"/>
    <n v="10"/>
    <s v="Fax Panasonic"/>
    <d v="2007-01-17T00:00:00"/>
    <n v="1"/>
    <n v="628"/>
    <n v="628"/>
    <n v="10"/>
    <n v="120"/>
    <n v="14"/>
    <n v="179"/>
    <n v="0"/>
    <n v="0"/>
    <n v="-628"/>
    <n v="0"/>
    <s v="SIM"/>
  </r>
  <r>
    <x v="0"/>
    <s v="Máquinas, Motores e Aparelhos"/>
    <n v="10"/>
    <s v="Câmera Digital Olimpus D-435 c/ Carregador"/>
    <d v="2007-01-31T00:00:00"/>
    <n v="11"/>
    <n v="560"/>
    <n v="6160"/>
    <n v="10"/>
    <n v="120"/>
    <n v="14"/>
    <n v="179"/>
    <n v="0"/>
    <n v="0"/>
    <n v="-6160"/>
    <n v="0"/>
    <s v="SIM"/>
  </r>
  <r>
    <x v="0"/>
    <s v="Mobiliário em Geral"/>
    <n v="10"/>
    <s v="Mesa"/>
    <d v="2007-01-31T00:00:00"/>
    <n v="1"/>
    <n v="139"/>
    <n v="139"/>
    <n v="10"/>
    <n v="120"/>
    <n v="14"/>
    <n v="179"/>
    <n v="0"/>
    <n v="0"/>
    <n v="-139"/>
    <n v="0"/>
    <s v="SIM"/>
  </r>
  <r>
    <x v="0"/>
    <s v="Mobiliário em Geral"/>
    <n v="10"/>
    <s v="Mesa Modular Nogal"/>
    <d v="2007-01-31T00:00:00"/>
    <n v="1"/>
    <n v="1153.2"/>
    <n v="1153.2"/>
    <n v="10"/>
    <n v="120"/>
    <n v="14"/>
    <n v="179"/>
    <n v="0"/>
    <n v="0"/>
    <n v="-1153.2"/>
    <n v="0"/>
    <s v="SIM"/>
  </r>
  <r>
    <x v="1"/>
    <s v="Imóveis"/>
    <n v="4"/>
    <s v="Prédio"/>
    <d v="2007-02-08T00:00:00"/>
    <n v="1"/>
    <n v="1304982.92"/>
    <n v="1304982.92"/>
    <n v="25"/>
    <n v="300"/>
    <n v="14"/>
    <n v="178"/>
    <n v="0"/>
    <n v="-4349.9430666666667"/>
    <n v="-774289.86586666666"/>
    <n v="530693.05413333327"/>
    <s v="NÃO"/>
  </r>
  <r>
    <x v="0"/>
    <s v="Máquinas, Motores e Aparelhos"/>
    <n v="10"/>
    <s v="Projetor Multimidia "/>
    <d v="2007-02-23T00:00:00"/>
    <n v="1"/>
    <n v="5700"/>
    <n v="5700"/>
    <n v="10"/>
    <n v="120"/>
    <n v="14"/>
    <n v="178"/>
    <n v="0"/>
    <n v="0"/>
    <n v="-5700"/>
    <n v="0"/>
    <s v="SIM"/>
  </r>
  <r>
    <x v="0"/>
    <s v="Mobiliário em Geral"/>
    <n v="10"/>
    <s v="Cadeira Caixa170 com Arco Com Caximbo"/>
    <d v="2007-02-23T00:00:00"/>
    <n v="3"/>
    <n v="160"/>
    <n v="480"/>
    <n v="10"/>
    <n v="120"/>
    <n v="14"/>
    <n v="178"/>
    <n v="0"/>
    <n v="0"/>
    <n v="-480"/>
    <n v="0"/>
    <s v="SIM"/>
  </r>
  <r>
    <x v="0"/>
    <s v="Mobiliário em Geral"/>
    <n v="10"/>
    <s v="Cadeira"/>
    <d v="2007-02-23T00:00:00"/>
    <n v="8"/>
    <n v="140"/>
    <n v="1120"/>
    <n v="10"/>
    <n v="120"/>
    <n v="14"/>
    <n v="178"/>
    <n v="0"/>
    <n v="0"/>
    <n v="-1120"/>
    <n v="0"/>
    <s v="SIM"/>
  </r>
  <r>
    <x v="0"/>
    <s v="Mobiliário em Geral"/>
    <n v="10"/>
    <s v="Cadeira Giratória 111 Sec "/>
    <d v="2007-02-23T00:00:00"/>
    <n v="1"/>
    <n v="170"/>
    <n v="170"/>
    <n v="10"/>
    <n v="120"/>
    <n v="14"/>
    <n v="178"/>
    <n v="0"/>
    <n v="0"/>
    <n v="-170"/>
    <n v="0"/>
    <s v="SIM"/>
  </r>
  <r>
    <x v="0"/>
    <s v="Mobiliário em Geral"/>
    <n v="10"/>
    <s v="Banco"/>
    <d v="2007-02-23T00:00:00"/>
    <n v="1"/>
    <n v="450"/>
    <n v="450"/>
    <n v="10"/>
    <n v="120"/>
    <n v="14"/>
    <n v="178"/>
    <n v="0"/>
    <n v="0"/>
    <n v="-450"/>
    <n v="0"/>
    <s v="SIM"/>
  </r>
  <r>
    <x v="0"/>
    <s v="Mobiliário em Geral"/>
    <n v="10"/>
    <s v="Estante Biblioteca Elite EA 150"/>
    <d v="2007-02-23T00:00:00"/>
    <n v="1"/>
    <n v="550"/>
    <n v="550"/>
    <n v="10"/>
    <n v="120"/>
    <n v="14"/>
    <n v="178"/>
    <n v="0"/>
    <n v="0"/>
    <n v="-550"/>
    <n v="0"/>
    <s v="SIM"/>
  </r>
  <r>
    <x v="0"/>
    <s v="Mobiliário em Geral"/>
    <n v="10"/>
    <s v="Mesa Incoflex "/>
    <d v="2007-02-23T00:00:00"/>
    <n v="2"/>
    <n v="385"/>
    <n v="770"/>
    <n v="10"/>
    <n v="120"/>
    <n v="14"/>
    <n v="178"/>
    <n v="0"/>
    <n v="0"/>
    <n v="-770"/>
    <n v="0"/>
    <s v="SIM"/>
  </r>
  <r>
    <x v="0"/>
    <s v="Mobiliário em Geral"/>
    <n v="10"/>
    <s v="Mesa F05"/>
    <d v="2007-02-23T00:00:00"/>
    <n v="2"/>
    <n v="130"/>
    <n v="260"/>
    <n v="10"/>
    <n v="120"/>
    <n v="14"/>
    <n v="178"/>
    <n v="0"/>
    <n v="0"/>
    <n v="-260"/>
    <n v="0"/>
    <s v="SIM"/>
  </r>
  <r>
    <x v="0"/>
    <s v="Mobiliário em Geral"/>
    <n v="10"/>
    <s v="Mesa FP 699 "/>
    <d v="2007-02-23T00:00:00"/>
    <n v="3"/>
    <n v="360"/>
    <n v="1080"/>
    <n v="10"/>
    <n v="120"/>
    <n v="14"/>
    <n v="178"/>
    <n v="0"/>
    <n v="0"/>
    <n v="-1080"/>
    <n v="0"/>
    <s v="SIM"/>
  </r>
  <r>
    <x v="0"/>
    <s v="Mobiliário em Geral"/>
    <n v="10"/>
    <s v="Estante Biblioteca Elite EA 150"/>
    <d v="2007-02-23T00:00:00"/>
    <n v="3"/>
    <n v="550"/>
    <n v="1650"/>
    <n v="10"/>
    <n v="120"/>
    <n v="14"/>
    <n v="178"/>
    <n v="0"/>
    <n v="0"/>
    <n v="-1650"/>
    <n v="0"/>
    <s v="SIM"/>
  </r>
  <r>
    <x v="0"/>
    <s v="Mobiliário em Geral"/>
    <n v="10"/>
    <s v="Cadeira Fixa 303 PE Secret Exec"/>
    <d v="2007-02-23T00:00:00"/>
    <n v="4"/>
    <n v="120"/>
    <n v="480"/>
    <n v="10"/>
    <n v="120"/>
    <n v="14"/>
    <n v="178"/>
    <n v="0"/>
    <n v="0"/>
    <n v="-480"/>
    <n v="0"/>
    <s v="SIM"/>
  </r>
  <r>
    <x v="0"/>
    <s v="Mobiliário em Geral"/>
    <n v="10"/>
    <s v="Cadeira Giratória 111 Sec "/>
    <d v="2007-02-23T00:00:00"/>
    <n v="2"/>
    <n v="170"/>
    <n v="340"/>
    <n v="10"/>
    <n v="120"/>
    <n v="14"/>
    <n v="178"/>
    <n v="0"/>
    <n v="0"/>
    <n v="-340"/>
    <n v="0"/>
    <s v="SIM"/>
  </r>
  <r>
    <x v="1"/>
    <s v="Imóveis"/>
    <n v="4"/>
    <s v="Conjunto 301"/>
    <d v="2007-02-26T00:00:00"/>
    <n v="1"/>
    <n v="238936.15"/>
    <n v="238936.15"/>
    <n v="25"/>
    <n v="300"/>
    <n v="14"/>
    <n v="178"/>
    <n v="0"/>
    <n v="-796.45383333333336"/>
    <n v="-141768.78233333334"/>
    <n v="97167.367666666658"/>
    <s v="NÃO"/>
  </r>
  <r>
    <x v="0"/>
    <s v="Máquinas, Motores e Aparelhos"/>
    <n v="10"/>
    <s v="Sistema de Som"/>
    <d v="2007-03-05T00:00:00"/>
    <n v="1"/>
    <n v="1766"/>
    <n v="1766"/>
    <n v="10"/>
    <n v="120"/>
    <n v="14"/>
    <n v="177"/>
    <n v="0"/>
    <n v="0"/>
    <n v="-1766"/>
    <n v="0"/>
    <s v="SIM"/>
  </r>
  <r>
    <x v="0"/>
    <s v="Mobiliário em Geral"/>
    <n v="10"/>
    <s v="Estante de Aço"/>
    <d v="2007-03-06T00:00:00"/>
    <n v="3"/>
    <n v="126"/>
    <n v="378"/>
    <n v="10"/>
    <n v="120"/>
    <n v="14"/>
    <n v="177"/>
    <n v="0"/>
    <n v="0"/>
    <n v="-378"/>
    <n v="0"/>
    <s v="SIM"/>
  </r>
  <r>
    <x v="0"/>
    <s v="Mobiliário em Geral"/>
    <n v="10"/>
    <s v="Cadeira Clio Ass/encosto"/>
    <d v="2007-03-06T00:00:00"/>
    <n v="16"/>
    <n v="51"/>
    <n v="816"/>
    <n v="10"/>
    <n v="120"/>
    <n v="14"/>
    <n v="177"/>
    <n v="0"/>
    <n v="0"/>
    <n v="-816"/>
    <n v="0"/>
    <s v="SIM"/>
  </r>
  <r>
    <x v="0"/>
    <s v="Mobiliário em Geral"/>
    <n v="10"/>
    <s v="Cadeira Clio Ass/encosto"/>
    <d v="2007-03-06T00:00:00"/>
    <n v="1"/>
    <n v="30"/>
    <n v="30"/>
    <n v="10"/>
    <n v="120"/>
    <n v="14"/>
    <n v="177"/>
    <n v="0"/>
    <n v="0"/>
    <n v="-30"/>
    <n v="0"/>
    <s v="SIM"/>
  </r>
  <r>
    <x v="0"/>
    <s v="Mobiliário em Geral"/>
    <n v="10"/>
    <s v="Mesa Redonda"/>
    <d v="2007-03-06T00:00:00"/>
    <n v="1"/>
    <n v="149"/>
    <n v="149"/>
    <n v="10"/>
    <n v="120"/>
    <n v="14"/>
    <n v="177"/>
    <n v="0"/>
    <n v="0"/>
    <n v="-149"/>
    <n v="0"/>
    <s v="SIM"/>
  </r>
  <r>
    <x v="0"/>
    <s v="Mobiliário em Geral"/>
    <n v="10"/>
    <s v="Mesa Tampo Granito"/>
    <d v="2007-03-06T00:00:00"/>
    <n v="1"/>
    <n v="828"/>
    <n v="828"/>
    <n v="10"/>
    <n v="120"/>
    <n v="14"/>
    <n v="177"/>
    <n v="0"/>
    <n v="0"/>
    <n v="-828"/>
    <n v="0"/>
    <s v="SIM"/>
  </r>
  <r>
    <x v="0"/>
    <s v="Mobiliário em Geral"/>
    <n v="10"/>
    <s v="Mesa Modular"/>
    <d v="2007-03-06T00:00:00"/>
    <n v="1"/>
    <n v="291.64999999999998"/>
    <n v="291.64999999999998"/>
    <n v="10"/>
    <n v="120"/>
    <n v="14"/>
    <n v="177"/>
    <n v="0"/>
    <n v="0"/>
    <n v="-291.64999999999998"/>
    <n v="0"/>
    <s v="SIM"/>
  </r>
  <r>
    <x v="0"/>
    <s v="Computadores e Periféricos"/>
    <n v="20"/>
    <s v="Microcomputador"/>
    <d v="2007-03-06T00:00:00"/>
    <n v="1"/>
    <n v="1545"/>
    <n v="1545"/>
    <n v="5"/>
    <n v="60"/>
    <n v="14"/>
    <n v="177"/>
    <n v="0"/>
    <n v="0"/>
    <n v="-1545"/>
    <n v="0"/>
    <s v="SIM"/>
  </r>
  <r>
    <x v="0"/>
    <s v="Máquinas, Motores e Aparelhos"/>
    <n v="10"/>
    <s v="Condicionador de AR"/>
    <d v="2007-03-08T00:00:00"/>
    <n v="1"/>
    <n v="760"/>
    <n v="760"/>
    <n v="10"/>
    <n v="120"/>
    <n v="14"/>
    <n v="177"/>
    <n v="0"/>
    <n v="0"/>
    <n v="-760"/>
    <n v="0"/>
    <s v="SIM"/>
  </r>
  <r>
    <x v="0"/>
    <s v="Máquinas, Motores e Aparelhos"/>
    <n v="10"/>
    <s v="Condicionador de AR Consul Frio 30"/>
    <d v="2007-03-08T00:00:00"/>
    <n v="1"/>
    <n v="2600"/>
    <n v="2600"/>
    <n v="10"/>
    <n v="120"/>
    <n v="14"/>
    <n v="177"/>
    <n v="0"/>
    <n v="0"/>
    <n v="-2600"/>
    <n v="0"/>
    <s v="SIM"/>
  </r>
  <r>
    <x v="0"/>
    <s v="Mobiliário em Geral"/>
    <n v="10"/>
    <s v="Rack ST BP C/ Chaves 2413"/>
    <d v="2007-03-08T00:00:00"/>
    <n v="1"/>
    <n v="274.55"/>
    <n v="274.55"/>
    <n v="10"/>
    <n v="120"/>
    <n v="14"/>
    <n v="177"/>
    <n v="0"/>
    <n v="0"/>
    <n v="-274.55"/>
    <n v="0"/>
    <s v="SIM"/>
  </r>
  <r>
    <x v="0"/>
    <s v="Mobiliário em Geral"/>
    <n v="10"/>
    <s v="Mesa Metálica"/>
    <d v="2007-03-09T00:00:00"/>
    <n v="2"/>
    <n v="150"/>
    <n v="300"/>
    <n v="10"/>
    <n v="120"/>
    <n v="14"/>
    <n v="177"/>
    <n v="0"/>
    <n v="0"/>
    <n v="-300"/>
    <n v="0"/>
    <s v="SIM"/>
  </r>
  <r>
    <x v="0"/>
    <s v="Mobiliário em Geral"/>
    <n v="10"/>
    <s v="Cadeira Presidente c/ braço"/>
    <d v="2007-03-23T00:00:00"/>
    <n v="1"/>
    <n v="179"/>
    <n v="179"/>
    <n v="10"/>
    <n v="120"/>
    <n v="14"/>
    <n v="177"/>
    <n v="0"/>
    <n v="0"/>
    <n v="-179"/>
    <n v="0"/>
    <s v="SIM"/>
  </r>
  <r>
    <x v="0"/>
    <s v="Máquinas, Motores e Aparelhos"/>
    <n v="10"/>
    <s v="Fax Brother"/>
    <d v="2007-04-18T00:00:00"/>
    <n v="1"/>
    <n v="525.15"/>
    <n v="525.15"/>
    <n v="10"/>
    <n v="120"/>
    <n v="14"/>
    <n v="176"/>
    <n v="0"/>
    <n v="0"/>
    <n v="-525.15"/>
    <n v="0"/>
    <s v="SIM"/>
  </r>
  <r>
    <x v="0"/>
    <s v="Mobiliário em Geral"/>
    <n v="10"/>
    <s v="Cadeira Escritório "/>
    <d v="2007-04-26T00:00:00"/>
    <n v="3"/>
    <n v="406"/>
    <n v="1218"/>
    <n v="10"/>
    <n v="120"/>
    <n v="14"/>
    <n v="176"/>
    <n v="0"/>
    <n v="0"/>
    <n v="-1218"/>
    <n v="0"/>
    <s v="SIM"/>
  </r>
  <r>
    <x v="0"/>
    <s v="Mobiliário em Geral"/>
    <n v="10"/>
    <s v="Cadeira "/>
    <d v="2007-06-06T00:00:00"/>
    <n v="1"/>
    <n v="80.63"/>
    <n v="80.63"/>
    <n v="10"/>
    <n v="120"/>
    <n v="14"/>
    <n v="174"/>
    <n v="0"/>
    <n v="0"/>
    <n v="-80.63"/>
    <n v="0"/>
    <s v="SIM"/>
  </r>
  <r>
    <x v="0"/>
    <s v="Mobiliário em Geral"/>
    <n v="10"/>
    <s v="Mesa Computador"/>
    <d v="2007-06-06T00:00:00"/>
    <n v="1"/>
    <n v="122.37"/>
    <n v="122.37"/>
    <n v="10"/>
    <n v="120"/>
    <n v="14"/>
    <n v="174"/>
    <n v="0"/>
    <n v="0"/>
    <n v="-122.37"/>
    <n v="0"/>
    <s v="SIM"/>
  </r>
  <r>
    <x v="0"/>
    <s v="Máquinas, Motores e Aparelhos"/>
    <n v="10"/>
    <s v="Consultório Odontológico Olympik VZF"/>
    <d v="2007-06-15T00:00:00"/>
    <n v="1"/>
    <n v="5580"/>
    <n v="5580"/>
    <n v="10"/>
    <n v="120"/>
    <n v="14"/>
    <n v="174"/>
    <n v="0"/>
    <n v="0"/>
    <n v="-5580"/>
    <n v="0"/>
    <s v="SIM"/>
  </r>
  <r>
    <x v="0"/>
    <s v="Máquinas, Motores e Aparelhos"/>
    <n v="10"/>
    <s v="Câmera Digital Olympus"/>
    <d v="2007-07-04T00:00:00"/>
    <n v="2"/>
    <n v="650"/>
    <n v="1300"/>
    <n v="10"/>
    <n v="120"/>
    <n v="14"/>
    <n v="173"/>
    <n v="0"/>
    <n v="0"/>
    <n v="-1300"/>
    <n v="0"/>
    <s v="SIM"/>
  </r>
  <r>
    <x v="0"/>
    <s v="Computadores e Periféricos"/>
    <n v="20"/>
    <s v="Microcomputador Lenovo"/>
    <d v="2007-07-10T00:00:00"/>
    <n v="2"/>
    <n v="1253.57"/>
    <n v="2507.14"/>
    <n v="5"/>
    <n v="60"/>
    <n v="14"/>
    <n v="173"/>
    <n v="0"/>
    <n v="0"/>
    <n v="-2507.14"/>
    <n v="0"/>
    <s v="SIM"/>
  </r>
  <r>
    <x v="0"/>
    <s v="Computadores e Periféricos"/>
    <n v="20"/>
    <s v="Monitor Lenovo CRT 17&quot; E75"/>
    <d v="2007-07-10T00:00:00"/>
    <n v="1"/>
    <n v="307.69"/>
    <n v="307.69"/>
    <n v="5"/>
    <n v="60"/>
    <n v="14"/>
    <n v="173"/>
    <n v="0"/>
    <n v="0"/>
    <n v="-307.69"/>
    <n v="0"/>
    <s v="SIM"/>
  </r>
  <r>
    <x v="0"/>
    <s v="Mobiliário em Geral"/>
    <n v="10"/>
    <s v="Mesa Teclado Central JM"/>
    <d v="2007-08-07T00:00:00"/>
    <n v="1"/>
    <n v="120"/>
    <n v="120"/>
    <n v="10"/>
    <n v="120"/>
    <n v="14"/>
    <n v="172"/>
    <n v="0"/>
    <n v="0"/>
    <n v="-120"/>
    <n v="0"/>
    <s v="SIM"/>
  </r>
  <r>
    <x v="0"/>
    <s v="Mobiliário em Geral"/>
    <n v="10"/>
    <s v="Mesa de Centro Standard"/>
    <d v="2007-11-14T00:00:00"/>
    <n v="1"/>
    <n v="122"/>
    <n v="122"/>
    <n v="10"/>
    <n v="120"/>
    <n v="14"/>
    <n v="169"/>
    <n v="0"/>
    <n v="0"/>
    <n v="-122"/>
    <n v="0"/>
    <s v="SIM"/>
  </r>
  <r>
    <x v="0"/>
    <s v="Mobiliário em Geral"/>
    <n v="10"/>
    <s v="Arquivo de Aço c/ 4 Gavetas Ch 24 c/ Carrinho Telescópio"/>
    <d v="2007-11-14T00:00:00"/>
    <n v="1"/>
    <n v="627"/>
    <n v="627"/>
    <n v="10"/>
    <n v="120"/>
    <n v="14"/>
    <n v="169"/>
    <n v="0"/>
    <n v="0"/>
    <n v="-627"/>
    <n v="0"/>
    <s v="SIM"/>
  </r>
  <r>
    <x v="0"/>
    <s v="Mobiliário em Geral"/>
    <n v="10"/>
    <s v="Rack 9 p Fech"/>
    <d v="2007-11-29T00:00:00"/>
    <n v="1"/>
    <n v="1095"/>
    <n v="1095"/>
    <n v="10"/>
    <n v="120"/>
    <n v="14"/>
    <n v="169"/>
    <n v="0"/>
    <n v="0"/>
    <n v="-1095"/>
    <n v="0"/>
    <s v="SIM"/>
  </r>
  <r>
    <x v="0"/>
    <s v="Máquinas, Motores e Aparelhos"/>
    <n v="10"/>
    <s v="Câmera Digital Sony DSC W35 7.2"/>
    <d v="2007-11-30T00:00:00"/>
    <n v="1"/>
    <n v="899"/>
    <n v="899"/>
    <n v="10"/>
    <n v="120"/>
    <n v="14"/>
    <n v="169"/>
    <n v="0"/>
    <n v="0"/>
    <n v="-899"/>
    <n v="0"/>
    <s v="SIM"/>
  </r>
  <r>
    <x v="0"/>
    <s v="Mobiliário em Geral"/>
    <n v="10"/>
    <s v="Cadeira Giratória Talarico"/>
    <d v="2007-11-30T00:00:00"/>
    <n v="3"/>
    <n v="200"/>
    <n v="600"/>
    <n v="10"/>
    <n v="120"/>
    <n v="14"/>
    <n v="169"/>
    <n v="0"/>
    <n v="0"/>
    <n v="-600"/>
    <n v="0"/>
    <s v="SIM"/>
  </r>
  <r>
    <x v="0"/>
    <s v="Mobiliário em Geral"/>
    <n v="10"/>
    <s v="Mesa Secretária "/>
    <d v="2007-11-30T00:00:00"/>
    <n v="2"/>
    <n v="231"/>
    <n v="462"/>
    <n v="10"/>
    <n v="120"/>
    <n v="14"/>
    <n v="169"/>
    <n v="0"/>
    <n v="0"/>
    <n v="-462"/>
    <n v="0"/>
    <s v="SIM"/>
  </r>
  <r>
    <x v="0"/>
    <s v="Mobiliário em Geral"/>
    <n v="10"/>
    <s v="Cadeira Fixa"/>
    <d v="2007-11-30T00:00:00"/>
    <n v="6"/>
    <n v="74"/>
    <n v="444"/>
    <n v="10"/>
    <n v="120"/>
    <n v="14"/>
    <n v="169"/>
    <n v="0"/>
    <n v="0"/>
    <n v="-444"/>
    <n v="0"/>
    <s v="SIM"/>
  </r>
  <r>
    <x v="0"/>
    <s v="Mobiliário em Geral"/>
    <n v="10"/>
    <s v="Banco Talaricos 03 Lugares"/>
    <d v="2007-11-30T00:00:00"/>
    <n v="2"/>
    <n v="210"/>
    <n v="420"/>
    <n v="10"/>
    <n v="120"/>
    <n v="14"/>
    <n v="169"/>
    <n v="0"/>
    <n v="0"/>
    <n v="-420"/>
    <n v="0"/>
    <s v="SIM"/>
  </r>
  <r>
    <x v="0"/>
    <s v="Máquinas, Motores e Aparelhos"/>
    <n v="10"/>
    <s v="Fax Brother"/>
    <d v="2008-01-21T00:00:00"/>
    <n v="1"/>
    <n v="480"/>
    <n v="480"/>
    <n v="10"/>
    <n v="120"/>
    <n v="13"/>
    <n v="167"/>
    <n v="0"/>
    <n v="0"/>
    <n v="-480"/>
    <n v="0"/>
    <s v="SIM"/>
  </r>
  <r>
    <x v="0"/>
    <s v="Máquinas, Motores e Aparelhos"/>
    <n v="10"/>
    <s v="Calculadora"/>
    <d v="2008-02-08T00:00:00"/>
    <n v="2"/>
    <n v="185"/>
    <n v="370"/>
    <n v="10"/>
    <n v="120"/>
    <n v="13"/>
    <n v="166"/>
    <n v="0"/>
    <n v="0"/>
    <n v="-370"/>
    <n v="0"/>
    <s v="SIM"/>
  </r>
  <r>
    <x v="0"/>
    <s v="Computadores e Periféricos"/>
    <n v="20"/>
    <s v="Impressora "/>
    <d v="2008-03-06T00:00:00"/>
    <n v="13"/>
    <n v="665"/>
    <n v="8645"/>
    <n v="5"/>
    <n v="60"/>
    <n v="13"/>
    <n v="165"/>
    <n v="0"/>
    <n v="0"/>
    <n v="-8645"/>
    <n v="0"/>
    <s v="SIM"/>
  </r>
  <r>
    <x v="0"/>
    <s v="Computadores e Periféricos"/>
    <n v="20"/>
    <s v="Impressora HP4250"/>
    <d v="2008-03-06T00:00:00"/>
    <n v="1"/>
    <n v="4138"/>
    <n v="4138"/>
    <n v="5"/>
    <n v="60"/>
    <n v="13"/>
    <n v="165"/>
    <n v="0"/>
    <n v="0"/>
    <n v="-4138"/>
    <n v="0"/>
    <s v="SIM"/>
  </r>
  <r>
    <x v="0"/>
    <s v="Computadores e Periféricos"/>
    <n v="20"/>
    <s v="Monitor LG"/>
    <d v="2008-03-28T00:00:00"/>
    <n v="7"/>
    <n v="500"/>
    <n v="3500"/>
    <n v="5"/>
    <n v="60"/>
    <n v="13"/>
    <n v="165"/>
    <n v="0"/>
    <n v="0"/>
    <n v="-3500"/>
    <n v="0"/>
    <s v="SIM"/>
  </r>
  <r>
    <x v="0"/>
    <s v="Computadores e Periféricos"/>
    <n v="20"/>
    <s v="Desktop HP DC5700MT"/>
    <d v="2008-03-28T00:00:00"/>
    <n v="7"/>
    <n v="2072"/>
    <n v="14504"/>
    <n v="5"/>
    <n v="60"/>
    <n v="13"/>
    <n v="165"/>
    <n v="0"/>
    <n v="0"/>
    <n v="-14504"/>
    <n v="0"/>
    <s v="SIM"/>
  </r>
  <r>
    <x v="0"/>
    <s v="Mobiliário em Geral"/>
    <n v="10"/>
    <s v="Poltrona Tec 227 Jhavini "/>
    <d v="2008-06-11T00:00:00"/>
    <n v="3"/>
    <n v="851"/>
    <n v="2553"/>
    <n v="10"/>
    <n v="120"/>
    <n v="13"/>
    <n v="162"/>
    <n v="0"/>
    <n v="0"/>
    <n v="-2553"/>
    <n v="0"/>
    <s v="SIM"/>
  </r>
  <r>
    <x v="0"/>
    <s v="Mobiliário em Geral"/>
    <n v="10"/>
    <s v="Mesa Lateral"/>
    <d v="2008-06-11T00:00:00"/>
    <n v="1"/>
    <n v="218"/>
    <n v="218"/>
    <n v="10"/>
    <n v="120"/>
    <n v="13"/>
    <n v="162"/>
    <n v="0"/>
    <n v="0"/>
    <n v="-218"/>
    <n v="0"/>
    <s v="SIM"/>
  </r>
  <r>
    <x v="0"/>
    <s v="Mobiliário em Geral"/>
    <n v="10"/>
    <s v="Mesa "/>
    <d v="2008-07-09T00:00:00"/>
    <n v="1"/>
    <n v="65"/>
    <n v="65"/>
    <n v="10"/>
    <n v="120"/>
    <n v="13"/>
    <n v="161"/>
    <n v="0"/>
    <n v="0"/>
    <n v="-65"/>
    <n v="0"/>
    <s v="SIM"/>
  </r>
  <r>
    <x v="0"/>
    <s v="Mobiliário em Geral"/>
    <n v="10"/>
    <s v="Mesa para computador"/>
    <d v="2008-07-09T00:00:00"/>
    <n v="2"/>
    <n v="97.5"/>
    <n v="195"/>
    <n v="10"/>
    <n v="120"/>
    <n v="13"/>
    <n v="161"/>
    <n v="0"/>
    <n v="0"/>
    <n v="-195"/>
    <n v="0"/>
    <s v="SIM"/>
  </r>
  <r>
    <x v="0"/>
    <s v="Mobiliário em Geral"/>
    <n v="10"/>
    <s v="Gaveteiro 4 gavetas"/>
    <d v="2008-07-09T00:00:00"/>
    <n v="1"/>
    <n v="189"/>
    <n v="189"/>
    <n v="10"/>
    <n v="120"/>
    <n v="13"/>
    <n v="161"/>
    <n v="0"/>
    <n v="0"/>
    <n v="-189"/>
    <n v="0"/>
    <s v="SIM"/>
  </r>
  <r>
    <x v="0"/>
    <s v="Máquinas, Motores e Aparelhos"/>
    <n v="10"/>
    <s v="Câmera Fotográfica Digital Samsug S630"/>
    <d v="2008-08-06T00:00:00"/>
    <n v="1"/>
    <n v="649"/>
    <n v="649"/>
    <n v="10"/>
    <n v="120"/>
    <n v="13"/>
    <n v="160"/>
    <n v="0"/>
    <n v="0"/>
    <n v="-649"/>
    <n v="0"/>
    <s v="SIM"/>
  </r>
  <r>
    <x v="0"/>
    <s v="Máquinas, Motores e Aparelhos"/>
    <n v="10"/>
    <s v="Aparelho de Fax Brother"/>
    <d v="2008-08-19T00:00:00"/>
    <n v="1"/>
    <n v="462"/>
    <n v="462"/>
    <n v="10"/>
    <n v="120"/>
    <n v="13"/>
    <n v="160"/>
    <n v="0"/>
    <n v="0"/>
    <n v="-462"/>
    <n v="0"/>
    <s v="SIM"/>
  </r>
  <r>
    <x v="0"/>
    <s v="Mobiliário em Geral"/>
    <n v="10"/>
    <s v="Armário Roupeiro"/>
    <d v="2008-08-20T00:00:00"/>
    <n v="1"/>
    <n v="248"/>
    <n v="248"/>
    <n v="10"/>
    <n v="120"/>
    <n v="13"/>
    <n v="160"/>
    <n v="0"/>
    <n v="0"/>
    <n v="-248"/>
    <n v="0"/>
    <s v="SIM"/>
  </r>
  <r>
    <x v="0"/>
    <s v="Computadores e Periféricos"/>
    <n v="20"/>
    <s v="Desktop HP DC5750MT"/>
    <d v="2008-08-22T00:00:00"/>
    <n v="5"/>
    <n v="2065.5"/>
    <n v="10327.5"/>
    <n v="5"/>
    <n v="60"/>
    <n v="13"/>
    <n v="160"/>
    <n v="0"/>
    <n v="0"/>
    <n v="-10327.5"/>
    <n v="0"/>
    <s v="SIM"/>
  </r>
  <r>
    <x v="0"/>
    <s v="Computadores e Periféricos"/>
    <n v="20"/>
    <s v="Monitor LG"/>
    <d v="2008-08-22T00:00:00"/>
    <n v="4"/>
    <n v="506.5"/>
    <n v="2026"/>
    <n v="5"/>
    <n v="60"/>
    <n v="13"/>
    <n v="160"/>
    <n v="0"/>
    <n v="0"/>
    <n v="-2026"/>
    <n v="0"/>
    <s v="SIM"/>
  </r>
  <r>
    <x v="0"/>
    <s v="Mobiliário em Geral"/>
    <n v="10"/>
    <s v="Gaveteiro 04 gavetas"/>
    <d v="2008-08-25T00:00:00"/>
    <n v="1"/>
    <n v="229"/>
    <n v="229"/>
    <n v="10"/>
    <n v="120"/>
    <n v="13"/>
    <n v="160"/>
    <n v="0"/>
    <n v="0"/>
    <n v="-229"/>
    <n v="0"/>
    <s v="SIM"/>
  </r>
  <r>
    <x v="1"/>
    <s v="Imóveis"/>
    <n v="4"/>
    <s v="Salas 301 e 104"/>
    <d v="2008-10-02T00:00:00"/>
    <n v="1"/>
    <n v="132327.17000000001"/>
    <n v="132327.17000000001"/>
    <n v="25"/>
    <n v="300"/>
    <n v="13"/>
    <n v="158"/>
    <n v="0"/>
    <n v="-441.09056666666669"/>
    <n v="-69692.309533333333"/>
    <n v="62634.86046666668"/>
    <s v="NÃO"/>
  </r>
  <r>
    <x v="0"/>
    <s v="Mobiliário em Geral"/>
    <n v="10"/>
    <s v="Armário de Cozinha"/>
    <d v="2008-10-13T00:00:00"/>
    <n v="1"/>
    <n v="539"/>
    <n v="539"/>
    <n v="10"/>
    <n v="120"/>
    <n v="13"/>
    <n v="158"/>
    <n v="0"/>
    <n v="0"/>
    <n v="-539"/>
    <n v="0"/>
    <s v="SIM"/>
  </r>
  <r>
    <x v="0"/>
    <s v="Máquinas, Motores e Aparelhos"/>
    <n v="10"/>
    <s v="Condicionador de Ar Consul Frio"/>
    <d v="2008-11-08T00:00:00"/>
    <n v="2"/>
    <n v="966"/>
    <n v="1932"/>
    <n v="10"/>
    <n v="120"/>
    <n v="13"/>
    <n v="157"/>
    <n v="0"/>
    <n v="0"/>
    <n v="-1932"/>
    <n v="0"/>
    <s v="SIM"/>
  </r>
  <r>
    <x v="0"/>
    <s v="Mobiliário em Geral"/>
    <n v="10"/>
    <s v="Rack New"/>
    <d v="2008-11-14T00:00:00"/>
    <n v="1"/>
    <n v="207"/>
    <n v="207"/>
    <n v="10"/>
    <n v="120"/>
    <n v="13"/>
    <n v="157"/>
    <n v="0"/>
    <n v="0"/>
    <n v="-207"/>
    <n v="0"/>
    <s v="SIM"/>
  </r>
  <r>
    <x v="0"/>
    <s v="Mobiliário em Geral"/>
    <n v="10"/>
    <s v="Balança"/>
    <d v="2008-12-23T00:00:00"/>
    <n v="1"/>
    <n v="734.92"/>
    <n v="734.92"/>
    <n v="10"/>
    <n v="120"/>
    <n v="13"/>
    <n v="156"/>
    <n v="0"/>
    <n v="0"/>
    <n v="-734.92"/>
    <n v="0"/>
    <s v="SIM"/>
  </r>
  <r>
    <x v="0"/>
    <s v="Mobiliário em Geral"/>
    <n v="10"/>
    <s v="Cadeira Estofada Digitador"/>
    <d v="2009-01-29T00:00:00"/>
    <n v="1"/>
    <n v="175"/>
    <n v="175"/>
    <n v="10"/>
    <n v="120"/>
    <n v="12"/>
    <n v="155"/>
    <n v="0"/>
    <n v="0"/>
    <n v="-175"/>
    <n v="0"/>
    <s v="SIM"/>
  </r>
  <r>
    <x v="0"/>
    <s v="Máquinas, Motores e Aparelhos"/>
    <n v="10"/>
    <s v="Protocolador "/>
    <d v="2009-02-02T00:00:00"/>
    <n v="1"/>
    <n v="1134"/>
    <n v="1134"/>
    <n v="10"/>
    <n v="120"/>
    <n v="12"/>
    <n v="154"/>
    <n v="0"/>
    <n v="0"/>
    <n v="-1134"/>
    <n v="0"/>
    <s v="SIM"/>
  </r>
  <r>
    <x v="0"/>
    <s v="Máquinas, Motores e Aparelhos"/>
    <n v="10"/>
    <s v="Calculadora "/>
    <d v="2009-02-10T00:00:00"/>
    <n v="1"/>
    <n v="320"/>
    <n v="320"/>
    <n v="10"/>
    <n v="120"/>
    <n v="12"/>
    <n v="154"/>
    <n v="0"/>
    <n v="0"/>
    <n v="-320"/>
    <n v="0"/>
    <s v="SIM"/>
  </r>
  <r>
    <x v="0"/>
    <s v="Computadores e Periféricos"/>
    <n v="20"/>
    <s v="Impressora HP"/>
    <d v="2009-02-28T00:00:00"/>
    <n v="2"/>
    <n v="1122"/>
    <n v="2244"/>
    <n v="5"/>
    <n v="60"/>
    <n v="12"/>
    <n v="154"/>
    <n v="0"/>
    <n v="0"/>
    <n v="-2244"/>
    <n v="0"/>
    <s v="SIM"/>
  </r>
  <r>
    <x v="0"/>
    <s v="Mobiliário em Geral"/>
    <n v="10"/>
    <s v="Caixa Acustica"/>
    <d v="2009-03-01T00:00:00"/>
    <n v="2"/>
    <n v="380.5"/>
    <n v="761"/>
    <n v="10"/>
    <n v="120"/>
    <n v="12"/>
    <n v="153"/>
    <n v="0"/>
    <n v="0"/>
    <n v="-761"/>
    <n v="0"/>
    <s v="SIM"/>
  </r>
  <r>
    <x v="0"/>
    <s v="Mobiliário em Geral"/>
    <n v="10"/>
    <s v="Mesa CPD"/>
    <d v="2009-03-19T00:00:00"/>
    <n v="2"/>
    <n v="119"/>
    <n v="238"/>
    <n v="10"/>
    <n v="120"/>
    <n v="12"/>
    <n v="153"/>
    <n v="0"/>
    <n v="0"/>
    <n v="-238"/>
    <n v="0"/>
    <s v="SIM"/>
  </r>
  <r>
    <x v="0"/>
    <s v="Mobiliário em Geral"/>
    <n v="10"/>
    <s v="Gaveteiro Vol 4 gavetas"/>
    <d v="2009-03-19T00:00:00"/>
    <n v="1"/>
    <n v="199"/>
    <n v="199"/>
    <n v="10"/>
    <n v="120"/>
    <n v="12"/>
    <n v="153"/>
    <n v="0"/>
    <n v="0"/>
    <n v="-199"/>
    <n v="0"/>
    <s v="SIM"/>
  </r>
  <r>
    <x v="0"/>
    <s v="Máquinas, Motores e Aparelhos"/>
    <n v="10"/>
    <s v="Relógio de Ponto Biovoice Power"/>
    <d v="2009-04-08T00:00:00"/>
    <n v="1"/>
    <n v="2580"/>
    <n v="2580"/>
    <n v="10"/>
    <n v="120"/>
    <n v="12"/>
    <n v="152"/>
    <n v="0"/>
    <n v="0"/>
    <n v="-2580"/>
    <n v="0"/>
    <s v="SIM"/>
  </r>
  <r>
    <x v="0"/>
    <s v="Mobiliário em Geral"/>
    <n v="10"/>
    <s v="Armário Alto 02 Portas "/>
    <d v="2009-04-09T00:00:00"/>
    <n v="1"/>
    <n v="270"/>
    <n v="270"/>
    <n v="10"/>
    <n v="120"/>
    <n v="12"/>
    <n v="152"/>
    <n v="0"/>
    <n v="0"/>
    <n v="-270"/>
    <n v="0"/>
    <s v="SIM"/>
  </r>
  <r>
    <x v="0"/>
    <s v="Máquinas, Motores e Aparelhos"/>
    <n v="10"/>
    <s v="Calculadora PR 3100"/>
    <d v="2009-04-16T00:00:00"/>
    <n v="1"/>
    <n v="320"/>
    <n v="320"/>
    <n v="10"/>
    <n v="120"/>
    <n v="12"/>
    <n v="152"/>
    <n v="0"/>
    <n v="0"/>
    <n v="-320"/>
    <n v="0"/>
    <s v="SIM"/>
  </r>
  <r>
    <x v="0"/>
    <s v="Computadores e Periféricos"/>
    <n v="20"/>
    <s v="Notebook Lenovo"/>
    <d v="2009-04-24T00:00:00"/>
    <n v="1"/>
    <n v="3454.3"/>
    <n v="3454.3"/>
    <n v="5"/>
    <n v="60"/>
    <n v="12"/>
    <n v="152"/>
    <n v="0"/>
    <n v="0"/>
    <n v="-3454.3"/>
    <n v="0"/>
    <s v="SIM"/>
  </r>
  <r>
    <x v="0"/>
    <s v="Máquinas, Motores e Aparelhos"/>
    <n v="10"/>
    <s v="Fac Simile Panasonic "/>
    <d v="2009-04-29T00:00:00"/>
    <n v="1"/>
    <n v="680"/>
    <n v="680"/>
    <n v="10"/>
    <n v="120"/>
    <n v="12"/>
    <n v="152"/>
    <n v="0"/>
    <n v="0"/>
    <n v="-680"/>
    <n v="0"/>
    <s v="SIM"/>
  </r>
  <r>
    <x v="0"/>
    <s v="Máquinas, Motores e Aparelhos"/>
    <n v="10"/>
    <s v="Aspirador de Pó Eletrolux Flex 1200W"/>
    <d v="2009-05-26T00:00:00"/>
    <n v="1"/>
    <n v="309"/>
    <n v="309"/>
    <n v="10"/>
    <n v="120"/>
    <n v="12"/>
    <n v="151"/>
    <n v="0"/>
    <n v="0"/>
    <n v="-309"/>
    <n v="0"/>
    <s v="SIM"/>
  </r>
  <r>
    <x v="0"/>
    <s v="Mobiliário em Geral"/>
    <n v="10"/>
    <s v="Mesa "/>
    <d v="2009-06-10T00:00:00"/>
    <n v="1"/>
    <n v="225"/>
    <n v="225"/>
    <n v="10"/>
    <n v="120"/>
    <n v="12"/>
    <n v="150"/>
    <n v="0"/>
    <n v="0"/>
    <n v="-225"/>
    <n v="0"/>
    <s v="SIM"/>
  </r>
  <r>
    <x v="0"/>
    <s v="Mobiliário em Geral"/>
    <n v="10"/>
    <s v="Armário "/>
    <d v="2009-06-10T00:00:00"/>
    <n v="2"/>
    <n v="490"/>
    <n v="980"/>
    <n v="10"/>
    <n v="120"/>
    <n v="12"/>
    <n v="150"/>
    <n v="0"/>
    <n v="0"/>
    <n v="-980"/>
    <n v="0"/>
    <s v="SIM"/>
  </r>
  <r>
    <x v="0"/>
    <s v="Mobiliário em Geral"/>
    <n v="10"/>
    <s v="Monitor Samsung 743 B "/>
    <d v="2009-06-19T00:00:00"/>
    <n v="12"/>
    <n v="350.61"/>
    <n v="4207.32"/>
    <n v="10"/>
    <n v="120"/>
    <n v="12"/>
    <n v="150"/>
    <n v="0"/>
    <n v="0"/>
    <n v="-4207.32"/>
    <n v="0"/>
    <s v="SIM"/>
  </r>
  <r>
    <x v="0"/>
    <s v="Computadores e Periféricos"/>
    <n v="20"/>
    <s v="Microcomputador HP Desktop DC 5850 com Office 2007"/>
    <d v="2009-06-19T00:00:00"/>
    <n v="15"/>
    <n v="2047.39"/>
    <n v="30710.850000000002"/>
    <n v="5"/>
    <n v="60"/>
    <n v="12"/>
    <n v="150"/>
    <n v="0"/>
    <n v="0"/>
    <n v="-30710.850000000002"/>
    <n v="0"/>
    <s v="SIM"/>
  </r>
  <r>
    <x v="0"/>
    <s v="Computadores e Periféricos"/>
    <n v="20"/>
    <s v="Monitor "/>
    <d v="2009-06-19T00:00:00"/>
    <n v="2"/>
    <n v="350.61"/>
    <n v="701.22"/>
    <n v="5"/>
    <n v="60"/>
    <n v="12"/>
    <n v="150"/>
    <n v="0"/>
    <n v="0"/>
    <n v="-701.22"/>
    <n v="0"/>
    <s v="SIM"/>
  </r>
  <r>
    <x v="0"/>
    <s v="Computadores e Periféricos"/>
    <n v="20"/>
    <s v="Notebook Portatil Dell Vostro 1310 "/>
    <d v="2009-06-20T00:00:00"/>
    <n v="1"/>
    <n v="2999.77"/>
    <n v="2999.77"/>
    <n v="5"/>
    <n v="60"/>
    <n v="12"/>
    <n v="150"/>
    <n v="0"/>
    <n v="0"/>
    <n v="-2999.77"/>
    <n v="0"/>
    <s v="SIM"/>
  </r>
  <r>
    <x v="0"/>
    <s v="Máquinas, Motores e Aparelhos"/>
    <n v="10"/>
    <s v="Câmera Digital Sony DSC H50 Black"/>
    <d v="2009-08-11T00:00:00"/>
    <n v="1"/>
    <n v="1990"/>
    <n v="1990"/>
    <n v="10"/>
    <n v="120"/>
    <n v="12"/>
    <n v="148"/>
    <n v="0"/>
    <n v="0"/>
    <n v="-1990"/>
    <n v="0"/>
    <s v="SIM"/>
  </r>
  <r>
    <x v="0"/>
    <s v="Máquinas, Motores e Aparelhos"/>
    <n v="10"/>
    <s v="Fax Panasonic "/>
    <d v="2009-08-25T00:00:00"/>
    <n v="1"/>
    <n v="579"/>
    <n v="579"/>
    <n v="10"/>
    <n v="120"/>
    <n v="12"/>
    <n v="148"/>
    <n v="0"/>
    <n v="0"/>
    <n v="-579"/>
    <n v="0"/>
    <s v="SIM"/>
  </r>
  <r>
    <x v="0"/>
    <s v="Computadores e Periféricos"/>
    <n v="20"/>
    <s v="Notebook Dell Vostro 1320 "/>
    <d v="2009-10-08T00:00:00"/>
    <n v="5"/>
    <n v="4800"/>
    <n v="24000"/>
    <n v="5"/>
    <n v="60"/>
    <n v="12"/>
    <n v="146"/>
    <n v="0"/>
    <n v="0"/>
    <n v="-24000"/>
    <n v="0"/>
    <s v="SIM"/>
  </r>
  <r>
    <x v="0"/>
    <s v="Computadores e Periféricos"/>
    <n v="20"/>
    <s v="Servidor Dell Power Edge R610"/>
    <d v="2009-10-08T00:00:00"/>
    <n v="2"/>
    <n v="12500"/>
    <n v="25000"/>
    <n v="5"/>
    <n v="60"/>
    <n v="12"/>
    <n v="146"/>
    <n v="0"/>
    <n v="0"/>
    <n v="-25000"/>
    <n v="0"/>
    <s v="SIM"/>
  </r>
  <r>
    <x v="0"/>
    <s v="Computadores e Periféricos"/>
    <n v="20"/>
    <s v="Impressora HP Laserjet P4014N/ST2"/>
    <d v="2009-10-13T00:00:00"/>
    <n v="1"/>
    <n v="2419"/>
    <n v="2419"/>
    <n v="5"/>
    <n v="60"/>
    <n v="12"/>
    <n v="146"/>
    <n v="0"/>
    <n v="0"/>
    <n v="-2419"/>
    <n v="0"/>
    <s v="SIM"/>
  </r>
  <r>
    <x v="0"/>
    <s v="Máquinas, Motores e Aparelhos"/>
    <n v="10"/>
    <s v="Micro Projetor "/>
    <d v="2009-10-19T00:00:00"/>
    <n v="1"/>
    <n v="1782"/>
    <n v="1782"/>
    <n v="10"/>
    <n v="120"/>
    <n v="12"/>
    <n v="146"/>
    <n v="0"/>
    <n v="0"/>
    <n v="-1782"/>
    <n v="0"/>
    <s v="SIM"/>
  </r>
  <r>
    <x v="1"/>
    <s v="Imóveis"/>
    <n v="4"/>
    <s v="Sala 407"/>
    <d v="2009-11-16T00:00:00"/>
    <n v="1"/>
    <n v="47196.9"/>
    <n v="47196.9"/>
    <n v="25"/>
    <n v="300"/>
    <n v="12"/>
    <n v="145"/>
    <n v="0"/>
    <n v="-157.32300000000001"/>
    <n v="-22811.835000000003"/>
    <n v="24385.064999999999"/>
    <s v="NÃO"/>
  </r>
  <r>
    <x v="0"/>
    <s v="Máquinas, Motores e Aparelhos"/>
    <n v="10"/>
    <s v="Projetor de Multimidia "/>
    <d v="2009-11-18T00:00:00"/>
    <n v="1"/>
    <n v="3999"/>
    <n v="3999"/>
    <n v="10"/>
    <n v="120"/>
    <n v="12"/>
    <n v="145"/>
    <n v="0"/>
    <n v="0"/>
    <n v="-3999"/>
    <n v="0"/>
    <s v="SIM"/>
  </r>
  <r>
    <x v="1"/>
    <s v="Imóveis"/>
    <n v="4"/>
    <s v="3º andar Sala 302"/>
    <d v="2009-12-08T00:00:00"/>
    <n v="1"/>
    <n v="574492.93999999994"/>
    <n v="574492.93999999994"/>
    <n v="25"/>
    <n v="300"/>
    <n v="12"/>
    <n v="144"/>
    <n v="0"/>
    <n v="-1914.9764666666665"/>
    <n v="-275756.61119999998"/>
    <n v="298736.32879999996"/>
    <s v="NÃO"/>
  </r>
  <r>
    <x v="0"/>
    <s v="Máquinas, Motores e Aparelhos"/>
    <n v="10"/>
    <s v="Purificador de Água"/>
    <d v="2010-01-02T00:00:00"/>
    <n v="1"/>
    <n v="504"/>
    <n v="504"/>
    <n v="10"/>
    <n v="120"/>
    <n v="11"/>
    <n v="143"/>
    <n v="0"/>
    <n v="0"/>
    <n v="-504"/>
    <n v="0"/>
    <s v="SIM"/>
  </r>
  <r>
    <x v="0"/>
    <s v="Máquinas, Motores e Aparelhos"/>
    <n v="10"/>
    <s v="Camera Intra Oral Gnatus IN-CAN LX"/>
    <d v="2010-01-05T00:00:00"/>
    <n v="1"/>
    <n v="903.02"/>
    <n v="903.02"/>
    <n v="10"/>
    <n v="120"/>
    <n v="11"/>
    <n v="143"/>
    <n v="0"/>
    <n v="0"/>
    <n v="-903.02"/>
    <n v="0"/>
    <s v="SIM"/>
  </r>
  <r>
    <x v="0"/>
    <s v="Máquinas, Motores e Aparelhos"/>
    <n v="10"/>
    <s v="Climatizador Ar Consul"/>
    <d v="2010-01-08T00:00:00"/>
    <n v="1"/>
    <n v="358.49"/>
    <n v="358.49"/>
    <n v="10"/>
    <n v="120"/>
    <n v="11"/>
    <n v="143"/>
    <n v="0"/>
    <n v="0"/>
    <n v="-358.49"/>
    <n v="0"/>
    <s v="SIM"/>
  </r>
  <r>
    <x v="0"/>
    <s v="Máquinas, Motores e Aparelhos"/>
    <n v="10"/>
    <s v="Bebedouro Esmaltado "/>
    <d v="2010-01-08T00:00:00"/>
    <n v="1"/>
    <n v="394.51"/>
    <n v="394.51"/>
    <n v="10"/>
    <n v="120"/>
    <n v="11"/>
    <n v="143"/>
    <n v="0"/>
    <n v="0"/>
    <n v="-394.51"/>
    <n v="0"/>
    <s v="SIM"/>
  </r>
  <r>
    <x v="0"/>
    <s v="Máquinas, Motores e Aparelhos"/>
    <n v="10"/>
    <s v="GPS &quot;4.3'"/>
    <d v="2010-01-14T00:00:00"/>
    <n v="3"/>
    <n v="783.33"/>
    <n v="2349.9900000000002"/>
    <n v="10"/>
    <n v="120"/>
    <n v="11"/>
    <n v="143"/>
    <n v="0"/>
    <n v="0"/>
    <n v="-2349.9900000000002"/>
    <n v="0"/>
    <s v="SIM"/>
  </r>
  <r>
    <x v="0"/>
    <s v="Computadores e Periféricos"/>
    <n v="20"/>
    <s v="Notebook Dell Vostro 1320 "/>
    <d v="2010-01-18T00:00:00"/>
    <n v="1"/>
    <n v="2639.59"/>
    <n v="2639.59"/>
    <n v="5"/>
    <n v="60"/>
    <n v="11"/>
    <n v="143"/>
    <n v="0"/>
    <n v="0"/>
    <n v="-2639.59"/>
    <n v="0"/>
    <s v="SIM"/>
  </r>
  <r>
    <x v="0"/>
    <s v="Computadores e Periféricos"/>
    <n v="20"/>
    <s v="HP-Scanjet "/>
    <d v="2010-02-03T00:00:00"/>
    <n v="1"/>
    <n v="700"/>
    <n v="700"/>
    <n v="5"/>
    <n v="60"/>
    <n v="11"/>
    <n v="142"/>
    <n v="0"/>
    <n v="0"/>
    <n v="-700"/>
    <n v="0"/>
    <s v="SIM"/>
  </r>
  <r>
    <x v="0"/>
    <s v="Mobiliário em Geral"/>
    <n v="10"/>
    <s v="Armário 075 X1,80"/>
    <d v="2010-02-25T00:00:00"/>
    <n v="1"/>
    <n v="1000"/>
    <n v="1000"/>
    <n v="10"/>
    <n v="120"/>
    <n v="11"/>
    <n v="142"/>
    <n v="0"/>
    <n v="0"/>
    <n v="-1000"/>
    <n v="0"/>
    <s v="SIM"/>
  </r>
  <r>
    <x v="0"/>
    <s v="Máquinas, Motores e Aparelhos"/>
    <n v="10"/>
    <s v="DVD Player Portátil"/>
    <d v="2010-03-09T00:00:00"/>
    <n v="2"/>
    <n v="266.39999999999998"/>
    <n v="532.79999999999995"/>
    <n v="10"/>
    <n v="120"/>
    <n v="11"/>
    <n v="141"/>
    <n v="0"/>
    <n v="0"/>
    <n v="-532.79999999999995"/>
    <n v="0"/>
    <s v="SIM"/>
  </r>
  <r>
    <x v="0"/>
    <s v="Máquinas, Motores e Aparelhos"/>
    <n v="10"/>
    <s v="Fax Panasonic RX - FT987"/>
    <d v="2010-03-16T00:00:00"/>
    <n v="1"/>
    <n v="455"/>
    <n v="455"/>
    <n v="10"/>
    <n v="120"/>
    <n v="11"/>
    <n v="141"/>
    <n v="0"/>
    <n v="0"/>
    <n v="-455"/>
    <n v="0"/>
    <s v="SIM"/>
  </r>
  <r>
    <x v="0"/>
    <s v="Máquinas, Motores e Aparelhos"/>
    <n v="10"/>
    <s v="TV LCD 42 "/>
    <d v="2010-03-25T00:00:00"/>
    <n v="1"/>
    <n v="3400"/>
    <n v="3400"/>
    <n v="10"/>
    <n v="120"/>
    <n v="11"/>
    <n v="141"/>
    <n v="0"/>
    <n v="0"/>
    <n v="-3400"/>
    <n v="0"/>
    <s v="SIM"/>
  </r>
  <r>
    <x v="0"/>
    <s v="Máquinas, Motores e Aparelhos"/>
    <n v="10"/>
    <s v="Camera Digital Sony"/>
    <d v="2010-03-26T00:00:00"/>
    <n v="1"/>
    <n v="850"/>
    <n v="850"/>
    <n v="10"/>
    <n v="120"/>
    <n v="11"/>
    <n v="141"/>
    <n v="0"/>
    <n v="0"/>
    <n v="-850"/>
    <n v="0"/>
    <s v="SIM"/>
  </r>
  <r>
    <x v="0"/>
    <s v="Máquinas, Motores e Aparelhos"/>
    <n v="10"/>
    <s v="Relógio Ponit Live "/>
    <d v="2010-04-20T00:00:00"/>
    <n v="1"/>
    <n v="2400"/>
    <n v="2400"/>
    <n v="10"/>
    <n v="120"/>
    <n v="11"/>
    <n v="140"/>
    <n v="0"/>
    <n v="0"/>
    <n v="-2400"/>
    <n v="0"/>
    <s v="SIM"/>
  </r>
  <r>
    <x v="0"/>
    <s v="Mobiliário em Geral"/>
    <n v="10"/>
    <s v="Pulpito de Acrílico"/>
    <d v="2010-05-03T00:00:00"/>
    <n v="1"/>
    <n v="1220"/>
    <n v="1220"/>
    <n v="10"/>
    <n v="120"/>
    <n v="11"/>
    <n v="139"/>
    <n v="0"/>
    <n v="0"/>
    <n v="-1220"/>
    <n v="0"/>
    <s v="SIM"/>
  </r>
  <r>
    <x v="0"/>
    <s v="Mobiliário em Geral"/>
    <n v="10"/>
    <s v="Poltrona Série B - Itamarati "/>
    <d v="2010-05-18T00:00:00"/>
    <n v="32"/>
    <n v="715.03"/>
    <n v="22880.959999999999"/>
    <n v="10"/>
    <n v="120"/>
    <n v="11"/>
    <n v="139"/>
    <n v="0"/>
    <n v="0"/>
    <n v="-22880.959999999999"/>
    <n v="0"/>
    <s v="SIM"/>
  </r>
  <r>
    <x v="0"/>
    <s v="Mobiliário em Geral"/>
    <n v="10"/>
    <s v="Poltrona Série B - Itamarati "/>
    <d v="2010-05-18T00:00:00"/>
    <n v="26"/>
    <n v="715.04"/>
    <n v="18591.04"/>
    <n v="10"/>
    <n v="120"/>
    <n v="11"/>
    <n v="139"/>
    <n v="0"/>
    <n v="0"/>
    <n v="-18591.04"/>
    <n v="0"/>
    <s v="SIM"/>
  </r>
  <r>
    <x v="0"/>
    <s v="Mobiliário em Geral"/>
    <n v="10"/>
    <s v="Poltrona Diplomata Giratória Presidente"/>
    <d v="2010-05-18T00:00:00"/>
    <n v="4"/>
    <n v="472.5"/>
    <n v="1890"/>
    <n v="10"/>
    <n v="120"/>
    <n v="11"/>
    <n v="139"/>
    <n v="0"/>
    <n v="0"/>
    <n v="-1890"/>
    <n v="0"/>
    <s v="SIM"/>
  </r>
  <r>
    <x v="0"/>
    <s v="Máquinas, Motores e Aparelhos"/>
    <n v="10"/>
    <s v="Refrigerador Electrolux"/>
    <d v="2010-05-19T00:00:00"/>
    <n v="1"/>
    <n v="799.02"/>
    <n v="799.02"/>
    <n v="10"/>
    <n v="120"/>
    <n v="11"/>
    <n v="139"/>
    <n v="0"/>
    <n v="0"/>
    <n v="-799.02"/>
    <n v="0"/>
    <s v="SIM"/>
  </r>
  <r>
    <x v="0"/>
    <s v="Mobiliário em Geral"/>
    <n v="10"/>
    <s v="Móvel para TV "/>
    <d v="2010-05-19T00:00:00"/>
    <n v="1"/>
    <n v="985"/>
    <n v="985"/>
    <n v="10"/>
    <n v="120"/>
    <n v="11"/>
    <n v="139"/>
    <n v="0"/>
    <n v="0"/>
    <n v="-985"/>
    <n v="0"/>
    <s v="SIM"/>
  </r>
  <r>
    <x v="0"/>
    <s v="Computadores e Periféricos"/>
    <n v="20"/>
    <s v="Impressora Multifuncional HP"/>
    <d v="2010-05-28T00:00:00"/>
    <n v="1"/>
    <n v="3703.61"/>
    <n v="3703.61"/>
    <n v="5"/>
    <n v="60"/>
    <n v="11"/>
    <n v="139"/>
    <n v="0"/>
    <n v="0"/>
    <n v="-3703.61"/>
    <n v="0"/>
    <s v="SIM"/>
  </r>
  <r>
    <x v="0"/>
    <s v="Máquinas, Motores e Aparelhos"/>
    <n v="10"/>
    <s v="Ar Condicionado SPLIT"/>
    <d v="2010-05-31T00:00:00"/>
    <n v="1"/>
    <n v="1450"/>
    <n v="1450"/>
    <n v="10"/>
    <n v="120"/>
    <n v="11"/>
    <n v="139"/>
    <n v="0"/>
    <n v="0"/>
    <n v="-1450"/>
    <n v="0"/>
    <s v="SIM"/>
  </r>
  <r>
    <x v="0"/>
    <s v="Computadores e Periféricos"/>
    <n v="20"/>
    <s v="Desktop"/>
    <d v="2010-06-14T00:00:00"/>
    <n v="24"/>
    <n v="1810.26"/>
    <n v="43446.239999999998"/>
    <n v="5"/>
    <n v="60"/>
    <n v="11"/>
    <n v="138"/>
    <n v="0"/>
    <n v="0"/>
    <n v="-43446.239999999998"/>
    <n v="0"/>
    <s v="SIM"/>
  </r>
  <r>
    <x v="0"/>
    <s v="Computadores e Periféricos"/>
    <n v="20"/>
    <s v="Monitor"/>
    <d v="2010-06-14T00:00:00"/>
    <n v="24"/>
    <n v="406.74"/>
    <n v="9761.76"/>
    <n v="5"/>
    <n v="60"/>
    <n v="11"/>
    <n v="138"/>
    <n v="0"/>
    <n v="0"/>
    <n v="-9761.76"/>
    <n v="0"/>
    <s v="SIM"/>
  </r>
  <r>
    <x v="0"/>
    <s v="Mobiliário em Geral"/>
    <n v="10"/>
    <s v="Balcão "/>
    <d v="2010-06-17T00:00:00"/>
    <n v="1"/>
    <n v="796"/>
    <n v="796"/>
    <n v="10"/>
    <n v="120"/>
    <n v="11"/>
    <n v="138"/>
    <n v="0"/>
    <n v="0"/>
    <n v="-796"/>
    <n v="0"/>
    <s v="SIM"/>
  </r>
  <r>
    <x v="0"/>
    <s v="Mobiliário em Geral"/>
    <n v="10"/>
    <s v="Mesa com Gaveteiro"/>
    <d v="2010-06-17T00:00:00"/>
    <n v="1"/>
    <n v="1620"/>
    <n v="1620"/>
    <n v="10"/>
    <n v="120"/>
    <n v="11"/>
    <n v="138"/>
    <n v="0"/>
    <n v="0"/>
    <n v="-1620"/>
    <n v="0"/>
    <s v="SIM"/>
  </r>
  <r>
    <x v="0"/>
    <s v="Mobiliário em Geral"/>
    <n v="10"/>
    <s v="Balcão de Vidro"/>
    <d v="2010-06-17T00:00:00"/>
    <n v="1"/>
    <n v="2000"/>
    <n v="2000"/>
    <n v="10"/>
    <n v="120"/>
    <n v="11"/>
    <n v="138"/>
    <n v="0"/>
    <n v="0"/>
    <n v="-2000"/>
    <n v="0"/>
    <s v="SIM"/>
  </r>
  <r>
    <x v="0"/>
    <s v="Máquinas, Motores e Aparelhos"/>
    <n v="10"/>
    <s v="Projetor de Multimíndia"/>
    <d v="2010-07-08T00:00:00"/>
    <n v="2"/>
    <n v="2960"/>
    <n v="5920"/>
    <n v="10"/>
    <n v="120"/>
    <n v="11"/>
    <n v="137"/>
    <n v="0"/>
    <n v="0"/>
    <n v="-5920"/>
    <n v="0"/>
    <s v="SIM"/>
  </r>
  <r>
    <x v="0"/>
    <s v="Máquinas, Motores e Aparelhos"/>
    <n v="10"/>
    <s v="Equipamento de Sonorização"/>
    <d v="2010-08-09T00:00:00"/>
    <n v="1"/>
    <n v="905"/>
    <n v="905"/>
    <n v="10"/>
    <n v="120"/>
    <n v="11"/>
    <n v="136"/>
    <n v="0"/>
    <n v="0"/>
    <n v="-905"/>
    <n v="0"/>
    <s v="SIM"/>
  </r>
  <r>
    <x v="0"/>
    <s v="Computadores e Periféricos"/>
    <n v="20"/>
    <s v="Monitor 22' LCD"/>
    <d v="2010-08-10T00:00:00"/>
    <n v="1"/>
    <n v="793"/>
    <n v="793"/>
    <n v="5"/>
    <n v="60"/>
    <n v="11"/>
    <n v="136"/>
    <n v="0"/>
    <n v="0"/>
    <n v="-793"/>
    <n v="0"/>
    <s v="SIM"/>
  </r>
  <r>
    <x v="0"/>
    <s v="Máquinas, Motores e Aparelhos"/>
    <n v="10"/>
    <s v="Aspirador Pó"/>
    <d v="2010-08-11T00:00:00"/>
    <n v="1"/>
    <n v="229"/>
    <n v="229"/>
    <n v="10"/>
    <n v="120"/>
    <n v="11"/>
    <n v="136"/>
    <n v="0"/>
    <n v="0"/>
    <n v="-229"/>
    <n v="0"/>
    <s v="SIM"/>
  </r>
  <r>
    <x v="0"/>
    <s v="Máquinas, Motores e Aparelhos"/>
    <n v="10"/>
    <s v="Fogão"/>
    <d v="2010-08-11T00:00:00"/>
    <n v="1"/>
    <n v="399"/>
    <n v="399"/>
    <n v="10"/>
    <n v="120"/>
    <n v="11"/>
    <n v="136"/>
    <n v="0"/>
    <n v="0"/>
    <n v="-399"/>
    <n v="0"/>
    <s v="SIM"/>
  </r>
  <r>
    <x v="0"/>
    <s v="Máquinas, Motores e Aparelhos"/>
    <n v="10"/>
    <s v="Microondas"/>
    <d v="2010-08-11T00:00:00"/>
    <n v="1"/>
    <n v="298"/>
    <n v="298"/>
    <n v="10"/>
    <n v="120"/>
    <n v="11"/>
    <n v="136"/>
    <n v="0"/>
    <n v="0"/>
    <n v="-298"/>
    <n v="0"/>
    <s v="SIM"/>
  </r>
  <r>
    <x v="0"/>
    <s v="Máquinas, Motores e Aparelhos"/>
    <n v="10"/>
    <s v="Refrigerador"/>
    <d v="2010-08-11T00:00:00"/>
    <n v="1"/>
    <n v="725"/>
    <n v="725"/>
    <n v="10"/>
    <n v="120"/>
    <n v="11"/>
    <n v="136"/>
    <n v="0"/>
    <n v="0"/>
    <n v="-725"/>
    <n v="0"/>
    <s v="SIM"/>
  </r>
  <r>
    <x v="0"/>
    <s v="Computadores e Periféricos"/>
    <n v="20"/>
    <s v="Notebook 13&quot;"/>
    <d v="2010-09-13T00:00:00"/>
    <n v="1"/>
    <n v="2693.24"/>
    <n v="2693.24"/>
    <n v="5"/>
    <n v="60"/>
    <n v="11"/>
    <n v="135"/>
    <n v="0"/>
    <n v="0"/>
    <n v="-2693.24"/>
    <n v="0"/>
    <s v="SIM"/>
  </r>
  <r>
    <x v="0"/>
    <s v="Máquinas, Motores e Aparelhos"/>
    <n v="10"/>
    <s v="Ar Condicionado"/>
    <d v="2010-09-21T00:00:00"/>
    <n v="2"/>
    <n v="1150"/>
    <n v="2300"/>
    <n v="10"/>
    <n v="120"/>
    <n v="11"/>
    <n v="135"/>
    <n v="0"/>
    <n v="0"/>
    <n v="-2300"/>
    <n v="0"/>
    <s v="SIM"/>
  </r>
  <r>
    <x v="0"/>
    <s v="Máquinas, Motores e Aparelhos"/>
    <n v="10"/>
    <s v="Ar Condicionado"/>
    <d v="2010-09-21T00:00:00"/>
    <n v="2"/>
    <n v="1640"/>
    <n v="3280"/>
    <n v="10"/>
    <n v="120"/>
    <n v="11"/>
    <n v="135"/>
    <n v="0"/>
    <n v="0"/>
    <n v="-3280"/>
    <n v="0"/>
    <s v="SIM"/>
  </r>
  <r>
    <x v="0"/>
    <s v="Máquinas, Motores e Aparelhos"/>
    <n v="10"/>
    <s v="Ar Condicionado"/>
    <d v="2010-09-21T00:00:00"/>
    <n v="1"/>
    <n v="3350"/>
    <n v="3350"/>
    <n v="10"/>
    <n v="120"/>
    <n v="11"/>
    <n v="135"/>
    <n v="0"/>
    <n v="0"/>
    <n v="-3350"/>
    <n v="0"/>
    <s v="SIM"/>
  </r>
  <r>
    <x v="0"/>
    <s v="Máquinas, Motores e Aparelhos"/>
    <n v="10"/>
    <s v="Ar Condicionado"/>
    <d v="2010-09-21T00:00:00"/>
    <n v="1"/>
    <n v="2670"/>
    <n v="2670"/>
    <n v="10"/>
    <n v="120"/>
    <n v="11"/>
    <n v="135"/>
    <n v="0"/>
    <n v="0"/>
    <n v="-2670"/>
    <n v="0"/>
    <s v="SIM"/>
  </r>
  <r>
    <x v="0"/>
    <s v="Máquinas, Motores e Aparelhos"/>
    <n v="10"/>
    <s v="Camera Digital"/>
    <d v="2010-09-22T00:00:00"/>
    <n v="1"/>
    <n v="599"/>
    <n v="599"/>
    <n v="10"/>
    <n v="120"/>
    <n v="11"/>
    <n v="135"/>
    <n v="0"/>
    <n v="0"/>
    <n v="-599"/>
    <n v="0"/>
    <s v="SIM"/>
  </r>
  <r>
    <x v="0"/>
    <s v="Máquinas, Motores e Aparelhos"/>
    <n v="10"/>
    <s v="Ar Condicionado "/>
    <d v="2010-09-29T00:00:00"/>
    <n v="1"/>
    <n v="1150"/>
    <n v="1150"/>
    <n v="10"/>
    <n v="120"/>
    <n v="11"/>
    <n v="135"/>
    <n v="0"/>
    <n v="0"/>
    <n v="-1150"/>
    <n v="0"/>
    <s v="SIM"/>
  </r>
  <r>
    <x v="0"/>
    <s v="Mobiliário em Geral"/>
    <n v="10"/>
    <s v="Armário Intermediário 02 Portas"/>
    <d v="2010-11-20T00:00:00"/>
    <n v="23"/>
    <n v="840.85"/>
    <n v="19339.55"/>
    <n v="10"/>
    <n v="120"/>
    <n v="11"/>
    <n v="133"/>
    <n v="0"/>
    <n v="0"/>
    <n v="-19339.55"/>
    <n v="0"/>
    <s v="SIM"/>
  </r>
  <r>
    <x v="0"/>
    <s v="Mobiliário em Geral"/>
    <n v="10"/>
    <s v="Armário Baixo 02 Portas"/>
    <d v="2010-11-20T00:00:00"/>
    <n v="77"/>
    <n v="677.1"/>
    <n v="52136.700000000004"/>
    <n v="10"/>
    <n v="120"/>
    <n v="11"/>
    <n v="133"/>
    <n v="0"/>
    <n v="0"/>
    <n v="-52136.700000000004"/>
    <n v="0"/>
    <s v="SIM"/>
  </r>
  <r>
    <x v="0"/>
    <s v="Mobiliário em Geral"/>
    <n v="10"/>
    <s v="Gaveteiro Fixo com 03 Gavetas"/>
    <d v="2010-11-20T00:00:00"/>
    <n v="62"/>
    <n v="331.7"/>
    <n v="20565.399999999998"/>
    <n v="10"/>
    <n v="120"/>
    <n v="11"/>
    <n v="133"/>
    <n v="0"/>
    <n v="0"/>
    <n v="-20565.399999999998"/>
    <n v="0"/>
    <s v="SIM"/>
  </r>
  <r>
    <x v="0"/>
    <s v="Mobiliário em Geral"/>
    <n v="10"/>
    <s v="Mesa de Trabalho em L"/>
    <d v="2010-11-20T00:00:00"/>
    <n v="22"/>
    <n v="1222.0999999999999"/>
    <n v="26886.199999999997"/>
    <n v="10"/>
    <n v="120"/>
    <n v="11"/>
    <n v="133"/>
    <n v="0"/>
    <n v="0"/>
    <n v="-26886.199999999997"/>
    <n v="0"/>
    <s v="SIM"/>
  </r>
  <r>
    <x v="0"/>
    <s v="Mobiliário em Geral"/>
    <n v="10"/>
    <s v="Mesa de Trabalho com Corte Convexo"/>
    <d v="2010-11-20T00:00:00"/>
    <n v="31"/>
    <n v="995.1"/>
    <n v="30848.100000000002"/>
    <n v="10"/>
    <n v="120"/>
    <n v="11"/>
    <n v="133"/>
    <n v="0"/>
    <n v="0"/>
    <n v="-30848.100000000002"/>
    <n v="0"/>
    <s v="SIM"/>
  </r>
  <r>
    <x v="0"/>
    <s v="Mobiliário em Geral"/>
    <n v="10"/>
    <s v="Armário Alto 02 Portas"/>
    <d v="2010-11-20T00:00:00"/>
    <n v="120"/>
    <n v="1146.8"/>
    <n v="137616"/>
    <n v="10"/>
    <n v="120"/>
    <n v="11"/>
    <n v="133"/>
    <n v="0"/>
    <n v="0"/>
    <n v="-137616"/>
    <n v="0"/>
    <s v="SIM"/>
  </r>
  <r>
    <x v="0"/>
    <s v="Mobiliário em Geral"/>
    <n v="10"/>
    <s v="Mesa de Trabalho Retangular"/>
    <d v="2010-11-20T00:00:00"/>
    <n v="3"/>
    <n v="367"/>
    <n v="1101"/>
    <n v="10"/>
    <n v="120"/>
    <n v="11"/>
    <n v="133"/>
    <n v="0"/>
    <n v="0"/>
    <n v="-1101"/>
    <n v="0"/>
    <s v="SIM"/>
  </r>
  <r>
    <x v="0"/>
    <s v="Mobiliário em Geral"/>
    <n v="10"/>
    <s v="Mesa de Trabalho Retangular "/>
    <d v="2010-11-20T00:00:00"/>
    <n v="10"/>
    <n v="448.85"/>
    <n v="4488.5"/>
    <n v="10"/>
    <n v="120"/>
    <n v="11"/>
    <n v="133"/>
    <n v="0"/>
    <n v="0"/>
    <n v="-4488.5"/>
    <n v="0"/>
    <s v="SIM"/>
  </r>
  <r>
    <x v="0"/>
    <s v="Mobiliário em Geral"/>
    <n v="10"/>
    <s v="Mesa de Reunião Triangular "/>
    <d v="2010-11-20T00:00:00"/>
    <n v="9"/>
    <n v="591.5"/>
    <n v="5323.5"/>
    <n v="10"/>
    <n v="120"/>
    <n v="11"/>
    <n v="133"/>
    <n v="0"/>
    <n v="0"/>
    <n v="-5323.5"/>
    <n v="0"/>
    <s v="SIM"/>
  </r>
  <r>
    <x v="0"/>
    <s v="Mobiliário em Geral"/>
    <n v="10"/>
    <s v="Mesa de Reunião Semi Oval"/>
    <d v="2010-11-20T00:00:00"/>
    <n v="2"/>
    <n v="1250.25"/>
    <n v="2500.5"/>
    <n v="10"/>
    <n v="120"/>
    <n v="11"/>
    <n v="133"/>
    <n v="0"/>
    <n v="0"/>
    <n v="-2500.5"/>
    <n v="0"/>
    <s v="SIM"/>
  </r>
  <r>
    <x v="0"/>
    <s v="Mobiliário em Geral"/>
    <n v="10"/>
    <s v="Mesa de Trabalho Retangular"/>
    <d v="2010-11-20T00:00:00"/>
    <n v="9"/>
    <n v="390.85"/>
    <n v="3517.65"/>
    <n v="10"/>
    <n v="120"/>
    <n v="11"/>
    <n v="133"/>
    <n v="0"/>
    <n v="0"/>
    <n v="-3517.65"/>
    <n v="0"/>
    <s v="SIM"/>
  </r>
  <r>
    <x v="0"/>
    <s v="Mobiliário em Geral"/>
    <n v="10"/>
    <s v="Mesa de Trabalho em L "/>
    <d v="2010-11-20T00:00:00"/>
    <n v="1"/>
    <n v="1591.1"/>
    <n v="1591.1"/>
    <n v="10"/>
    <n v="120"/>
    <n v="11"/>
    <n v="133"/>
    <n v="0"/>
    <n v="0"/>
    <n v="-1591.1"/>
    <n v="0"/>
    <s v="SIM"/>
  </r>
  <r>
    <x v="0"/>
    <s v="Mobiliário em Geral"/>
    <n v="10"/>
    <s v="Mesa de Reunião Semi Oval"/>
    <d v="2010-11-27T00:00:00"/>
    <n v="1"/>
    <n v="1250.25"/>
    <n v="1250.25"/>
    <n v="10"/>
    <n v="120"/>
    <n v="11"/>
    <n v="133"/>
    <n v="0"/>
    <n v="0"/>
    <n v="-1250.25"/>
    <n v="0"/>
    <s v="SIM"/>
  </r>
  <r>
    <x v="0"/>
    <s v="Mobiliário em Geral"/>
    <n v="10"/>
    <s v="Armário Estante com 02 Portas"/>
    <d v="2010-11-27T00:00:00"/>
    <n v="1"/>
    <n v="1415"/>
    <n v="1415"/>
    <n v="10"/>
    <n v="120"/>
    <n v="11"/>
    <n v="133"/>
    <n v="0"/>
    <n v="0"/>
    <n v="-1415"/>
    <n v="0"/>
    <s v="SIM"/>
  </r>
  <r>
    <x v="0"/>
    <s v="Mobiliário em Geral"/>
    <n v="10"/>
    <s v="Gaveteiro Volante com 05 Gavetas"/>
    <d v="2010-11-27T00:00:00"/>
    <n v="1"/>
    <n v="635.54999999999995"/>
    <n v="635.54999999999995"/>
    <n v="10"/>
    <n v="120"/>
    <n v="11"/>
    <n v="133"/>
    <n v="0"/>
    <n v="0"/>
    <n v="-635.54999999999995"/>
    <n v="0"/>
    <s v="SIM"/>
  </r>
  <r>
    <x v="0"/>
    <s v="Máquinas, Motores e Aparelhos"/>
    <n v="10"/>
    <s v="Plastificadora "/>
    <d v="2010-11-30T00:00:00"/>
    <n v="1"/>
    <n v="360"/>
    <n v="360"/>
    <n v="10"/>
    <n v="120"/>
    <n v="11"/>
    <n v="133"/>
    <n v="0"/>
    <n v="0"/>
    <n v="-360"/>
    <n v="0"/>
    <s v="SIM"/>
  </r>
  <r>
    <x v="0"/>
    <s v="Máquinas, Motores e Aparelhos"/>
    <n v="10"/>
    <s v="Fragmentadora "/>
    <d v="2010-11-30T00:00:00"/>
    <n v="1"/>
    <n v="900"/>
    <n v="900"/>
    <n v="10"/>
    <n v="120"/>
    <n v="11"/>
    <n v="133"/>
    <n v="0"/>
    <n v="0"/>
    <n v="-900"/>
    <n v="0"/>
    <s v="SIM"/>
  </r>
  <r>
    <x v="0"/>
    <s v="Mobiliário em Geral"/>
    <n v="10"/>
    <s v="Poltrona Fixa Espaldar Médio"/>
    <d v="2010-12-10T00:00:00"/>
    <n v="48"/>
    <n v="735.91"/>
    <n v="35323.68"/>
    <n v="10"/>
    <n v="120"/>
    <n v="11"/>
    <n v="132"/>
    <n v="0"/>
    <n v="0"/>
    <n v="-35323.68"/>
    <n v="0"/>
    <s v="SIM"/>
  </r>
  <r>
    <x v="0"/>
    <s v="Mobiliário em Geral"/>
    <n v="10"/>
    <s v="Poltrona Fixa Espaldar Baixo"/>
    <d v="2010-12-10T00:00:00"/>
    <n v="26"/>
    <n v="501.63"/>
    <n v="13042.38"/>
    <n v="10"/>
    <n v="120"/>
    <n v="11"/>
    <n v="132"/>
    <n v="0"/>
    <n v="0"/>
    <n v="-13042.38"/>
    <n v="0"/>
    <s v="SIM"/>
  </r>
  <r>
    <x v="0"/>
    <s v="Mobiliário em Geral"/>
    <n v="10"/>
    <s v="Poltrona Giratória Espaldar Alto"/>
    <d v="2010-12-10T00:00:00"/>
    <n v="34"/>
    <n v="1001.08"/>
    <n v="34036.720000000001"/>
    <n v="10"/>
    <n v="120"/>
    <n v="11"/>
    <n v="132"/>
    <n v="0"/>
    <n v="0"/>
    <n v="-34036.720000000001"/>
    <n v="0"/>
    <s v="SIM"/>
  </r>
  <r>
    <x v="0"/>
    <s v="Mobiliário em Geral"/>
    <n v="10"/>
    <s v="Cadeira sem braço empilhavel"/>
    <d v="2010-12-10T00:00:00"/>
    <n v="20"/>
    <n v="239.03"/>
    <n v="4780.6000000000004"/>
    <n v="10"/>
    <n v="120"/>
    <n v="11"/>
    <n v="132"/>
    <n v="0"/>
    <n v="0"/>
    <n v="-4780.6000000000004"/>
    <n v="0"/>
    <s v="SIM"/>
  </r>
  <r>
    <x v="0"/>
    <s v="Mobiliário em Geral"/>
    <n v="10"/>
    <s v="Poltrona Giratória Espaldar Baixo"/>
    <d v="2010-12-10T00:00:00"/>
    <n v="46"/>
    <n v="721.4"/>
    <n v="33184.400000000001"/>
    <n v="10"/>
    <n v="120"/>
    <n v="11"/>
    <n v="132"/>
    <n v="0"/>
    <n v="0"/>
    <n v="-33184.400000000001"/>
    <n v="0"/>
    <s v="SIM"/>
  </r>
  <r>
    <x v="0"/>
    <s v="Mobiliário em Geral"/>
    <n v="10"/>
    <s v="Poltrona Giratória Espaldar Médio"/>
    <d v="2010-12-10T00:00:00"/>
    <n v="16"/>
    <n v="2889.65"/>
    <n v="46234.400000000001"/>
    <n v="10"/>
    <n v="120"/>
    <n v="11"/>
    <n v="132"/>
    <n v="0"/>
    <n v="0"/>
    <n v="-46234.400000000001"/>
    <n v="0"/>
    <s v="SIM"/>
  </r>
  <r>
    <x v="0"/>
    <s v="Mobiliário em Geral"/>
    <n v="10"/>
    <s v="Poltrona Giratória Espaldar Alto"/>
    <d v="2010-12-10T00:00:00"/>
    <n v="12"/>
    <n v="831.74"/>
    <n v="9980.880000000001"/>
    <n v="10"/>
    <n v="120"/>
    <n v="11"/>
    <n v="132"/>
    <n v="0"/>
    <n v="0"/>
    <n v="-9980.880000000001"/>
    <n v="0"/>
    <s v="SIM"/>
  </r>
  <r>
    <x v="0"/>
    <s v="Mobiliário em Geral"/>
    <n v="10"/>
    <s v="Poltrona Fixa Espaldar Médio"/>
    <d v="2010-12-10T00:00:00"/>
    <n v="5"/>
    <n v="546.59"/>
    <n v="2732.9500000000003"/>
    <n v="10"/>
    <n v="120"/>
    <n v="11"/>
    <n v="132"/>
    <n v="0"/>
    <n v="0"/>
    <n v="-2732.9500000000003"/>
    <n v="0"/>
    <s v="SIM"/>
  </r>
  <r>
    <x v="0"/>
    <s v="Mobiliário em Geral"/>
    <n v="10"/>
    <s v="Sofá 03 Lugares"/>
    <d v="2010-12-10T00:00:00"/>
    <n v="5"/>
    <n v="3515.43"/>
    <n v="17577.149999999998"/>
    <n v="10"/>
    <n v="120"/>
    <n v="11"/>
    <n v="132"/>
    <n v="0"/>
    <n v="0"/>
    <n v="-17577.149999999998"/>
    <n v="0"/>
    <s v="SIM"/>
  </r>
  <r>
    <x v="0"/>
    <s v="Mobiliário em Geral"/>
    <n v="10"/>
    <s v="Sofá Componível de 02 Lugares Espaldar Médio"/>
    <d v="2010-12-10T00:00:00"/>
    <n v="2"/>
    <n v="2230"/>
    <n v="4460"/>
    <n v="10"/>
    <n v="120"/>
    <n v="11"/>
    <n v="132"/>
    <n v="0"/>
    <n v="0"/>
    <n v="-4460"/>
    <n v="0"/>
    <s v="SIM"/>
  </r>
  <r>
    <x v="0"/>
    <s v="Mobiliário em Geral"/>
    <n v="10"/>
    <s v="Sofá 02 Lugares"/>
    <d v="2010-12-10T00:00:00"/>
    <n v="2"/>
    <n v="2908.09"/>
    <n v="5816.18"/>
    <n v="10"/>
    <n v="120"/>
    <n v="11"/>
    <n v="132"/>
    <n v="0"/>
    <n v="0"/>
    <n v="-5816.18"/>
    <n v="0"/>
    <s v="SIM"/>
  </r>
  <r>
    <x v="0"/>
    <s v="Mobiliário em Geral"/>
    <n v="10"/>
    <s v="Poltrona Giratória Espaldar Alto"/>
    <d v="2010-12-10T00:00:00"/>
    <n v="1"/>
    <n v="2967.48"/>
    <n v="2967.48"/>
    <n v="10"/>
    <n v="120"/>
    <n v="11"/>
    <n v="132"/>
    <n v="0"/>
    <n v="0"/>
    <n v="-2967.48"/>
    <n v="0"/>
    <s v="SIM"/>
  </r>
  <r>
    <x v="0"/>
    <s v="Mobiliário em Geral"/>
    <n v="10"/>
    <s v="Cadeira Concha "/>
    <d v="2010-12-31T00:00:00"/>
    <n v="7"/>
    <n v="158"/>
    <n v="1106"/>
    <n v="10"/>
    <n v="120"/>
    <n v="11"/>
    <n v="132"/>
    <n v="0"/>
    <n v="0"/>
    <n v="-1106"/>
    <n v="0"/>
    <s v="SIM"/>
  </r>
  <r>
    <x v="0"/>
    <s v="Mobiliário em Geral"/>
    <n v="10"/>
    <s v="Poltrona Scuna Light "/>
    <d v="2010-12-31T00:00:00"/>
    <n v="2"/>
    <n v="980"/>
    <n v="1960"/>
    <n v="10"/>
    <n v="120"/>
    <n v="11"/>
    <n v="132"/>
    <n v="0"/>
    <n v="0"/>
    <n v="-1960"/>
    <n v="0"/>
    <s v="SIM"/>
  </r>
  <r>
    <x v="0"/>
    <s v="Mobiliário em Geral"/>
    <n v="10"/>
    <s v="Poltrona Presidente"/>
    <d v="2010-12-31T00:00:00"/>
    <n v="3"/>
    <n v="529"/>
    <n v="1587"/>
    <n v="10"/>
    <n v="120"/>
    <n v="11"/>
    <n v="132"/>
    <n v="0"/>
    <n v="0"/>
    <n v="-1587"/>
    <n v="0"/>
    <s v="SIM"/>
  </r>
  <r>
    <x v="0"/>
    <s v="Máquinas, Motores e Aparelhos"/>
    <n v="10"/>
    <s v="TV LCD 26 LG"/>
    <d v="2011-01-14T00:00:00"/>
    <n v="1"/>
    <n v="1099"/>
    <n v="1099"/>
    <n v="10"/>
    <n v="120"/>
    <n v="10"/>
    <n v="131"/>
    <n v="0"/>
    <n v="0"/>
    <n v="-1099"/>
    <n v="0"/>
    <s v="SIM"/>
  </r>
  <r>
    <x v="0"/>
    <s v="Máquinas, Motores e Aparelhos"/>
    <n v="10"/>
    <s v="Forno de Microondas Panasonic"/>
    <d v="2011-01-20T00:00:00"/>
    <n v="1"/>
    <n v="268.2"/>
    <n v="268.2"/>
    <n v="10"/>
    <n v="120"/>
    <n v="10"/>
    <n v="131"/>
    <n v="0"/>
    <n v="0"/>
    <n v="-268.2"/>
    <n v="0"/>
    <s v="SIM"/>
  </r>
  <r>
    <x v="0"/>
    <s v="Computadores e Periféricos"/>
    <n v="20"/>
    <s v="Scanner Fujitsu"/>
    <d v="2011-02-07T00:00:00"/>
    <n v="1"/>
    <n v="1980"/>
    <n v="1980"/>
    <n v="5"/>
    <n v="60"/>
    <n v="10"/>
    <n v="130"/>
    <n v="0"/>
    <n v="0"/>
    <n v="-1980"/>
    <n v="0"/>
    <s v="SIM"/>
  </r>
  <r>
    <x v="0"/>
    <s v="Máquinas, Motores e Aparelhos"/>
    <n v="10"/>
    <s v="Ar Condicionado"/>
    <d v="2011-02-23T00:00:00"/>
    <n v="1"/>
    <n v="1002"/>
    <n v="1002"/>
    <n v="10"/>
    <n v="120"/>
    <n v="10"/>
    <n v="130"/>
    <n v="0"/>
    <n v="0"/>
    <n v="-1002"/>
    <n v="0"/>
    <s v="SIM"/>
  </r>
  <r>
    <x v="0"/>
    <s v="Máquinas, Motores e Aparelhos"/>
    <n v="10"/>
    <s v="Ipad - WI - FI"/>
    <d v="2011-04-04T00:00:00"/>
    <n v="1"/>
    <n v="2115"/>
    <n v="2115"/>
    <n v="10"/>
    <n v="120"/>
    <n v="10"/>
    <n v="128"/>
    <n v="0"/>
    <n v="0"/>
    <n v="-2115"/>
    <n v="0"/>
    <s v="SIM"/>
  </r>
  <r>
    <x v="0"/>
    <s v="Máquinas, Motores e Aparelhos"/>
    <n v="10"/>
    <s v="Fax Panasonic"/>
    <d v="2011-04-06T00:00:00"/>
    <n v="1"/>
    <n v="550"/>
    <n v="550"/>
    <n v="10"/>
    <n v="120"/>
    <n v="10"/>
    <n v="128"/>
    <n v="0"/>
    <n v="0"/>
    <n v="-550"/>
    <n v="0"/>
    <s v="SIM"/>
  </r>
  <r>
    <x v="0"/>
    <s v="Computadores e Periféricos"/>
    <n v="20"/>
    <s v="Servidor"/>
    <d v="2011-04-08T00:00:00"/>
    <n v="1"/>
    <n v="6411.45"/>
    <n v="6411.45"/>
    <n v="5"/>
    <n v="60"/>
    <n v="10"/>
    <n v="128"/>
    <n v="0"/>
    <n v="0"/>
    <n v="-6411.45"/>
    <n v="0"/>
    <s v="SIM"/>
  </r>
  <r>
    <x v="0"/>
    <s v="Mobiliário em Geral"/>
    <n v="10"/>
    <s v="Armário Misto 800 x 500 x1600 Borda Reta Wengue"/>
    <d v="2011-04-14T00:00:00"/>
    <n v="1"/>
    <n v="897.6"/>
    <n v="897.6"/>
    <n v="10"/>
    <n v="120"/>
    <n v="10"/>
    <n v="128"/>
    <n v="0"/>
    <n v="0"/>
    <n v="-897.6"/>
    <n v="0"/>
    <s v="SIM"/>
  </r>
  <r>
    <x v="0"/>
    <s v="Mobiliário em Geral"/>
    <n v="10"/>
    <s v="Mesa Reunião Redonda 1200MM Borda Reta Wengue"/>
    <d v="2011-04-16T00:00:00"/>
    <n v="2"/>
    <n v="591.5"/>
    <n v="1183"/>
    <n v="10"/>
    <n v="120"/>
    <n v="10"/>
    <n v="128"/>
    <n v="0"/>
    <n v="0"/>
    <n v="-1183"/>
    <n v="0"/>
    <s v="SIM"/>
  </r>
  <r>
    <x v="0"/>
    <s v="Mobiliário em Geral"/>
    <n v="10"/>
    <s v="Mesa Auxilar 1600 X 600 Borda Reta Wengue"/>
    <d v="2011-04-16T00:00:00"/>
    <n v="9"/>
    <n v="457"/>
    <n v="4113"/>
    <n v="10"/>
    <n v="120"/>
    <n v="10"/>
    <n v="128"/>
    <n v="0"/>
    <n v="0"/>
    <n v="-4113"/>
    <n v="0"/>
    <s v="SIM"/>
  </r>
  <r>
    <x v="0"/>
    <s v="Mobiliário em Geral"/>
    <n v="10"/>
    <s v="Gaveteiro Fixo 335  02 gavetas em Madeira Borda Reta Wengue"/>
    <d v="2011-04-16T00:00:00"/>
    <n v="4"/>
    <n v="257.45"/>
    <n v="1029.8"/>
    <n v="10"/>
    <n v="120"/>
    <n v="10"/>
    <n v="128"/>
    <n v="0"/>
    <n v="0"/>
    <n v="-1029.8"/>
    <n v="0"/>
    <s v="SIM"/>
  </r>
  <r>
    <x v="0"/>
    <s v="Mobiliário em Geral"/>
    <n v="10"/>
    <s v="Armário Arquivo Nicho 480 x 500 x 1600 Borda Reta Wengue "/>
    <d v="2011-04-16T00:00:00"/>
    <n v="4"/>
    <n v="1090.95"/>
    <n v="4363.8"/>
    <n v="10"/>
    <n v="120"/>
    <n v="10"/>
    <n v="128"/>
    <n v="0"/>
    <n v="0"/>
    <n v="-4363.8"/>
    <n v="0"/>
    <s v="SIM"/>
  </r>
  <r>
    <x v="0"/>
    <s v="Mobiliário em Geral"/>
    <n v="10"/>
    <s v="Mesa L 1400 x 1600 x 600 x 600 Borda Rta Wengue"/>
    <d v="2011-04-16T00:00:00"/>
    <n v="5"/>
    <n v="1222.04"/>
    <n v="6110.2"/>
    <n v="10"/>
    <n v="120"/>
    <n v="10"/>
    <n v="128"/>
    <n v="0"/>
    <n v="0"/>
    <n v="-6110.2"/>
    <n v="0"/>
    <s v="SIM"/>
  </r>
  <r>
    <x v="0"/>
    <s v="Mobiliário em Geral"/>
    <n v="10"/>
    <s v="Suporte CPU Aço Regulável 150-230x350-470x310"/>
    <d v="2011-04-16T00:00:00"/>
    <n v="7"/>
    <n v="180.85"/>
    <n v="1265.95"/>
    <n v="10"/>
    <n v="120"/>
    <n v="10"/>
    <n v="128"/>
    <n v="0"/>
    <n v="0"/>
    <n v="-1265.95"/>
    <n v="0"/>
    <s v="SIM"/>
  </r>
  <r>
    <x v="0"/>
    <s v="Mobiliário em Geral"/>
    <n v="10"/>
    <s v="Armário Alto 800 X 500 X 1600 Borda Reta Wengue"/>
    <d v="2011-04-16T00:00:00"/>
    <n v="5"/>
    <n v="1146.8"/>
    <n v="5734"/>
    <n v="10"/>
    <n v="120"/>
    <n v="10"/>
    <n v="128"/>
    <n v="0"/>
    <n v="0"/>
    <n v="-5734"/>
    <n v="0"/>
    <s v="SIM"/>
  </r>
  <r>
    <x v="0"/>
    <s v="Mobiliário em Geral"/>
    <n v="10"/>
    <s v="Armário Baixo 800 X 500 X 740 Borda Reta Wengue"/>
    <d v="2011-04-16T00:00:00"/>
    <n v="2"/>
    <n v="743"/>
    <n v="1486"/>
    <n v="10"/>
    <n v="120"/>
    <n v="10"/>
    <n v="128"/>
    <n v="0"/>
    <n v="0"/>
    <n v="-1486"/>
    <n v="0"/>
    <s v="SIM"/>
  </r>
  <r>
    <x v="0"/>
    <s v="Mobiliário em Geral"/>
    <n v="10"/>
    <s v="Mesa Auxiliar 1000 X 600 Borda Reta Wengue"/>
    <d v="2011-04-16T00:00:00"/>
    <n v="2"/>
    <n v="390.85"/>
    <n v="781.7"/>
    <n v="10"/>
    <n v="120"/>
    <n v="10"/>
    <n v="128"/>
    <n v="0"/>
    <n v="0"/>
    <n v="-781.7"/>
    <n v="0"/>
    <s v="SIM"/>
  </r>
  <r>
    <x v="0"/>
    <s v="Mobiliário em Geral"/>
    <n v="10"/>
    <s v="Gaveteiro Pedestal 600 Pronf Madeira 05 Gavetas Wengue"/>
    <d v="2011-04-16T00:00:00"/>
    <n v="1"/>
    <n v="680.8"/>
    <n v="680.8"/>
    <n v="10"/>
    <n v="120"/>
    <n v="10"/>
    <n v="128"/>
    <n v="0"/>
    <n v="0"/>
    <n v="-680.8"/>
    <n v="0"/>
    <s v="SIM"/>
  </r>
  <r>
    <x v="0"/>
    <s v="Mobiliário em Geral"/>
    <n v="10"/>
    <s v="Armário Misto 800 x 500 x1600 Borda Reta Wengue"/>
    <d v="2011-04-16T00:00:00"/>
    <n v="1"/>
    <n v="897.6"/>
    <n v="897.6"/>
    <n v="10"/>
    <n v="120"/>
    <n v="10"/>
    <n v="128"/>
    <n v="0"/>
    <n v="0"/>
    <n v="-897.6"/>
    <n v="0"/>
    <s v="SIM"/>
  </r>
  <r>
    <x v="0"/>
    <s v="Mobiliário em Geral"/>
    <n v="10"/>
    <s v="Mesa Reunião Retangular 2700 X 1000MM com calha"/>
    <d v="2011-04-16T00:00:00"/>
    <n v="1"/>
    <n v="1250.25"/>
    <n v="1250.25"/>
    <n v="10"/>
    <n v="120"/>
    <n v="10"/>
    <n v="128"/>
    <n v="0"/>
    <n v="0"/>
    <n v="-1250.25"/>
    <n v="0"/>
    <s v="SIM"/>
  </r>
  <r>
    <x v="0"/>
    <s v="Computadores e Periféricos"/>
    <n v="20"/>
    <s v="Scanner Snap "/>
    <d v="2011-04-19T00:00:00"/>
    <n v="2"/>
    <n v="1940"/>
    <n v="3880"/>
    <n v="5"/>
    <n v="60"/>
    <n v="10"/>
    <n v="128"/>
    <n v="0"/>
    <n v="0"/>
    <n v="-3880"/>
    <n v="0"/>
    <s v="SIM"/>
  </r>
  <r>
    <x v="0"/>
    <s v="Mobiliário em Geral"/>
    <n v="10"/>
    <s v="Assento/Enconto para longarina espaldar médio"/>
    <d v="2011-04-24T00:00:00"/>
    <n v="1"/>
    <n v="470.53"/>
    <n v="470.53"/>
    <n v="10"/>
    <n v="120"/>
    <n v="10"/>
    <n v="128"/>
    <n v="0"/>
    <n v="0"/>
    <n v="-470.53"/>
    <n v="0"/>
    <s v="SIM"/>
  </r>
  <r>
    <x v="0"/>
    <s v="Mobiliário em Geral"/>
    <n v="10"/>
    <s v="Cadeira/Poltrona Giratória Espaldar Médio base cromada"/>
    <d v="2011-04-27T00:00:00"/>
    <n v="11"/>
    <n v="881.74"/>
    <n v="9699.14"/>
    <n v="10"/>
    <n v="120"/>
    <n v="10"/>
    <n v="128"/>
    <n v="0"/>
    <n v="0"/>
    <n v="-9699.14"/>
    <n v="0"/>
    <s v="SIM"/>
  </r>
  <r>
    <x v="0"/>
    <s v="Mobiliário em Geral"/>
    <n v="10"/>
    <s v="Cadeira/Poltrona fixa espaldar baixo base cromada"/>
    <d v="2011-04-27T00:00:00"/>
    <n v="26"/>
    <n v="501.63"/>
    <n v="13042.38"/>
    <n v="10"/>
    <n v="120"/>
    <n v="10"/>
    <n v="128"/>
    <n v="0"/>
    <n v="0"/>
    <n v="-13042.38"/>
    <n v="0"/>
    <s v="SIM"/>
  </r>
  <r>
    <x v="0"/>
    <s v="Mobiliário em Geral"/>
    <n v="10"/>
    <s v="Assento/Enconto para longarina espaldar médio"/>
    <d v="2011-04-27T00:00:00"/>
    <n v="17"/>
    <n v="470.53"/>
    <n v="7999.0099999999993"/>
    <n v="10"/>
    <n v="120"/>
    <n v="10"/>
    <n v="128"/>
    <n v="0"/>
    <n v="0"/>
    <n v="-7999.0099999999993"/>
    <n v="0"/>
    <s v="SIM"/>
  </r>
  <r>
    <x v="0"/>
    <s v="Mobiliário em Geral"/>
    <n v="10"/>
    <s v="Banco Componível de 03 Lugares Cromado"/>
    <d v="2011-04-27T00:00:00"/>
    <n v="6"/>
    <n v="280.75"/>
    <n v="1684.5"/>
    <n v="10"/>
    <n v="120"/>
    <n v="10"/>
    <n v="128"/>
    <n v="0"/>
    <n v="0"/>
    <n v="-1684.5"/>
    <n v="0"/>
    <s v="SIM"/>
  </r>
  <r>
    <x v="0"/>
    <s v="Computadores e Periféricos"/>
    <n v="20"/>
    <s v="Notebook Sony Vaio "/>
    <d v="2011-05-03T00:00:00"/>
    <n v="1"/>
    <n v="2511"/>
    <n v="2511"/>
    <n v="5"/>
    <n v="60"/>
    <n v="10"/>
    <n v="127"/>
    <n v="0"/>
    <n v="0"/>
    <n v="-2511"/>
    <n v="0"/>
    <s v="SIM"/>
  </r>
  <r>
    <x v="0"/>
    <s v="Mobiliário em Geral"/>
    <n v="10"/>
    <s v="Sofá de 03 Lugares Pé em Alumínio em Couro "/>
    <d v="2011-05-13T00:00:00"/>
    <n v="2"/>
    <n v="3515.43"/>
    <n v="7030.86"/>
    <n v="10"/>
    <n v="120"/>
    <n v="10"/>
    <n v="127"/>
    <n v="0"/>
    <n v="0"/>
    <n v="-7030.86"/>
    <n v="0"/>
    <s v="SIM"/>
  </r>
  <r>
    <x v="0"/>
    <s v="Máquinas, Motores e Aparelhos"/>
    <n v="10"/>
    <s v="Projetor Multimídia"/>
    <d v="2011-05-27T00:00:00"/>
    <n v="2"/>
    <n v="1671"/>
    <n v="3342"/>
    <n v="10"/>
    <n v="120"/>
    <n v="10"/>
    <n v="127"/>
    <n v="0"/>
    <n v="0"/>
    <n v="-3342"/>
    <n v="0"/>
    <s v="SIM"/>
  </r>
  <r>
    <x v="0"/>
    <s v="Máquinas, Motores e Aparelhos"/>
    <n v="10"/>
    <s v="Calculadora Elgin"/>
    <d v="2011-06-10T00:00:00"/>
    <n v="1"/>
    <n v="390"/>
    <n v="390"/>
    <n v="10"/>
    <n v="120"/>
    <n v="10"/>
    <n v="126"/>
    <n v="0"/>
    <n v="0"/>
    <n v="-390"/>
    <n v="0"/>
    <s v="SIM"/>
  </r>
  <r>
    <x v="1"/>
    <s v="Imóveis"/>
    <n v="4"/>
    <s v="3º andar"/>
    <d v="2011-06-28T00:00:00"/>
    <n v="1"/>
    <n v="379777.03"/>
    <n v="379777.03"/>
    <n v="25"/>
    <n v="300"/>
    <n v="10"/>
    <n v="126"/>
    <n v="0"/>
    <n v="-1265.9234333333334"/>
    <n v="-159506.35260000001"/>
    <n v="220270.67740000002"/>
    <s v="NÃO"/>
  </r>
  <r>
    <x v="0"/>
    <s v="Máquinas, Motores e Aparelhos"/>
    <n v="10"/>
    <s v="Projetor Multimídia "/>
    <d v="2011-09-12T00:00:00"/>
    <n v="2"/>
    <n v="1830"/>
    <n v="3660"/>
    <n v="10"/>
    <n v="120"/>
    <n v="10"/>
    <n v="123"/>
    <n v="0"/>
    <n v="0"/>
    <n v="-3660"/>
    <n v="0"/>
    <s v="SIM"/>
  </r>
  <r>
    <x v="0"/>
    <s v="Computadores e Periféricos"/>
    <n v="20"/>
    <s v="Notebook Dell Vostro 3450"/>
    <d v="2011-10-17T00:00:00"/>
    <n v="1"/>
    <n v="2203"/>
    <n v="2203"/>
    <n v="5"/>
    <n v="60"/>
    <n v="10"/>
    <n v="122"/>
    <n v="0"/>
    <n v="0"/>
    <n v="-2203"/>
    <n v="0"/>
    <s v="SIM"/>
  </r>
  <r>
    <x v="0"/>
    <s v="Máquinas, Motores e Aparelhos"/>
    <n v="10"/>
    <s v="Calculadora  Elgin"/>
    <d v="2011-11-11T00:00:00"/>
    <n v="1"/>
    <n v="390"/>
    <n v="390"/>
    <n v="10"/>
    <n v="120"/>
    <n v="10"/>
    <n v="121"/>
    <n v="0"/>
    <n v="0"/>
    <n v="-390"/>
    <n v="0"/>
    <s v="SIM"/>
  </r>
  <r>
    <x v="0"/>
    <s v="Computadores e Periféricos"/>
    <n v="20"/>
    <s v="Monitor"/>
    <d v="2011-11-26T00:00:00"/>
    <n v="1"/>
    <n v="420.91"/>
    <n v="420.91"/>
    <n v="5"/>
    <n v="60"/>
    <n v="10"/>
    <n v="121"/>
    <n v="0"/>
    <n v="0"/>
    <n v="-420.91"/>
    <n v="0"/>
    <s v="SIM"/>
  </r>
  <r>
    <x v="0"/>
    <s v="Computadores e Periféricos"/>
    <n v="20"/>
    <s v="Desktop xps 8300"/>
    <d v="2011-11-26T00:00:00"/>
    <n v="1"/>
    <n v="2912.06"/>
    <n v="2912.06"/>
    <n v="5"/>
    <n v="60"/>
    <n v="10"/>
    <n v="121"/>
    <n v="0"/>
    <n v="0"/>
    <n v="-2912.06"/>
    <n v="0"/>
    <s v="SIM"/>
  </r>
  <r>
    <x v="0"/>
    <s v="Máquinas, Motores e Aparelhos"/>
    <n v="10"/>
    <s v="Fax Panasonic "/>
    <d v="2011-12-06T00:00:00"/>
    <n v="1"/>
    <n v="560"/>
    <n v="560"/>
    <n v="10"/>
    <n v="120"/>
    <n v="10"/>
    <n v="120"/>
    <n v="0"/>
    <n v="0"/>
    <n v="-560"/>
    <n v="0"/>
    <s v="NÃO"/>
  </r>
  <r>
    <x v="0"/>
    <s v="Computadores e Periféricos"/>
    <n v="20"/>
    <s v="Notebook Vaio Prata"/>
    <d v="2012-03-08T00:00:00"/>
    <n v="1"/>
    <n v="3990"/>
    <n v="3990"/>
    <n v="5"/>
    <n v="60"/>
    <n v="9"/>
    <n v="117"/>
    <n v="0"/>
    <n v="0"/>
    <n v="-3990"/>
    <n v="0"/>
    <s v="SIM"/>
  </r>
  <r>
    <x v="0"/>
    <s v="Computadores e Periféricos"/>
    <n v="20"/>
    <s v="Scanner Snap"/>
    <d v="2012-05-15T00:00:00"/>
    <n v="2"/>
    <n v="2230"/>
    <n v="4460"/>
    <n v="5"/>
    <n v="60"/>
    <n v="9"/>
    <n v="115"/>
    <n v="0"/>
    <n v="0"/>
    <n v="-4460"/>
    <n v="0"/>
    <s v="SIM"/>
  </r>
  <r>
    <x v="0"/>
    <s v="Máquinas, Motores e Aparelhos"/>
    <n v="10"/>
    <s v="Máquina de Preencher cheque"/>
    <d v="2012-07-02T00:00:00"/>
    <n v="1"/>
    <n v="1180"/>
    <n v="1180"/>
    <n v="10"/>
    <n v="120"/>
    <n v="9"/>
    <n v="113"/>
    <n v="0"/>
    <n v="-9.8333333333333339"/>
    <n v="-1111.1666666666667"/>
    <n v="68.833333333333258"/>
    <s v="NÃO"/>
  </r>
  <r>
    <x v="0"/>
    <s v="Mobiliário em Geral"/>
    <n v="10"/>
    <s v="Mesa 03 Gavetas"/>
    <d v="2012-07-06T00:00:00"/>
    <n v="4"/>
    <n v="797.63"/>
    <n v="3190.52"/>
    <n v="10"/>
    <n v="120"/>
    <n v="9"/>
    <n v="113"/>
    <n v="0"/>
    <n v="-26.587666666666667"/>
    <n v="-3004.4063333333334"/>
    <n v="186.11366666666663"/>
    <s v="NÃO"/>
  </r>
  <r>
    <x v="0"/>
    <s v="Mobiliário em Geral"/>
    <n v="10"/>
    <s v="Balcão Recepção"/>
    <d v="2012-07-06T00:00:00"/>
    <n v="1"/>
    <n v="2030"/>
    <n v="2030"/>
    <n v="10"/>
    <n v="120"/>
    <n v="9"/>
    <n v="113"/>
    <n v="0"/>
    <n v="-16.916666666666668"/>
    <n v="-1911.5833333333335"/>
    <n v="118.41666666666652"/>
    <s v="NÃO"/>
  </r>
  <r>
    <x v="0"/>
    <s v="Mobiliário em Geral"/>
    <n v="10"/>
    <s v="Gaveteiro Fixo"/>
    <d v="2012-07-06T00:00:00"/>
    <n v="1"/>
    <n v="173.1"/>
    <n v="173.1"/>
    <n v="10"/>
    <n v="120"/>
    <n v="9"/>
    <n v="113"/>
    <n v="0"/>
    <n v="-1.4424999999999999"/>
    <n v="-163.0025"/>
    <n v="10.097499999999997"/>
    <s v="NÃO"/>
  </r>
  <r>
    <x v="0"/>
    <s v="Máquinas, Motores e Aparelhos"/>
    <n v="10"/>
    <s v="Câmera Digital Nikon"/>
    <d v="2012-08-17T00:00:00"/>
    <n v="1"/>
    <n v="399"/>
    <n v="399"/>
    <n v="10"/>
    <n v="120"/>
    <n v="9"/>
    <n v="112"/>
    <n v="0"/>
    <n v="-3.3250000000000002"/>
    <n v="-372.40000000000003"/>
    <n v="26.599999999999966"/>
    <s v="NÃO"/>
  </r>
  <r>
    <x v="0"/>
    <s v="Máquinas, Motores e Aparelhos"/>
    <n v="10"/>
    <s v="Forno"/>
    <d v="2012-08-22T00:00:00"/>
    <n v="1"/>
    <n v="420"/>
    <n v="420"/>
    <n v="10"/>
    <n v="120"/>
    <n v="9"/>
    <n v="112"/>
    <n v="0"/>
    <n v="-3.5"/>
    <n v="-392"/>
    <n v="28"/>
    <s v="NÃO"/>
  </r>
  <r>
    <x v="0"/>
    <s v="Máquinas, Motores e Aparelhos"/>
    <n v="10"/>
    <s v="Fogão"/>
    <d v="2012-08-24T00:00:00"/>
    <n v="1"/>
    <n v="865"/>
    <n v="865"/>
    <n v="10"/>
    <n v="120"/>
    <n v="9"/>
    <n v="112"/>
    <n v="0"/>
    <n v="-7.208333333333333"/>
    <n v="-807.33333333333326"/>
    <n v="57.666666666666742"/>
    <s v="NÃO"/>
  </r>
  <r>
    <x v="0"/>
    <s v="Máquinas, Motores e Aparelhos"/>
    <n v="10"/>
    <s v="Microodas "/>
    <d v="2012-10-01T00:00:00"/>
    <n v="1"/>
    <n v="699"/>
    <n v="699"/>
    <n v="10"/>
    <n v="120"/>
    <n v="9"/>
    <n v="110"/>
    <n v="0"/>
    <n v="-5.8250000000000002"/>
    <n v="-640.75"/>
    <n v="58.25"/>
    <s v="NÃO"/>
  </r>
  <r>
    <x v="0"/>
    <s v="Mobiliário em Geral"/>
    <n v="10"/>
    <s v="Gaveteiro Pedestal"/>
    <d v="2012-10-02T00:00:00"/>
    <n v="1"/>
    <n v="776"/>
    <n v="776"/>
    <n v="10"/>
    <n v="120"/>
    <n v="9"/>
    <n v="110"/>
    <n v="0"/>
    <n v="-6.4666666666666668"/>
    <n v="-711.33333333333337"/>
    <n v="64.666666666666629"/>
    <s v="NÃO"/>
  </r>
  <r>
    <x v="0"/>
    <s v="Máquinas, Motores e Aparelhos"/>
    <n v="10"/>
    <s v="Refrigerador "/>
    <d v="2012-10-08T00:00:00"/>
    <n v="1"/>
    <n v="1999"/>
    <n v="1999"/>
    <n v="10"/>
    <n v="120"/>
    <n v="9"/>
    <n v="110"/>
    <n v="0"/>
    <n v="-16.658333333333335"/>
    <n v="-1832.4166666666667"/>
    <n v="166.58333333333326"/>
    <s v="NÃO"/>
  </r>
  <r>
    <x v="0"/>
    <s v="Máquinas, Motores e Aparelhos"/>
    <n v="10"/>
    <s v="Máquina de Café"/>
    <d v="2012-12-05T00:00:00"/>
    <n v="1"/>
    <n v="820"/>
    <n v="820"/>
    <n v="10"/>
    <n v="120"/>
    <n v="9"/>
    <n v="108"/>
    <n v="0"/>
    <n v="-6.833333333333333"/>
    <n v="-738"/>
    <n v="82"/>
    <s v="NÃO"/>
  </r>
  <r>
    <x v="0"/>
    <s v="Mobiliário em Geral"/>
    <n v="10"/>
    <s v="Cadeira/Poltrona Espaldar Médio"/>
    <d v="2013-02-08T00:00:00"/>
    <n v="10"/>
    <n v="460"/>
    <n v="4600"/>
    <n v="10"/>
    <n v="120"/>
    <n v="8"/>
    <n v="106"/>
    <n v="0"/>
    <n v="-38.333333333333336"/>
    <n v="-4063.3333333333335"/>
    <n v="536.66666666666652"/>
    <s v="NÃO"/>
  </r>
  <r>
    <x v="0"/>
    <s v="Mobiliário em Geral"/>
    <n v="10"/>
    <s v="Sofá Componível de 01 Lugar  "/>
    <d v="2013-02-08T00:00:00"/>
    <n v="2"/>
    <n v="2040"/>
    <n v="4080"/>
    <n v="10"/>
    <n v="120"/>
    <n v="8"/>
    <n v="106"/>
    <n v="0"/>
    <n v="-34"/>
    <n v="-3604"/>
    <n v="476"/>
    <s v="NÃO"/>
  </r>
  <r>
    <x v="0"/>
    <s v="Mobiliário em Geral"/>
    <n v="10"/>
    <s v="Cadeira/Poltrona Giratória Espaldar Alto"/>
    <d v="2013-02-08T00:00:00"/>
    <n v="1"/>
    <n v="940"/>
    <n v="940"/>
    <n v="10"/>
    <n v="120"/>
    <n v="8"/>
    <n v="106"/>
    <n v="0"/>
    <n v="-7.833333333333333"/>
    <n v="-830.33333333333326"/>
    <n v="109.66666666666674"/>
    <s v="NÃO"/>
  </r>
  <r>
    <x v="0"/>
    <s v="Mobiliário em Geral"/>
    <n v="10"/>
    <s v="Cadeira/Poltrona Espaldar Médio "/>
    <d v="2013-02-08T00:00:00"/>
    <n v="2"/>
    <n v="899"/>
    <n v="1798"/>
    <n v="10"/>
    <n v="120"/>
    <n v="8"/>
    <n v="106"/>
    <n v="0"/>
    <n v="-14.983333333333333"/>
    <n v="-1588.2333333333333"/>
    <n v="209.76666666666665"/>
    <s v="NÃO"/>
  </r>
  <r>
    <x v="0"/>
    <s v="Mobiliário em Geral"/>
    <n v="10"/>
    <s v="Sofá Componível de 03 Lugares"/>
    <d v="2013-02-08T00:00:00"/>
    <n v="1"/>
    <n v="5900"/>
    <n v="5900"/>
    <n v="10"/>
    <n v="120"/>
    <n v="8"/>
    <n v="106"/>
    <n v="0"/>
    <n v="-49.166666666666664"/>
    <n v="-5211.6666666666661"/>
    <n v="688.33333333333394"/>
    <s v="NÃO"/>
  </r>
  <r>
    <x v="0"/>
    <s v="Mobiliário em Geral"/>
    <n v="10"/>
    <s v="Sofá Componível de 02 Lugares"/>
    <d v="2013-02-08T00:00:00"/>
    <n v="1"/>
    <n v="3970"/>
    <n v="3970"/>
    <n v="10"/>
    <n v="120"/>
    <n v="8"/>
    <n v="106"/>
    <n v="0"/>
    <n v="-33.083333333333336"/>
    <n v="-3506.8333333333335"/>
    <n v="463.16666666666652"/>
    <s v="NÃO"/>
  </r>
  <r>
    <x v="0"/>
    <s v="Mobiliário em Geral"/>
    <n v="10"/>
    <s v="Mesa Centro"/>
    <d v="2013-02-08T00:00:00"/>
    <n v="1"/>
    <n v="650"/>
    <n v="650"/>
    <n v="10"/>
    <n v="120"/>
    <n v="8"/>
    <n v="106"/>
    <n v="0"/>
    <n v="-5.416666666666667"/>
    <n v="-574.16666666666674"/>
    <n v="75.833333333333258"/>
    <s v="NÃO"/>
  </r>
  <r>
    <x v="0"/>
    <s v="Máquinas, Motores e Aparelhos"/>
    <n v="10"/>
    <s v="Bebedouro Rex Cooler"/>
    <d v="2013-02-21T00:00:00"/>
    <n v="1"/>
    <n v="680"/>
    <n v="680"/>
    <n v="10"/>
    <n v="120"/>
    <n v="8"/>
    <n v="106"/>
    <n v="0"/>
    <n v="-5.666666666666667"/>
    <n v="-600.66666666666674"/>
    <n v="79.333333333333258"/>
    <s v="NÃO"/>
  </r>
  <r>
    <x v="0"/>
    <s v="Mobiliário em Geral"/>
    <n v="10"/>
    <s v="Poltrona de Auditório"/>
    <d v="2013-02-22T00:00:00"/>
    <n v="154"/>
    <n v="1590"/>
    <n v="244860"/>
    <n v="10"/>
    <n v="120"/>
    <n v="8"/>
    <n v="106"/>
    <n v="0"/>
    <n v="-2040.5"/>
    <n v="-216293"/>
    <n v="28567"/>
    <s v="NÃO"/>
  </r>
  <r>
    <x v="0"/>
    <s v="Mobiliário em Geral"/>
    <n v="10"/>
    <s v="Cadeira/Poltrona Giratória com Braços"/>
    <d v="2013-02-25T00:00:00"/>
    <n v="5"/>
    <n v="560"/>
    <n v="2800"/>
    <n v="10"/>
    <n v="120"/>
    <n v="8"/>
    <n v="106"/>
    <n v="0"/>
    <n v="-23.333333333333332"/>
    <n v="-2473.333333333333"/>
    <n v="326.66666666666697"/>
    <s v="NÃO"/>
  </r>
  <r>
    <x v="0"/>
    <s v="Mobiliário em Geral"/>
    <n v="10"/>
    <s v="Armário Alto 02 Portas"/>
    <d v="2013-02-26T00:00:00"/>
    <n v="7"/>
    <n v="1580"/>
    <n v="11060"/>
    <n v="10"/>
    <n v="120"/>
    <n v="8"/>
    <n v="106"/>
    <n v="0"/>
    <n v="-92.166666666666671"/>
    <n v="-9769.6666666666679"/>
    <n v="1290.3333333333321"/>
    <s v="NÃO"/>
  </r>
  <r>
    <x v="0"/>
    <s v="Mobiliário em Geral"/>
    <n v="10"/>
    <s v="Mesa Gerente Gota "/>
    <d v="2013-02-26T00:00:00"/>
    <n v="1"/>
    <n v="2390"/>
    <n v="2390"/>
    <n v="10"/>
    <n v="120"/>
    <n v="8"/>
    <n v="106"/>
    <n v="0"/>
    <n v="-19.916666666666668"/>
    <n v="-2111.166666666667"/>
    <n v="278.83333333333303"/>
    <s v="NÃO"/>
  </r>
  <r>
    <x v="0"/>
    <s v="Mobiliário em Geral"/>
    <n v="10"/>
    <s v="Mesa Reta de Trabalho "/>
    <d v="2013-02-26T00:00:00"/>
    <n v="5"/>
    <n v="760"/>
    <n v="3800"/>
    <n v="10"/>
    <n v="120"/>
    <n v="8"/>
    <n v="106"/>
    <n v="0"/>
    <n v="-31.666666666666668"/>
    <n v="-3356.666666666667"/>
    <n v="443.33333333333303"/>
    <s v="NÃO"/>
  </r>
  <r>
    <x v="0"/>
    <s v="Mobiliário em Geral"/>
    <n v="10"/>
    <s v="Gaveteiro Volante"/>
    <d v="2013-02-26T00:00:00"/>
    <n v="1"/>
    <n v="990"/>
    <n v="990"/>
    <n v="10"/>
    <n v="120"/>
    <n v="8"/>
    <n v="106"/>
    <n v="0"/>
    <n v="-8.25"/>
    <n v="-874.5"/>
    <n v="115.5"/>
    <s v="NÃO"/>
  </r>
  <r>
    <x v="0"/>
    <s v="Mobiliário em Geral"/>
    <n v="10"/>
    <s v="Mesa"/>
    <d v="2013-02-26T00:00:00"/>
    <n v="2"/>
    <n v="1380"/>
    <n v="2760"/>
    <n v="10"/>
    <n v="120"/>
    <n v="8"/>
    <n v="106"/>
    <n v="0"/>
    <n v="-23"/>
    <n v="-2438"/>
    <n v="322"/>
    <s v="NÃO"/>
  </r>
  <r>
    <x v="0"/>
    <s v="Mobiliário em Geral"/>
    <n v="10"/>
    <s v="Armário Baixo com portas baixas de giro"/>
    <d v="2013-02-26T00:00:00"/>
    <n v="4"/>
    <n v="960"/>
    <n v="3840"/>
    <n v="10"/>
    <n v="120"/>
    <n v="8"/>
    <n v="106"/>
    <n v="0"/>
    <n v="-32"/>
    <n v="-3392"/>
    <n v="448"/>
    <s v="NÃO"/>
  </r>
  <r>
    <x v="0"/>
    <s v="Mobiliário em Geral"/>
    <n v="10"/>
    <s v="Mesa Reta de Trabalho "/>
    <d v="2013-02-26T00:00:00"/>
    <n v="1"/>
    <n v="830"/>
    <n v="830"/>
    <n v="10"/>
    <n v="120"/>
    <n v="8"/>
    <n v="106"/>
    <n v="0"/>
    <n v="-6.916666666666667"/>
    <n v="-733.16666666666674"/>
    <n v="96.833333333333258"/>
    <s v="NÃO"/>
  </r>
  <r>
    <x v="0"/>
    <s v="Mobiliário em Geral"/>
    <n v="10"/>
    <s v="Mesa com Gaveteiro"/>
    <d v="2013-02-26T00:00:00"/>
    <n v="2"/>
    <n v="1910"/>
    <n v="3820"/>
    <n v="10"/>
    <n v="120"/>
    <n v="8"/>
    <n v="106"/>
    <n v="0"/>
    <n v="-31.833333333333332"/>
    <n v="-3374.333333333333"/>
    <n v="445.66666666666697"/>
    <s v="NÃO"/>
  </r>
  <r>
    <x v="0"/>
    <s v="Mobiliário em Geral"/>
    <n v="10"/>
    <s v="Mesa Retangular de Reunião "/>
    <d v="2013-02-26T00:00:00"/>
    <n v="1"/>
    <n v="2580"/>
    <n v="2580"/>
    <n v="10"/>
    <n v="120"/>
    <n v="8"/>
    <n v="106"/>
    <n v="0"/>
    <n v="-21.5"/>
    <n v="-2279"/>
    <n v="301"/>
    <s v="NÃO"/>
  </r>
  <r>
    <x v="0"/>
    <s v="Mobiliário em Geral"/>
    <n v="10"/>
    <s v="Armário Baixo"/>
    <d v="2013-03-01T00:00:00"/>
    <n v="5"/>
    <n v="960"/>
    <n v="4800"/>
    <n v="10"/>
    <n v="120"/>
    <n v="8"/>
    <n v="105"/>
    <n v="0"/>
    <n v="-40"/>
    <n v="-4200"/>
    <n v="600"/>
    <s v="NÃO"/>
  </r>
  <r>
    <x v="0"/>
    <s v="Mobiliário em Geral"/>
    <n v="10"/>
    <s v="Mesa Reta de Trabalho"/>
    <d v="2013-03-01T00:00:00"/>
    <n v="3"/>
    <n v="830"/>
    <n v="2490"/>
    <n v="10"/>
    <n v="120"/>
    <n v="8"/>
    <n v="105"/>
    <n v="0"/>
    <n v="-20.75"/>
    <n v="-2178.75"/>
    <n v="311.25"/>
    <s v="NÃO"/>
  </r>
  <r>
    <x v="0"/>
    <s v="Mobiliário em Geral"/>
    <n v="10"/>
    <s v="Mesa"/>
    <d v="2013-03-01T00:00:00"/>
    <n v="3"/>
    <n v="1560"/>
    <n v="4680"/>
    <n v="10"/>
    <n v="120"/>
    <n v="8"/>
    <n v="105"/>
    <n v="0"/>
    <n v="-39"/>
    <n v="-4095"/>
    <n v="585"/>
    <s v="NÃO"/>
  </r>
  <r>
    <x v="0"/>
    <s v="Mobiliário em Geral"/>
    <n v="10"/>
    <s v="Armário Alto"/>
    <d v="2013-03-01T00:00:00"/>
    <n v="4"/>
    <n v="1580"/>
    <n v="6320"/>
    <n v="10"/>
    <n v="120"/>
    <n v="8"/>
    <n v="105"/>
    <n v="0"/>
    <n v="-52.666666666666664"/>
    <n v="-5530"/>
    <n v="790"/>
    <s v="NÃO"/>
  </r>
  <r>
    <x v="0"/>
    <s v="Mobiliário em Geral"/>
    <n v="10"/>
    <s v="Mesa Retangular de Reunião"/>
    <d v="2013-03-01T00:00:00"/>
    <n v="1"/>
    <n v="2110"/>
    <n v="2110"/>
    <n v="10"/>
    <n v="120"/>
    <n v="8"/>
    <n v="105"/>
    <n v="0"/>
    <n v="-17.583333333333332"/>
    <n v="-1846.2499999999998"/>
    <n v="263.75000000000023"/>
    <s v="NÃO"/>
  </r>
  <r>
    <x v="0"/>
    <s v="Mobiliário em Geral"/>
    <n v="10"/>
    <s v="Mesa Reta de Trabalho"/>
    <d v="2013-03-01T00:00:00"/>
    <n v="1"/>
    <n v="910"/>
    <n v="910"/>
    <n v="10"/>
    <n v="120"/>
    <n v="8"/>
    <n v="105"/>
    <n v="0"/>
    <n v="-7.583333333333333"/>
    <n v="-796.25"/>
    <n v="113.75"/>
    <s v="NÃO"/>
  </r>
  <r>
    <x v="0"/>
    <s v="Mobiliário em Geral"/>
    <n v="10"/>
    <s v="Mesa "/>
    <d v="2013-03-01T00:00:00"/>
    <n v="1"/>
    <n v="1380"/>
    <n v="1380"/>
    <n v="10"/>
    <n v="120"/>
    <n v="8"/>
    <n v="105"/>
    <n v="0"/>
    <n v="-11.5"/>
    <n v="-1207.5"/>
    <n v="172.5"/>
    <s v="NÃO"/>
  </r>
  <r>
    <x v="0"/>
    <s v="Mobiliário em Geral"/>
    <n v="10"/>
    <s v="Cadeira/Poltrona Giratória com Braços "/>
    <d v="2013-03-04T00:00:00"/>
    <n v="8"/>
    <n v="560"/>
    <n v="4480"/>
    <n v="10"/>
    <n v="120"/>
    <n v="8"/>
    <n v="105"/>
    <n v="0"/>
    <n v="-37.333333333333336"/>
    <n v="-3920.0000000000005"/>
    <n v="559.99999999999955"/>
    <s v="NÃO"/>
  </r>
  <r>
    <x v="0"/>
    <s v="Mobiliário em Geral"/>
    <n v="10"/>
    <s v="Cadeira/Poltrona Base Fixa"/>
    <d v="2013-03-05T00:00:00"/>
    <n v="16"/>
    <n v="460"/>
    <n v="7360"/>
    <n v="10"/>
    <n v="120"/>
    <n v="8"/>
    <n v="105"/>
    <n v="0"/>
    <n v="-61.333333333333336"/>
    <n v="-6440"/>
    <n v="920"/>
    <s v="NÃO"/>
  </r>
  <r>
    <x v="0"/>
    <s v="Mobiliário em Geral"/>
    <n v="10"/>
    <s v="Sofá Componível de 02 lugares"/>
    <d v="2013-03-05T00:00:00"/>
    <n v="1"/>
    <n v="3970"/>
    <n v="3970"/>
    <n v="10"/>
    <n v="120"/>
    <n v="8"/>
    <n v="105"/>
    <n v="0"/>
    <n v="-33.083333333333336"/>
    <n v="-3473.7500000000005"/>
    <n v="496.24999999999955"/>
    <s v="NÃO"/>
  </r>
  <r>
    <x v="0"/>
    <s v="Mobiliário em Geral"/>
    <n v="10"/>
    <s v="Sofá Componível de 03 Lugares"/>
    <d v="2013-03-05T00:00:00"/>
    <n v="1"/>
    <n v="5900"/>
    <n v="5900"/>
    <n v="10"/>
    <n v="120"/>
    <n v="8"/>
    <n v="105"/>
    <n v="0"/>
    <n v="-49.166666666666664"/>
    <n v="-5162.5"/>
    <n v="737.5"/>
    <s v="NÃO"/>
  </r>
  <r>
    <x v="0"/>
    <s v="Mobiliário em Geral"/>
    <n v="10"/>
    <s v="Mesa Centro"/>
    <d v="2013-03-05T00:00:00"/>
    <n v="1"/>
    <n v="650"/>
    <n v="650"/>
    <n v="10"/>
    <n v="120"/>
    <n v="8"/>
    <n v="105"/>
    <n v="0"/>
    <n v="-5.416666666666667"/>
    <n v="-568.75"/>
    <n v="81.25"/>
    <s v="NÃO"/>
  </r>
  <r>
    <x v="0"/>
    <s v="Mobiliário em Geral"/>
    <n v="10"/>
    <s v="Cadeira/Poltrona Base Fixa "/>
    <d v="2013-03-15T00:00:00"/>
    <n v="5"/>
    <n v="640"/>
    <n v="3200"/>
    <n v="10"/>
    <n v="120"/>
    <n v="8"/>
    <n v="105"/>
    <n v="0"/>
    <n v="-26.666666666666668"/>
    <n v="-2800"/>
    <n v="400"/>
    <s v="NÃO"/>
  </r>
  <r>
    <x v="0"/>
    <s v="Computadores e Periféricos"/>
    <n v="20"/>
    <s v="Impressora HP"/>
    <d v="2013-05-10T00:00:00"/>
    <n v="1"/>
    <n v="1169.0999999999999"/>
    <n v="1169.0999999999999"/>
    <n v="5"/>
    <n v="60"/>
    <n v="8"/>
    <n v="103"/>
    <n v="0"/>
    <n v="0"/>
    <n v="-1169.0999999999999"/>
    <n v="0"/>
    <s v="SIM"/>
  </r>
  <r>
    <x v="0"/>
    <s v="Máquinas, Motores e Aparelhos"/>
    <n v="10"/>
    <s v="Telefone Celular LG"/>
    <d v="2013-06-24T00:00:00"/>
    <n v="2"/>
    <n v="824"/>
    <n v="1648"/>
    <n v="10"/>
    <n v="120"/>
    <n v="8"/>
    <n v="102"/>
    <n v="0"/>
    <n v="-13.733333333333333"/>
    <n v="-1400.8"/>
    <n v="247.20000000000005"/>
    <s v="NÃO"/>
  </r>
  <r>
    <x v="0"/>
    <s v="Máquinas, Motores e Aparelhos"/>
    <n v="10"/>
    <s v="Purificador de Água "/>
    <d v="2013-06-24T00:00:00"/>
    <n v="1"/>
    <n v="1200"/>
    <n v="1200"/>
    <n v="10"/>
    <n v="120"/>
    <n v="8"/>
    <n v="102"/>
    <n v="0"/>
    <n v="-10"/>
    <n v="-1020"/>
    <n v="180"/>
    <s v="NÃO"/>
  </r>
  <r>
    <x v="0"/>
    <s v="Computadores e Periféricos"/>
    <n v="20"/>
    <s v="Scanner HP300"/>
    <d v="2013-08-23T00:00:00"/>
    <n v="9"/>
    <n v="279"/>
    <n v="2511"/>
    <n v="5"/>
    <n v="60"/>
    <n v="8"/>
    <n v="100"/>
    <n v="0"/>
    <n v="0"/>
    <n v="-2511"/>
    <n v="0"/>
    <s v="SIM"/>
  </r>
  <r>
    <x v="0"/>
    <s v="Máquinas, Motores e Aparelhos"/>
    <n v="10"/>
    <s v="Projetor de Muiltímidia"/>
    <d v="2013-09-10T00:00:00"/>
    <n v="1"/>
    <n v="1642"/>
    <n v="1642"/>
    <n v="10"/>
    <n v="120"/>
    <n v="8"/>
    <n v="99"/>
    <n v="0"/>
    <n v="-13.683333333333334"/>
    <n v="-1354.65"/>
    <n v="287.34999999999991"/>
    <s v="NÃO"/>
  </r>
  <r>
    <x v="0"/>
    <s v="Computadores e Periféricos"/>
    <n v="20"/>
    <s v="Scanner HP Scanjet"/>
    <d v="2013-09-27T00:00:00"/>
    <n v="1"/>
    <n v="352"/>
    <n v="352"/>
    <n v="5"/>
    <n v="60"/>
    <n v="8"/>
    <n v="99"/>
    <n v="0"/>
    <n v="0"/>
    <n v="-352"/>
    <n v="0"/>
    <s v="SIM"/>
  </r>
  <r>
    <x v="0"/>
    <s v="Mobiliário em Geral"/>
    <n v="10"/>
    <s v="Cadeira Fixa"/>
    <d v="2013-10-28T00:00:00"/>
    <n v="1"/>
    <n v="54"/>
    <n v="54"/>
    <n v="10"/>
    <n v="120"/>
    <n v="8"/>
    <n v="98"/>
    <n v="0"/>
    <n v="-0.45"/>
    <n v="-44.1"/>
    <n v="9.8999999999999986"/>
    <s v="NÃO"/>
  </r>
  <r>
    <x v="0"/>
    <s v="Computadores e Periféricos"/>
    <n v="20"/>
    <s v="Desktop"/>
    <d v="2013-10-28T00:00:00"/>
    <n v="23"/>
    <n v="3125"/>
    <n v="71875"/>
    <n v="5"/>
    <n v="60"/>
    <n v="8"/>
    <n v="98"/>
    <n v="0"/>
    <n v="0"/>
    <n v="-71875"/>
    <n v="0"/>
    <s v="SIM"/>
  </r>
  <r>
    <x v="0"/>
    <s v="Computadores e Periféricos"/>
    <n v="20"/>
    <s v="Monitor 19' LCD"/>
    <d v="2013-10-28T00:00:00"/>
    <n v="25"/>
    <n v="871"/>
    <n v="21775"/>
    <n v="5"/>
    <n v="60"/>
    <n v="8"/>
    <n v="98"/>
    <n v="0"/>
    <n v="0"/>
    <n v="-21775"/>
    <n v="0"/>
    <s v="SIM"/>
  </r>
  <r>
    <x v="0"/>
    <s v="Computadores e Periféricos"/>
    <n v="20"/>
    <s v="Notebook Vostro"/>
    <d v="2013-11-05T00:00:00"/>
    <n v="3"/>
    <n v="2666"/>
    <n v="7998"/>
    <n v="5"/>
    <n v="60"/>
    <n v="8"/>
    <n v="97"/>
    <n v="0"/>
    <n v="0"/>
    <n v="-7998"/>
    <n v="0"/>
    <s v="SIM"/>
  </r>
  <r>
    <x v="0"/>
    <s v="Mobiliário em Geral"/>
    <n v="10"/>
    <s v="Arquivo de Aço"/>
    <d v="2013-11-25T00:00:00"/>
    <n v="1"/>
    <n v="408"/>
    <n v="408"/>
    <n v="10"/>
    <n v="120"/>
    <n v="8"/>
    <n v="97"/>
    <n v="0"/>
    <n v="-3.4"/>
    <n v="-329.8"/>
    <n v="78.199999999999989"/>
    <s v="NÃO"/>
  </r>
  <r>
    <x v="0"/>
    <s v="Mobiliário em Geral"/>
    <n v="10"/>
    <s v="Cadeira Fixa"/>
    <d v="2013-12-04T00:00:00"/>
    <n v="9"/>
    <n v="54"/>
    <n v="486"/>
    <n v="10"/>
    <n v="120"/>
    <n v="8"/>
    <n v="96"/>
    <n v="0"/>
    <n v="-4.05"/>
    <n v="-388.79999999999995"/>
    <n v="97.200000000000045"/>
    <s v="NÃO"/>
  </r>
  <r>
    <x v="0"/>
    <s v="Máquinas, Motores e Aparelhos"/>
    <n v="10"/>
    <s v="Projetor Multimídia"/>
    <d v="2014-01-28T00:00:00"/>
    <n v="1"/>
    <n v="1659"/>
    <n v="1659"/>
    <n v="10"/>
    <n v="120"/>
    <n v="7"/>
    <n v="95"/>
    <n v="0"/>
    <n v="-13.824999999999999"/>
    <n v="-1313.375"/>
    <n v="345.625"/>
    <s v="NÃO"/>
  </r>
  <r>
    <x v="0"/>
    <s v="Veículos"/>
    <n v="20"/>
    <s v="Fiat Uno - Placa GMF7808"/>
    <d v="2014-06-03T00:00:00"/>
    <n v="1"/>
    <n v="31323.79"/>
    <n v="31323.79"/>
    <n v="5"/>
    <n v="60"/>
    <n v="7"/>
    <n v="90"/>
    <n v="0"/>
    <n v="0"/>
    <n v="-31323.79"/>
    <n v="0"/>
    <s v="SIM"/>
  </r>
  <r>
    <x v="0"/>
    <s v="Veículos"/>
    <n v="20"/>
    <s v="Fiat Uno - Placa GMF7807"/>
    <d v="2014-06-25T00:00:00"/>
    <n v="1"/>
    <n v="31323.79"/>
    <n v="31323.79"/>
    <n v="5"/>
    <n v="60"/>
    <n v="7"/>
    <n v="90"/>
    <n v="0"/>
    <n v="0"/>
    <n v="-31323.79"/>
    <n v="0"/>
    <s v="SIM"/>
  </r>
  <r>
    <x v="0"/>
    <s v="Veículos"/>
    <n v="20"/>
    <s v="Fiat Uno - Placa GMF7800"/>
    <d v="2014-06-25T00:00:00"/>
    <n v="1"/>
    <n v="31323.79"/>
    <n v="31323.79"/>
    <n v="5"/>
    <n v="60"/>
    <n v="7"/>
    <n v="90"/>
    <n v="0"/>
    <n v="0"/>
    <n v="-31323.79"/>
    <n v="0"/>
    <s v="SIM"/>
  </r>
  <r>
    <x v="0"/>
    <s v="Equipamentos de Audio Visual"/>
    <n v="20"/>
    <s v="Câmera Digital GOPRO HERO 5 BLACK"/>
    <d v="2014-06-25T00:00:00"/>
    <n v="1"/>
    <n v="1999"/>
    <n v="1999"/>
    <n v="5"/>
    <n v="60"/>
    <n v="7"/>
    <n v="90"/>
    <n v="0"/>
    <n v="0"/>
    <n v="-1999"/>
    <n v="0"/>
    <s v="SIM"/>
  </r>
  <r>
    <x v="0"/>
    <s v="Máquinas, Motores e Aparelhos"/>
    <n v="10"/>
    <s v="Projetor Benq"/>
    <d v="2014-09-15T00:00:00"/>
    <n v="1"/>
    <n v="1688"/>
    <n v="1688"/>
    <n v="10"/>
    <n v="120"/>
    <n v="7"/>
    <n v="87"/>
    <n v="0"/>
    <n v="-14.066666666666666"/>
    <n v="-1223.8"/>
    <n v="464.20000000000005"/>
    <s v="NÃO"/>
  </r>
  <r>
    <x v="0"/>
    <s v="Computadores e Periféricos"/>
    <n v="20"/>
    <s v="SERVIDOR  SUN FIRE V480 C\ 04 PROC. 1.2G SERVIDOR  SUN FIRE V480 C\ 04 PROC. 1.2Ghz+ 8Gb DE MEMÓRIA RAM + 2 HDs de 72Gb."/>
    <d v="2014-10-27T00:00:00"/>
    <n v="1"/>
    <n v="2770"/>
    <n v="2770"/>
    <n v="5"/>
    <n v="60"/>
    <n v="7"/>
    <n v="86"/>
    <n v="0"/>
    <n v="0"/>
    <n v="-2770"/>
    <n v="0"/>
    <s v="SIM"/>
  </r>
  <r>
    <x v="0"/>
    <s v="Máquinas, Motores e Aparelhos"/>
    <n v="10"/>
    <s v="Projetor Multimídia Epson PowerLite S18+ Projetor Multimídia Epson PowerLite S18+/W15+W18+/X24+"/>
    <d v="2015-06-18T00:00:00"/>
    <n v="1"/>
    <n v="2700"/>
    <n v="2700"/>
    <n v="10"/>
    <n v="120"/>
    <n v="6"/>
    <n v="78"/>
    <n v="0"/>
    <n v="-22.5"/>
    <n v="-1755"/>
    <n v="945"/>
    <s v="NÃO"/>
  </r>
  <r>
    <x v="0"/>
    <s v="Veículos"/>
    <n v="20"/>
    <s v="Spin - Placa GMF8035"/>
    <d v="2015-07-24T00:00:00"/>
    <n v="1"/>
    <n v="73477"/>
    <n v="73477"/>
    <n v="5"/>
    <n v="60"/>
    <n v="6"/>
    <n v="77"/>
    <n v="0"/>
    <n v="0"/>
    <n v="-73477"/>
    <n v="0"/>
    <s v="SIM"/>
  </r>
  <r>
    <x v="0"/>
    <s v="Máquinas, Motores e Aparelhos"/>
    <n v="10"/>
    <s v="Ar Condicionado Split 18.000 BTU "/>
    <d v="2017-01-09T00:00:00"/>
    <n v="2"/>
    <n v="2115.0500000000002"/>
    <n v="4230.1000000000004"/>
    <n v="10"/>
    <n v="120"/>
    <n v="4"/>
    <n v="59"/>
    <n v="0"/>
    <n v="-35.25083333333334"/>
    <n v="-2079.7991666666671"/>
    <n v="2150.3008333333332"/>
    <s v="NÃO"/>
  </r>
  <r>
    <x v="0"/>
    <s v="Computadores e Periféricos"/>
    <n v="20"/>
    <s v="Notebook HP Pavilion X360"/>
    <d v="2017-05-19T00:00:00"/>
    <n v="1"/>
    <n v="4256.7700000000004"/>
    <n v="4256.7700000000004"/>
    <n v="5"/>
    <n v="60"/>
    <n v="4"/>
    <n v="55"/>
    <n v="0"/>
    <n v="-70.94616666666667"/>
    <n v="-3902.0391666666669"/>
    <n v="354.73083333333352"/>
    <s v="NÃO"/>
  </r>
  <r>
    <x v="0"/>
    <s v="Mobiliário em Geral"/>
    <n v="10"/>
    <s v="Cadeira Secretária Giratória com Braço "/>
    <d v="2017-08-24T00:00:00"/>
    <n v="3"/>
    <n v="164"/>
    <n v="492"/>
    <n v="10"/>
    <n v="120"/>
    <n v="4"/>
    <n v="52"/>
    <n v="0"/>
    <n v="-4.0999999999999996"/>
    <n v="-213.2"/>
    <n v="278.8"/>
    <s v="NÃO"/>
  </r>
  <r>
    <x v="0"/>
    <s v="Computadores e Periféricos"/>
    <n v="20"/>
    <s v="HELPDESK HP DESK 400"/>
    <d v="2017-10-10T00:00:00"/>
    <n v="33"/>
    <n v="2507"/>
    <n v="82731"/>
    <n v="5"/>
    <n v="60"/>
    <n v="4"/>
    <n v="50"/>
    <n v="0"/>
    <n v="-1378.85"/>
    <n v="-68942.5"/>
    <n v="13788.5"/>
    <s v="NÃO"/>
  </r>
  <r>
    <x v="0"/>
    <s v="Computadores e Periféricos"/>
    <n v="20"/>
    <s v="Monitor HP 18.5&quot; "/>
    <d v="2017-10-10T00:00:00"/>
    <n v="31"/>
    <n v="487"/>
    <n v="15097"/>
    <n v="5"/>
    <n v="60"/>
    <n v="4"/>
    <n v="50"/>
    <n v="0"/>
    <n v="-251.61666666666667"/>
    <n v="-12580.833333333334"/>
    <n v="2516.1666666666661"/>
    <s v="NÃO"/>
  </r>
  <r>
    <x v="0"/>
    <s v="Computadores e Periféricos"/>
    <n v="20"/>
    <s v="Monitor HP 18.5&quot; "/>
    <d v="2017-10-10T00:00:00"/>
    <n v="1"/>
    <n v="587"/>
    <n v="587"/>
    <n v="5"/>
    <n v="60"/>
    <n v="4"/>
    <n v="50"/>
    <n v="0"/>
    <n v="-9.7833333333333332"/>
    <n v="-489.16666666666669"/>
    <n v="97.833333333333314"/>
    <s v="NÃO"/>
  </r>
  <r>
    <x v="0"/>
    <s v="Máquinas, Motores e Aparelhos"/>
    <n v="10"/>
    <s v="Aparelho Telefonico IP GXP1610 Grandstre"/>
    <d v="2017-11-17T00:00:00"/>
    <n v="61"/>
    <n v="180.68"/>
    <n v="11021.48"/>
    <n v="10"/>
    <n v="120"/>
    <n v="4"/>
    <n v="49"/>
    <n v="0"/>
    <n v="-91.845666666666659"/>
    <n v="-4500.4376666666667"/>
    <n v="6521.0423333333329"/>
    <s v="NÃO"/>
  </r>
  <r>
    <x v="0"/>
    <s v="Máquinas, Motores e Aparelhos"/>
    <n v="10"/>
    <s v="Central Telefonica IPBX"/>
    <d v="2017-11-17T00:00:00"/>
    <n v="1"/>
    <n v="8133.13"/>
    <n v="8133.13"/>
    <n v="10"/>
    <n v="120"/>
    <n v="4"/>
    <n v="49"/>
    <n v="0"/>
    <n v="-67.776083333333332"/>
    <n v="-3321.0280833333331"/>
    <n v="4812.1019166666665"/>
    <s v="NÃO"/>
  </r>
  <r>
    <x v="0"/>
    <s v="Máquinas, Motores e Aparelhos"/>
    <n v="10"/>
    <s v="Aparelho Telefonico GAC2500 Grandstream"/>
    <d v="2017-11-17T00:00:00"/>
    <n v="2"/>
    <n v="1799.99"/>
    <n v="3599.98"/>
    <n v="10"/>
    <n v="120"/>
    <n v="4"/>
    <n v="49"/>
    <n v="0"/>
    <n v="-29.999833333333335"/>
    <n v="-1469.9918333333335"/>
    <n v="2129.9881666666665"/>
    <s v="NÃO"/>
  </r>
  <r>
    <x v="0"/>
    <s v="Máquinas, Motores e Aparelhos"/>
    <n v="10"/>
    <s v="Aparelho Telefonico GXV3275 Grandstream"/>
    <d v="2017-11-17T00:00:00"/>
    <n v="1"/>
    <n v="1249.56"/>
    <n v="1249.56"/>
    <n v="10"/>
    <n v="120"/>
    <n v="4"/>
    <n v="49"/>
    <n v="0"/>
    <n v="-10.413"/>
    <n v="-510.23700000000002"/>
    <n v="739.32299999999987"/>
    <s v="NÃO"/>
  </r>
  <r>
    <x v="0"/>
    <s v="Computadores e Periféricos"/>
    <n v="20"/>
    <s v="Aparelho Telefonico IP GXP1610 Grandstre"/>
    <d v="2017-11-17T00:00:00"/>
    <n v="1"/>
    <n v="180.68"/>
    <n v="180.68"/>
    <n v="5"/>
    <n v="60"/>
    <n v="4"/>
    <n v="49"/>
    <n v="0"/>
    <n v="-3.0113333333333334"/>
    <n v="-147.55533333333335"/>
    <n v="33.124666666666656"/>
    <s v="NÃO"/>
  </r>
  <r>
    <x v="0"/>
    <s v="Máquinas, Motores e Aparelhos"/>
    <n v="10"/>
    <s v="Dig. De Imagens Czur ET6 Plus (Scanner)"/>
    <d v="2018-08-29T00:00:00"/>
    <n v="3"/>
    <n v="3400"/>
    <n v="10200"/>
    <n v="10"/>
    <n v="120"/>
    <n v="3"/>
    <n v="40"/>
    <n v="0"/>
    <n v="-85"/>
    <n v="-3400"/>
    <n v="6800"/>
    <s v="NÃO"/>
  </r>
  <r>
    <x v="2"/>
    <s v="Intangível"/>
    <n v="20"/>
    <s v="LICENÇA DO SOFTWARE ABBYY PDF_x000a_FINEREADER 14 CORPORATE PER SEA"/>
    <d v="2018-09-24T00:00:00"/>
    <n v="2"/>
    <n v="862"/>
    <n v="1724"/>
    <n v="5"/>
    <n v="60"/>
    <n v="3"/>
    <n v="39"/>
    <n v="0"/>
    <n v="-28.733333333333334"/>
    <n v="-1120.6000000000001"/>
    <n v="603.39999999999986"/>
    <s v="NÃO"/>
  </r>
  <r>
    <x v="0"/>
    <s v="Máquinas, Motores e Aparelhos"/>
    <n v="10"/>
    <s v="Headset HTU300 - USB (Mic Flex)"/>
    <d v="2018-11-06T00:00:00"/>
    <n v="22"/>
    <n v="139.9"/>
    <n v="3077.8"/>
    <n v="10"/>
    <n v="120"/>
    <n v="3"/>
    <n v="37"/>
    <n v="0"/>
    <n v="-25.648333333333333"/>
    <n v="-948.98833333333334"/>
    <n v="2128.811666666667"/>
    <s v="NÃO"/>
  </r>
  <r>
    <x v="0"/>
    <s v="Máquinas, Motores e Aparelhos"/>
    <n v="10"/>
    <s v="Acess Point Ubitiqui Uni-Fi AC LR"/>
    <d v="2018-12-12T00:00:00"/>
    <n v="2"/>
    <n v="663.9"/>
    <n v="1327.8"/>
    <n v="10"/>
    <n v="120"/>
    <n v="3"/>
    <n v="36"/>
    <n v="0"/>
    <n v="-11.065"/>
    <n v="-398.34"/>
    <n v="929.46"/>
    <s v="NÃO"/>
  </r>
  <r>
    <x v="0"/>
    <s v="Máquinas, Motores e Aparelhos"/>
    <n v="10"/>
    <s v="Ubiquit Usg-Pro-4 Unifi Security Gateway Pro 4 Portas"/>
    <d v="2018-12-14T00:00:00"/>
    <n v="1"/>
    <n v="2049.91"/>
    <n v="2049.91"/>
    <n v="10"/>
    <n v="120"/>
    <n v="3"/>
    <n v="36"/>
    <n v="0"/>
    <n v="-17.082583333333332"/>
    <n v="-614.97299999999996"/>
    <n v="1434.9369999999999"/>
    <s v="NÃO"/>
  </r>
  <r>
    <x v="0"/>
    <s v="Máquinas, Motores e Aparelhos"/>
    <n v="10"/>
    <s v="Unifi Cloud Key Controller (UC-CK)"/>
    <d v="2018-12-14T00:00:00"/>
    <n v="1"/>
    <n v="483.91"/>
    <n v="483.91"/>
    <n v="10"/>
    <n v="120"/>
    <n v="3"/>
    <n v="36"/>
    <n v="0"/>
    <n v="-4.0325833333333332"/>
    <n v="-145.173"/>
    <n v="338.73700000000002"/>
    <s v="NÃO"/>
  </r>
  <r>
    <x v="0"/>
    <s v="Máquinas, Motores e Aparelhos"/>
    <n v="10"/>
    <s v="Forno Micro-ondas 30 Litros 110V"/>
    <d v="2019-02-08T00:00:00"/>
    <n v="2"/>
    <n v="545"/>
    <n v="1090"/>
    <n v="10"/>
    <n v="120"/>
    <n v="2"/>
    <n v="34"/>
    <n v="0"/>
    <n v="-9.0833333333333339"/>
    <n v="-308.83333333333337"/>
    <n v="781.16666666666663"/>
    <s v="NÃO"/>
  </r>
  <r>
    <x v="0"/>
    <s v="Computadores e Periféricos"/>
    <n v="20"/>
    <s v="Notebook Dell Inspiron 55700I78550U/16GB/1TB/4GBPVID/W10P/0FFHEB2016/DRIVEEXT/ADAPHDMIXVGA"/>
    <d v="2019-03-13T00:00:00"/>
    <n v="3"/>
    <n v="5000"/>
    <n v="15000"/>
    <n v="5"/>
    <n v="60"/>
    <n v="2"/>
    <n v="33"/>
    <n v="0"/>
    <n v="-250"/>
    <n v="-8250"/>
    <n v="6750"/>
    <s v="NÃO"/>
  </r>
  <r>
    <x v="0"/>
    <s v="Máquinas, Motores e Aparelhos"/>
    <n v="10"/>
    <s v="Micro-ondas 20 litros"/>
    <d v="2019-03-26T00:00:00"/>
    <n v="1"/>
    <n v="448.5"/>
    <n v="448.5"/>
    <n v="10"/>
    <n v="120"/>
    <n v="2"/>
    <n v="33"/>
    <n v="0"/>
    <n v="-3.7374999999999998"/>
    <n v="-123.33749999999999"/>
    <n v="325.16250000000002"/>
    <s v="NÃO"/>
  </r>
  <r>
    <x v="0"/>
    <s v="Máquinas, Motores e Aparelhos"/>
    <n v="10"/>
    <s v="Cafeteira de Capsula Modelo Três Serv. 110V"/>
    <d v="2019-03-26T00:00:00"/>
    <n v="1"/>
    <n v="823.5"/>
    <n v="823.5"/>
    <n v="10"/>
    <n v="120"/>
    <n v="2"/>
    <n v="33"/>
    <n v="0"/>
    <n v="-6.8624999999999998"/>
    <n v="-226.46250000000001"/>
    <n v="597.03750000000002"/>
    <s v="NÃO"/>
  </r>
  <r>
    <x v="0"/>
    <s v="Máquinas, Motores e Aparelhos"/>
    <n v="10"/>
    <s v="Purificador de Água e Refrigerado 110V"/>
    <d v="2019-03-26T00:00:00"/>
    <n v="1"/>
    <n v="373.5"/>
    <n v="373.5"/>
    <n v="10"/>
    <n v="120"/>
    <n v="2"/>
    <n v="33"/>
    <n v="0"/>
    <n v="-3.1124999999999998"/>
    <n v="-102.71249999999999"/>
    <n v="270.78750000000002"/>
    <s v="NÃO"/>
  </r>
  <r>
    <x v="0"/>
    <s v="Máquinas, Motores e Aparelhos"/>
    <n v="10"/>
    <s v="Ar Condicionado Multi Split18000 BTUS p/2 Evaporadoras de 9000 Btus, Mod. K7 - Condensadora Fjutsu MS 14K 220/1 Q/F 2S; Evaporadora Fujitsu MS K7 "/>
    <d v="2019-03-28T00:00:00"/>
    <n v="1"/>
    <n v="7433.3"/>
    <n v="7433.3"/>
    <n v="10"/>
    <n v="120"/>
    <n v="2"/>
    <n v="33"/>
    <n v="0"/>
    <n v="-61.944166666666668"/>
    <n v="-2044.1575"/>
    <n v="5389.1424999999999"/>
    <s v="NÃO"/>
  </r>
  <r>
    <x v="0"/>
    <s v="Computadores e Periféricos"/>
    <n v="20"/>
    <s v="Desktops com monitor (Item 001) em adesão a ARP do PE 11/2018 SAMF - ES UASG 170100"/>
    <d v="2019-04-30T00:00:00"/>
    <n v="25"/>
    <n v="4380.0020000000004"/>
    <n v="109500.05000000002"/>
    <n v="5"/>
    <n v="60"/>
    <n v="2"/>
    <n v="32"/>
    <n v="0"/>
    <n v="-1825.0008333333337"/>
    <n v="-58400.026666666679"/>
    <n v="51100.023333333338"/>
    <s v="NÃO"/>
  </r>
  <r>
    <x v="0"/>
    <s v="Máquinas, Motores e Aparelhos"/>
    <n v="10"/>
    <s v="Plastificadora Polaseal no formato de cédula de identidade - Proc. Adm. 4121/2019."/>
    <d v="2019-06-10T00:00:00"/>
    <n v="15"/>
    <n v="350"/>
    <n v="5250"/>
    <n v="10"/>
    <n v="120"/>
    <n v="2"/>
    <n v="30"/>
    <n v="0"/>
    <n v="-43.75"/>
    <n v="-1312.5"/>
    <n v="3937.5"/>
    <s v="NÃO"/>
  </r>
  <r>
    <x v="0"/>
    <s v="Mobiliário em Geral"/>
    <n v="10"/>
    <s v="Cadeira Giratória Executiva Start Ergônomica tecido preto, com braço SL New PU Mecanismo - Proc. Adm. 4607/2019."/>
    <d v="2019-06-25T00:00:00"/>
    <n v="1"/>
    <n v="660"/>
    <n v="660"/>
    <n v="10"/>
    <n v="120"/>
    <n v="2"/>
    <n v="30"/>
    <n v="0"/>
    <n v="-5.5"/>
    <n v="-165"/>
    <n v="495"/>
    <s v="NÃO"/>
  </r>
  <r>
    <x v="0"/>
    <s v="Computadores e Periféricos"/>
    <n v="20"/>
    <s v="SSD 240GB por adesão ARP 15/2018 - Proc. Adm. 149/2019"/>
    <d v="2019-06-27T00:00:00"/>
    <n v="40"/>
    <n v="208"/>
    <n v="8320"/>
    <n v="5"/>
    <n v="60"/>
    <n v="2"/>
    <n v="30"/>
    <n v="0"/>
    <n v="-138.66666666666666"/>
    <n v="-4160"/>
    <n v="4160"/>
    <s v="NÃO"/>
  </r>
  <r>
    <x v="0"/>
    <s v="Equipamentos de Audio Visual"/>
    <n v="20"/>
    <s v="30 Fones de Ouvido (headset RJ9) - Proc. Adm. 150/2019"/>
    <d v="2019-07-02T00:00:00"/>
    <n v="1"/>
    <n v="1350"/>
    <n v="1350"/>
    <n v="5"/>
    <n v="60"/>
    <n v="2"/>
    <n v="29"/>
    <n v="0"/>
    <n v="-22.5"/>
    <n v="-652.5"/>
    <n v="697.5"/>
    <s v="NÃO"/>
  </r>
  <r>
    <x v="0"/>
    <s v="Mobiliário em Geral"/>
    <n v="10"/>
    <s v="Smart TV 49&quot; FULLHD e 01 Suporte Articulado para TV até 55' - Processo Administrativo 150/2019"/>
    <d v="2019-07-03T00:00:00"/>
    <n v="1"/>
    <n v="2078.5"/>
    <n v="2078.5"/>
    <n v="10"/>
    <n v="120"/>
    <n v="2"/>
    <n v="29"/>
    <n v="0"/>
    <n v="-17.320833333333333"/>
    <n v="-502.30416666666667"/>
    <n v="1576.1958333333332"/>
    <s v="NÃO"/>
  </r>
  <r>
    <x v="0"/>
    <s v="Equipamentos de Audio Visual"/>
    <n v="20"/>
    <s v="Câmera DSLR c/Lente 18-55MM - Proc. Adm. 150/2019"/>
    <d v="2019-07-03T00:00:00"/>
    <n v="1"/>
    <n v="2964.96"/>
    <n v="2964.96"/>
    <n v="5"/>
    <n v="60"/>
    <n v="2"/>
    <n v="29"/>
    <n v="0"/>
    <n v="-49.416000000000004"/>
    <n v="-1433.0640000000001"/>
    <n v="1531.896"/>
    <s v="NÃO"/>
  </r>
  <r>
    <x v="0"/>
    <s v="Computadores e Periféricos"/>
    <n v="20"/>
    <s v="Cartão MicroSD Class 10 Ultra 64GB - Proc. Adm. 150/2019"/>
    <d v="2019-07-04T00:00:00"/>
    <n v="4"/>
    <n v="249.77"/>
    <n v="999.08"/>
    <n v="5"/>
    <n v="60"/>
    <n v="2"/>
    <n v="29"/>
    <n v="0"/>
    <n v="-16.651333333333334"/>
    <n v="-482.88866666666667"/>
    <n v="516.19133333333343"/>
    <s v="NÃO"/>
  </r>
  <r>
    <x v="0"/>
    <s v="Equipamentos de Audio Visual"/>
    <n v="20"/>
    <s v="Microfone Lapela sem fio - Proc. Adm. 150/2019"/>
    <d v="2019-07-04T00:00:00"/>
    <n v="2"/>
    <n v="1362.88"/>
    <n v="2725.76"/>
    <n v="5"/>
    <n v="60"/>
    <n v="2"/>
    <n v="29"/>
    <n v="0"/>
    <n v="-45.429333333333339"/>
    <n v="-1317.4506666666668"/>
    <n v="1408.3093333333334"/>
    <s v="NÃO"/>
  </r>
  <r>
    <x v="0"/>
    <s v="Computadores e Periféricos"/>
    <n v="20"/>
    <s v="Impressora Multifuncional Jato de Tinta Colorida (com tanque de tinta) - Proc. Adm. 5544/2019"/>
    <d v="2019-07-11T00:00:00"/>
    <n v="1"/>
    <n v="2319"/>
    <n v="2319"/>
    <n v="5"/>
    <n v="60"/>
    <n v="2"/>
    <n v="29"/>
    <n v="0"/>
    <n v="-38.65"/>
    <n v="-1120.8499999999999"/>
    <n v="1198.1500000000001"/>
    <s v="NÃO"/>
  </r>
  <r>
    <x v="0"/>
    <s v="Equipamentos de Audio Visual"/>
    <n v="20"/>
    <s v="Gravador de voz portátil + bateria reserva para câmera DSLR - Proc. Adm. 150/2019."/>
    <d v="2019-07-12T00:00:00"/>
    <n v="1"/>
    <n v="1140.78"/>
    <n v="1140.78"/>
    <n v="5"/>
    <n v="60"/>
    <n v="2"/>
    <n v="29"/>
    <n v="0"/>
    <n v="-19.012999999999998"/>
    <n v="-551.37699999999995"/>
    <n v="589.40300000000002"/>
    <s v="NÃO"/>
  </r>
  <r>
    <x v="0"/>
    <s v="Mobiliário em Geral"/>
    <n v="10"/>
    <s v="Chromecast - Processo Administrativo 056/2019"/>
    <d v="2019-07-15T00:00:00"/>
    <n v="1"/>
    <n v="263.56"/>
    <n v="263.56"/>
    <n v="10"/>
    <n v="120"/>
    <n v="2"/>
    <n v="29"/>
    <n v="0"/>
    <n v="-2.1963333333333335"/>
    <n v="-63.693666666666672"/>
    <n v="199.86633333333333"/>
    <s v="NÃO"/>
  </r>
  <r>
    <x v="0"/>
    <s v="Computadores e Periféricos"/>
    <n v="20"/>
    <s v="Kit contendo teclado e mouse USB - Proc. Adm. 150/2019"/>
    <d v="2019-07-19T00:00:00"/>
    <n v="3"/>
    <n v="592.9"/>
    <n v="1778.6999999999998"/>
    <n v="5"/>
    <n v="60"/>
    <n v="2"/>
    <n v="29"/>
    <n v="0"/>
    <n v="-29.644999999999996"/>
    <n v="-859.70499999999993"/>
    <n v="918.99499999999989"/>
    <s v="NÃO"/>
  </r>
  <r>
    <x v="0"/>
    <s v="Máquinas, Motores e Aparelhos"/>
    <n v="10"/>
    <s v="Relógio de Ponto da Marca Henry Prisma Super Fácil Advanced Bio/Prox. Leitor Azul - Processo Administrativo nº 4050/2019"/>
    <d v="2019-07-22T00:00:00"/>
    <n v="14"/>
    <n v="1255"/>
    <n v="17570"/>
    <n v="10"/>
    <n v="120"/>
    <n v="2"/>
    <n v="29"/>
    <n v="0"/>
    <n v="-146.41666666666666"/>
    <n v="-4246.083333333333"/>
    <n v="13323.916666666668"/>
    <s v="NÃO"/>
  </r>
  <r>
    <x v="0"/>
    <s v="Computadores e Periféricos"/>
    <n v="20"/>
    <s v="Monitor AOC 41PiU de 23&quot; - Proc. Adm. 149/2019"/>
    <d v="2019-07-29T00:00:00"/>
    <n v="16"/>
    <n v="730"/>
    <n v="11680"/>
    <n v="5"/>
    <n v="60"/>
    <n v="2"/>
    <n v="29"/>
    <n v="0"/>
    <n v="-194.66666666666666"/>
    <n v="-5645.333333333333"/>
    <n v="6034.666666666667"/>
    <s v="NÃO"/>
  </r>
  <r>
    <x v="0"/>
    <s v="Equipamentos de Audio Visual"/>
    <n v="20"/>
    <s v="Grandstream GVC 3200 Video Conferência até 9 vias - Processo Administrativo 150/2019"/>
    <d v="2019-08-01T00:00:00"/>
    <n v="1"/>
    <n v="12438"/>
    <n v="12438"/>
    <n v="5"/>
    <n v="60"/>
    <n v="2"/>
    <n v="28"/>
    <n v="0"/>
    <n v="-207.3"/>
    <n v="-5804.4000000000005"/>
    <n v="6633.5999999999995"/>
    <s v="NÃO"/>
  </r>
  <r>
    <x v="0"/>
    <s v="Computadores e Periféricos"/>
    <n v="20"/>
    <s v="Notebook - Processo Administrativo 5884/2019"/>
    <d v="2019-08-12T00:00:00"/>
    <n v="3"/>
    <n v="5000"/>
    <n v="15000"/>
    <n v="5"/>
    <n v="60"/>
    <n v="2"/>
    <n v="28"/>
    <n v="0"/>
    <n v="-250"/>
    <n v="-7000"/>
    <n v="8000"/>
    <s v="NÃO"/>
  </r>
  <r>
    <x v="0"/>
    <s v="Equipamentos de Audio Visual"/>
    <n v="20"/>
    <s v="Tela de Projeção Retrátil 84&quot; Formato Widescreen 16:9 - Processo Administrativo 150/2019"/>
    <d v="2019-08-20T00:00:00"/>
    <n v="1"/>
    <n v="340"/>
    <n v="340"/>
    <n v="5"/>
    <n v="60"/>
    <n v="2"/>
    <n v="28"/>
    <n v="0"/>
    <n v="-5.666666666666667"/>
    <n v="-158.66666666666669"/>
    <n v="181.33333333333331"/>
    <s v="NÃO"/>
  </r>
  <r>
    <x v="0"/>
    <s v="Máquinas, Motores e Aparelhos"/>
    <n v="10"/>
    <s v="Máquina Lustradora/Polidora de Sapatos motorizada com acabamento em aço inox e acionamento por meio de haste - Modelo USI04 - Ordem de Fornecimento: 071/2019."/>
    <d v="2019-08-28T00:00:00"/>
    <n v="1"/>
    <n v="1172"/>
    <n v="1172"/>
    <n v="10"/>
    <n v="120"/>
    <n v="2"/>
    <n v="28"/>
    <n v="0"/>
    <n v="-9.7666666666666675"/>
    <n v="-273.4666666666667"/>
    <n v="898.5333333333333"/>
    <s v="NÃO"/>
  </r>
  <r>
    <x v="0"/>
    <s v="Objetos Historicos e Obras de Arte"/>
    <n v="0"/>
    <s v="Painel/Escultura Artística, Dimensão 160x160cm, do mapa de Minas Gerais - Processo Administrativo 5825/2019."/>
    <d v="2019-09-03T00:00:00"/>
    <n v="1"/>
    <n v="2800"/>
    <n v="2800"/>
    <n v="0"/>
    <n v="0"/>
    <n v="2"/>
    <n v="27"/>
    <n v="0"/>
    <n v="0"/>
    <n v="0"/>
    <n v="2800"/>
    <s v="SIM"/>
  </r>
  <r>
    <x v="0"/>
    <s v="Computadores e Periféricos"/>
    <n v="20"/>
    <s v="Computador avançado - Processo Administrativo 149/2019"/>
    <d v="2019-10-01T00:00:00"/>
    <n v="2"/>
    <n v="5824.62"/>
    <n v="11649.24"/>
    <n v="5"/>
    <n v="60"/>
    <n v="2"/>
    <n v="26"/>
    <n v="0"/>
    <n v="-194.154"/>
    <n v="-5048.0039999999999"/>
    <n v="6601.2359999999999"/>
    <s v="NÃO"/>
  </r>
  <r>
    <x v="0"/>
    <s v="Mobiliário em Geral"/>
    <n v="10"/>
    <s v="Púlpito em acrílico com plotagem - Processo Administrativo nº 8775/2019"/>
    <d v="2019-10-08T00:00:00"/>
    <n v="1"/>
    <n v="1600"/>
    <n v="1600"/>
    <n v="10"/>
    <n v="120"/>
    <n v="2"/>
    <n v="26"/>
    <n v="0"/>
    <n v="-13.333333333333334"/>
    <n v="-346.66666666666669"/>
    <n v="1253.3333333333333"/>
    <s v="NÃO"/>
  </r>
  <r>
    <x v="0"/>
    <s v="Máquinas, Motores e Aparelhos"/>
    <n v="10"/>
    <s v="Moto Bomba submersíveis, série BCS 350, potência 1,0 CV, Trifásico, Marco Schneider - Processo Administrativo nº 8946/2019"/>
    <d v="2019-10-25T00:00:00"/>
    <n v="2"/>
    <n v="4071"/>
    <n v="8142"/>
    <n v="10"/>
    <n v="120"/>
    <n v="2"/>
    <n v="26"/>
    <n v="0"/>
    <n v="-67.849999999999994"/>
    <n v="-1764.1"/>
    <n v="6377.9"/>
    <s v="NÃO"/>
  </r>
  <r>
    <x v="0"/>
    <s v="Mobiliário em Geral"/>
    <n v="10"/>
    <s v="Cadeira Base Giratória Espaldar Alto com Braços"/>
    <d v="2019-12-11T00:00:00"/>
    <n v="2"/>
    <n v="806.67"/>
    <n v="1613.34"/>
    <n v="10"/>
    <n v="120"/>
    <n v="2"/>
    <n v="24"/>
    <n v="0"/>
    <n v="-13.4445"/>
    <n v="-322.66800000000001"/>
    <n v="1290.672"/>
    <s v="NÃO"/>
  </r>
  <r>
    <x v="0"/>
    <s v="Mobiliário em Geral"/>
    <n v="10"/>
    <s v="Cadeira Base Giratória Caixa Espaldar Baixo sem Braços"/>
    <d v="2019-12-11T00:00:00"/>
    <n v="18"/>
    <n v="653.9"/>
    <n v="11770.199999999999"/>
    <n v="10"/>
    <n v="120"/>
    <n v="2"/>
    <n v="24"/>
    <n v="0"/>
    <n v="-98.084999999999994"/>
    <n v="-2354.04"/>
    <n v="9416.16"/>
    <s v="NÃO"/>
  </r>
  <r>
    <x v="0"/>
    <s v="Mobiliário em Geral"/>
    <n v="10"/>
    <s v="Cadeira Base Fixa Balanc. Espaldar Baixo com Braços"/>
    <d v="2019-12-11T00:00:00"/>
    <n v="5"/>
    <n v="475.12"/>
    <n v="2375.6"/>
    <n v="10"/>
    <n v="120"/>
    <n v="2"/>
    <n v="24"/>
    <n v="0"/>
    <n v="-19.796666666666667"/>
    <n v="-475.12"/>
    <n v="1900.48"/>
    <s v="NÃO"/>
  </r>
  <r>
    <x v="0"/>
    <s v="Mobiliário em Geral"/>
    <n v="10"/>
    <s v="Mesa de Trabalho Reta (Cor MDF: Ovo - Cor Borda: Ovo - Cor Aço: Preta - Prod: 75100 - Dimensôes: 1000 x 600 x 740 MM LxPxH)"/>
    <d v="2019-12-13T00:00:00"/>
    <n v="3"/>
    <n v="580"/>
    <n v="1740"/>
    <n v="10"/>
    <n v="120"/>
    <n v="2"/>
    <n v="24"/>
    <n v="0"/>
    <n v="-14.5"/>
    <n v="-348"/>
    <n v="1392"/>
    <s v="NÃO"/>
  </r>
  <r>
    <x v="0"/>
    <s v="Mobiliário em Geral"/>
    <n v="10"/>
    <s v="Mesa de Trabalho Reta (Cor MDF: Ovo - Cor Borda: Ovo - Cor Aço: Preta - Prod: 75120 - Dimensôes: 1200 x 600 x 740 MM LxPxH)"/>
    <d v="2019-12-13T00:00:00"/>
    <n v="3"/>
    <n v="600"/>
    <n v="1800"/>
    <n v="10"/>
    <n v="120"/>
    <n v="2"/>
    <n v="24"/>
    <n v="0"/>
    <n v="-15"/>
    <n v="-360"/>
    <n v="1440"/>
    <s v="NÃO"/>
  </r>
  <r>
    <x v="0"/>
    <s v="Mobiliário em Geral"/>
    <n v="10"/>
    <s v="Mesa de Trabalho Reta (Cor MDF: Ovo - Cor Borda: Ovo - Cor Aço: Preta - Prod: 751414 - Dimensôes: 1400 x 600 x 1400 x 600 740 MM )"/>
    <d v="2019-12-13T00:00:00"/>
    <n v="4"/>
    <n v="1240"/>
    <n v="4960"/>
    <n v="10"/>
    <n v="120"/>
    <n v="2"/>
    <n v="24"/>
    <n v="0"/>
    <n v="-41.333333333333336"/>
    <n v="-992"/>
    <n v="3968"/>
    <s v="NÃO"/>
  </r>
  <r>
    <x v="0"/>
    <s v="Mobiliário em Geral"/>
    <n v="10"/>
    <s v="Ata Unifap Item 12 Grupo 01 (Prod: 31015/40 - Acab Gav: Ovo - Gaveteiro Fixo -3 Gavetas)"/>
    <d v="2019-12-13T00:00:00"/>
    <n v="7"/>
    <n v="360"/>
    <n v="2520"/>
    <n v="10"/>
    <n v="120"/>
    <n v="2"/>
    <n v="24"/>
    <n v="0"/>
    <n v="-21"/>
    <n v="-504"/>
    <n v="2016"/>
    <s v="NÃO"/>
  </r>
  <r>
    <x v="1"/>
    <s v="Imóveis"/>
    <n v="4"/>
    <s v="Confecção, pintura e instalação de portão de ferro com fechadura tetra chave "/>
    <d v="2019-12-16T00:00:00"/>
    <n v="1"/>
    <n v="850"/>
    <n v="850"/>
    <n v="25"/>
    <n v="300"/>
    <n v="2"/>
    <n v="24"/>
    <n v="0"/>
    <n v="-2.8333333333333335"/>
    <n v="-68"/>
    <n v="782"/>
    <s v="NÃO"/>
  </r>
  <r>
    <x v="0"/>
    <s v="Equipamentos de Audio Visual"/>
    <n v="20"/>
    <s v="Projetor Multimidia ACER X1223H - Processo Administrativo 9547/2019."/>
    <d v="2020-02-17T00:00:00"/>
    <n v="1"/>
    <n v="2249.86"/>
    <n v="2249.86"/>
    <n v="5"/>
    <n v="60"/>
    <n v="1"/>
    <n v="22"/>
    <n v="0"/>
    <n v="-37.497666666666667"/>
    <n v="-824.94866666666667"/>
    <n v="1424.9113333333335"/>
    <s v="NÃO"/>
  </r>
  <r>
    <x v="0"/>
    <s v="Máquinas, Motores e Aparelhos"/>
    <n v="10"/>
    <s v="Câmeras Dome HD 1080P IP POE Lente 2,8MM ONVIF, 01 Gravador NVR Digital IP 16 Canais Full HD 4K e 05 Switches Gigabit 5 PTS 10/100/1000MBS - Processo Adm. 3755/2020"/>
    <d v="2020-05-21T00:00:00"/>
    <n v="13"/>
    <n v="523.01538461538462"/>
    <n v="6799.2"/>
    <n v="10"/>
    <n v="120"/>
    <n v="1"/>
    <n v="19"/>
    <n v="0"/>
    <n v="-56.66"/>
    <n v="-1076.54"/>
    <n v="5722.66"/>
    <s v="NÃO"/>
  </r>
  <r>
    <x v="0"/>
    <s v="Máquinas, Motores e Aparelhos"/>
    <n v="10"/>
    <s v="Webcan 1080P com Microfone - Modelo Logitech C925E"/>
    <d v="2020-06-24T00:00:00"/>
    <n v="1"/>
    <n v="650"/>
    <n v="650"/>
    <n v="10"/>
    <n v="120"/>
    <n v="1"/>
    <n v="18"/>
    <n v="0"/>
    <n v="-5.416666666666667"/>
    <n v="-97.5"/>
    <n v="552.5"/>
    <s v="NÃO"/>
  </r>
  <r>
    <x v="0"/>
    <s v="Máquinas, Motores e Aparelhos"/>
    <n v="10"/>
    <s v="32 Câmeras IC3, 01 Gravador NVD 1304 (Delegacias) e 3 Câmeras IC4 (Sede) - Processo Administrativo 4690/2020"/>
    <d v="2020-07-13T00:00:00"/>
    <n v="1"/>
    <n v="18890.669999999998"/>
    <n v="18890.669999999998"/>
    <n v="10"/>
    <n v="120"/>
    <n v="1"/>
    <n v="17"/>
    <n v="0"/>
    <n v="-157.42224999999999"/>
    <n v="-2676.1782499999999"/>
    <n v="16214.491749999997"/>
    <s v="NÃO"/>
  </r>
  <r>
    <x v="0"/>
    <s v="Computadores e Periféricos"/>
    <n v="20"/>
    <s v="HD de 2TB para atendimento da demanda de monitoramento da sede - WD Purple WD20PURZ - Processo Administrativo 4690/2020"/>
    <d v="2020-07-17T00:00:00"/>
    <n v="1"/>
    <n v="623"/>
    <n v="623"/>
    <n v="5"/>
    <n v="60"/>
    <n v="1"/>
    <n v="17"/>
    <n v="0"/>
    <n v="-10.383333333333333"/>
    <n v="-176.51666666666665"/>
    <n v="446.48333333333335"/>
    <s v="NÃO"/>
  </r>
  <r>
    <x v="0"/>
    <s v="Máquinas, Motores e Aparelhos"/>
    <n v="10"/>
    <s v="Vídeo Porteiro WT7 Wi-fi Intelbras - Processo Administrativo 4728/2020"/>
    <d v="2020-07-21T00:00:00"/>
    <n v="1"/>
    <n v="2770"/>
    <n v="2770"/>
    <n v="10"/>
    <n v="120"/>
    <n v="1"/>
    <n v="17"/>
    <n v="0"/>
    <n v="-23.083333333333332"/>
    <n v="-392.41666666666663"/>
    <n v="2377.5833333333335"/>
    <s v="NÃO"/>
  </r>
  <r>
    <x v="0"/>
    <s v="Mobiliário em Geral"/>
    <n v="10"/>
    <s v="Cortina Rolo Tela Solar e Blackout - Processo Administrativo 3756/2020"/>
    <d v="2020-07-29T00:00:00"/>
    <n v="3"/>
    <n v="555"/>
    <n v="1665"/>
    <n v="10"/>
    <n v="120"/>
    <n v="1"/>
    <n v="17"/>
    <n v="0"/>
    <n v="-13.875"/>
    <n v="-235.875"/>
    <n v="1429.125"/>
    <s v="NÃO"/>
  </r>
  <r>
    <x v="0"/>
    <s v="Mobiliário em Geral"/>
    <n v="10"/>
    <s v="Cadeira Giratória Executiva cor azul - Processo Administrativo 655/2020"/>
    <d v="2020-08-12T00:00:00"/>
    <n v="2"/>
    <n v="399"/>
    <n v="798"/>
    <n v="10"/>
    <n v="120"/>
    <n v="1"/>
    <n v="16"/>
    <n v="0"/>
    <n v="-6.65"/>
    <n v="-106.4"/>
    <n v="691.6"/>
    <s v="NÃO"/>
  </r>
  <r>
    <x v="1"/>
    <s v="Imóveis"/>
    <n v="4"/>
    <s v="Drywall com reforço inferior para balcão de atendimento - Processo Administrativo 5455/2020"/>
    <d v="2020-08-17T00:00:00"/>
    <n v="1"/>
    <n v="1038"/>
    <n v="1038"/>
    <n v="25"/>
    <n v="300"/>
    <n v="1"/>
    <n v="16"/>
    <n v="0"/>
    <n v="-3.46"/>
    <n v="-55.36"/>
    <n v="982.64"/>
    <s v="NÃO"/>
  </r>
  <r>
    <x v="0"/>
    <s v="Máquinas, Motores e Aparelhos"/>
    <n v="10"/>
    <s v="Central PABX IP com duas entradas fixo e 03 aparelhos eletrônicos - Processo Administrativo 5822/2020."/>
    <d v="2020-08-31T00:00:00"/>
    <n v="1"/>
    <n v="3700"/>
    <n v="3700"/>
    <n v="10"/>
    <n v="120"/>
    <n v="1"/>
    <n v="16"/>
    <n v="0"/>
    <n v="-30.833333333333332"/>
    <n v="-493.33333333333331"/>
    <n v="3206.6666666666665"/>
    <s v="NÃO"/>
  </r>
  <r>
    <x v="0"/>
    <s v="Computadores e Periféricos"/>
    <n v="20"/>
    <s v="Impressora de Cartão PVC com Holografia Embargada e com fornecimento de insumos - Processo Administrativo 4952/2020"/>
    <d v="2020-09-01T00:00:00"/>
    <n v="1"/>
    <n v="32492"/>
    <n v="32492"/>
    <n v="5"/>
    <n v="60"/>
    <n v="1"/>
    <n v="15"/>
    <n v="0"/>
    <n v="-541.5333333333333"/>
    <n v="-8123"/>
    <n v="24369"/>
    <s v="NÃO"/>
  </r>
  <r>
    <x v="0"/>
    <s v="Computadores e Periféricos"/>
    <n v="20"/>
    <s v="WebCam Modelo Logitech C270 - Processo Administrativo 5790/2020"/>
    <d v="2020-09-24T00:00:00"/>
    <n v="14"/>
    <n v="160"/>
    <n v="2240"/>
    <n v="5"/>
    <n v="60"/>
    <n v="1"/>
    <n v="15"/>
    <n v="0"/>
    <n v="-37.333333333333336"/>
    <n v="-560"/>
    <n v="1680"/>
    <s v="NÃO"/>
  </r>
  <r>
    <x v="0"/>
    <s v="Computadores e Periféricos"/>
    <n v="20"/>
    <s v="Webcams Modelo Logitech C920S - Processo Administrativo 5790/2020"/>
    <d v="2020-09-24T00:00:00"/>
    <n v="15"/>
    <n v="376.05133333333339"/>
    <n v="5640.77"/>
    <n v="5"/>
    <n v="60"/>
    <n v="1"/>
    <n v="15"/>
    <n v="0"/>
    <n v="-94.012833333333347"/>
    <n v="-1410.1925000000001"/>
    <n v="4230.5775000000003"/>
    <s v="NÃO"/>
  </r>
  <r>
    <x v="0"/>
    <s v="Máquinas, Motores e Aparelhos"/>
    <n v="10"/>
    <s v="Fragmentadora de Papel - Suprimento de Fundos"/>
    <d v="2020-10-07T00:00:00"/>
    <n v="1"/>
    <n v="323.99"/>
    <n v="323.99"/>
    <n v="10"/>
    <n v="120"/>
    <n v="1"/>
    <n v="14"/>
    <n v="0"/>
    <n v="-2.6999166666666667"/>
    <n v="-37.798833333333334"/>
    <n v="286.19116666666667"/>
    <s v="NÃO"/>
  </r>
  <r>
    <x v="0"/>
    <s v="Mobiliário em Geral"/>
    <n v="10"/>
    <s v="Cortina Rolo Pintpoint Blackout - Processo Administrativo 6648/2020"/>
    <d v="2020-10-21T00:00:00"/>
    <n v="1"/>
    <n v="1219"/>
    <n v="1219"/>
    <n v="10"/>
    <n v="120"/>
    <n v="1"/>
    <n v="14"/>
    <n v="0"/>
    <n v="-10.158333333333333"/>
    <n v="-142.21666666666667"/>
    <n v="1076.7833333333333"/>
    <s v="NÃO"/>
  </r>
  <r>
    <x v="0"/>
    <s v="Máquinas, Motores e Aparelhos"/>
    <n v="10"/>
    <s v="Video Porteiro conforme PA 7500/2020"/>
    <d v="2020-12-01T00:00:00"/>
    <n v="1"/>
    <n v="953.6"/>
    <n v="953.6"/>
    <n v="10"/>
    <n v="120"/>
    <n v="1"/>
    <n v="12"/>
    <n v="0"/>
    <n v="-7.9466666666666672"/>
    <n v="-95.360000000000014"/>
    <n v="858.24"/>
    <s v="NÃO"/>
  </r>
  <r>
    <x v="0"/>
    <s v="Mobiliário em Geral"/>
    <n v="10"/>
    <s v="Móveis Planejados (confecção e montagem), conforme PA 5468/2020"/>
    <d v="2020-12-09T00:00:00"/>
    <n v="1"/>
    <n v="2800"/>
    <n v="2800"/>
    <n v="10"/>
    <n v="120"/>
    <n v="1"/>
    <n v="12"/>
    <n v="0"/>
    <n v="-23.333333333333332"/>
    <n v="-280"/>
    <n v="2520"/>
    <s v="NÃO"/>
  </r>
  <r>
    <x v="0"/>
    <s v="Objetos Historicos e Obras de Arte"/>
    <n v="0"/>
    <s v="Monumentos Artísticos (Bustos) conforme PA 9112/2020"/>
    <d v="2020-12-11T00:00:00"/>
    <n v="2"/>
    <n v="6000"/>
    <n v="12000"/>
    <n v="0"/>
    <n v="0"/>
    <n v="1"/>
    <n v="12"/>
    <n v="0"/>
    <n v="0"/>
    <n v="0"/>
    <n v="12000"/>
    <s v="SIM"/>
  </r>
  <r>
    <x v="0"/>
    <s v="Mobiliário em Geral"/>
    <n v="10"/>
    <s v="Cadeiras de Escritório, conforme PA 7700/2020"/>
    <d v="2020-12-14T00:00:00"/>
    <n v="3"/>
    <n v="480"/>
    <n v="1440"/>
    <n v="10"/>
    <n v="120"/>
    <n v="1"/>
    <n v="12"/>
    <n v="0"/>
    <n v="-12"/>
    <n v="-144"/>
    <n v="1296"/>
    <s v="NÃO"/>
  </r>
  <r>
    <x v="0"/>
    <s v="Mobiliário em Geral"/>
    <n v="10"/>
    <s v="Ventilador Col 40cm Mallory Delfos - Suprimento de Fundos"/>
    <d v="2021-01-19T00:00:00"/>
    <n v="1"/>
    <n v="156.66"/>
    <n v="156.66"/>
    <n v="10"/>
    <n v="120"/>
    <n v="0"/>
    <n v="11"/>
    <n v="0"/>
    <n v="-1.3054999999999999"/>
    <n v="-14.360499999999998"/>
    <n v="142.29949999999999"/>
    <s v="NÃO"/>
  </r>
  <r>
    <x v="1"/>
    <s v="Imóveis"/>
    <n v="4"/>
    <s v="17 refletores de luz em Led+ 4 relés fotoelétricos + 4 bases p/relé fotoeletrico - Processo 55/2021"/>
    <d v="2021-01-26T00:00:00"/>
    <n v="1"/>
    <n v="1815.42"/>
    <n v="1815.42"/>
    <n v="25"/>
    <n v="300"/>
    <n v="0"/>
    <n v="11"/>
    <n v="0"/>
    <n v="-6.0514000000000001"/>
    <n v="-66.565399999999997"/>
    <n v="1748.8546000000001"/>
    <s v="NÃO"/>
  </r>
  <r>
    <x v="1"/>
    <s v="Imóveis"/>
    <n v="4"/>
    <s v="20 metros de cabos 120mm, 10 metros de cabos 120mm e 06 luvas de compressãp 120mm - Processo de Compras nº 010/2021"/>
    <d v="2021-02-09T00:00:00"/>
    <n v="1"/>
    <n v="2518.8000000000002"/>
    <n v="2518.8000000000002"/>
    <n v="25"/>
    <n v="300"/>
    <n v="0"/>
    <n v="10"/>
    <n v="0"/>
    <n v="-8.3960000000000008"/>
    <n v="-83.960000000000008"/>
    <n v="2434.84"/>
    <s v="NÃO"/>
  </r>
  <r>
    <x v="0"/>
    <s v="Máquinas, Motores e Aparelhos"/>
    <n v="10"/>
    <s v="Câmera IP Dome Marca Intelbrás Modelo 1130D - Processo de Compras nº 010/2021"/>
    <d v="2021-02-12T00:00:00"/>
    <n v="1"/>
    <n v="919"/>
    <n v="919"/>
    <n v="10"/>
    <n v="120"/>
    <n v="0"/>
    <n v="10"/>
    <n v="0"/>
    <n v="-7.6583333333333332"/>
    <n v="-76.583333333333329"/>
    <n v="842.41666666666663"/>
    <s v="NÃO"/>
  </r>
  <r>
    <x v="0"/>
    <s v="Máquinas, Motores e Aparelhos"/>
    <n v="10"/>
    <s v="02 Máquinas  fragmentadoras modelo de referência Secreta 9520 - Processo Compras 0018/2021"/>
    <d v="2021-03-19T00:00:00"/>
    <n v="1"/>
    <n v="4900"/>
    <n v="4900"/>
    <n v="10"/>
    <n v="120"/>
    <n v="0"/>
    <n v="9"/>
    <n v="0"/>
    <n v="-40.833333333333336"/>
    <n v="-367.5"/>
    <n v="4532.5"/>
    <s v="NÃO"/>
  </r>
  <r>
    <x v="2"/>
    <s v="Intangível"/>
    <n v="20"/>
    <s v="Licenças Windows 10Pro - SISDOC 026422/2021"/>
    <d v="2021-04-06T00:00:00"/>
    <n v="37"/>
    <n v="74.89"/>
    <n v="2770.93"/>
    <n v="5"/>
    <n v="60"/>
    <n v="0"/>
    <n v="8"/>
    <n v="0"/>
    <n v="-46.182166666666667"/>
    <n v="-369.45733333333334"/>
    <n v="2401.4726666666666"/>
    <s v="NÃO"/>
  </r>
  <r>
    <x v="0"/>
    <s v="Máquinas, Motores e Aparelhos"/>
    <n v="10"/>
    <s v="Climatizador de ar - Sisdoc 027361/2021"/>
    <d v="2021-04-09T00:00:00"/>
    <n v="3"/>
    <n v="2436"/>
    <n v="7308"/>
    <n v="10"/>
    <n v="120"/>
    <n v="0"/>
    <n v="8"/>
    <n v="0"/>
    <n v="-60.9"/>
    <n v="-487.2"/>
    <n v="6820.8"/>
    <s v="NÃO"/>
  </r>
  <r>
    <x v="0"/>
    <s v="Máquinas, Motores e Aparelhos"/>
    <n v="10"/>
    <s v="Ar Condicionado 18.000 Btus conforme SISDOC 027069/2021"/>
    <d v="2021-04-15T00:00:00"/>
    <n v="2"/>
    <n v="3240"/>
    <n v="6480"/>
    <n v="10"/>
    <n v="120"/>
    <n v="0"/>
    <n v="8"/>
    <n v="0"/>
    <n v="-54"/>
    <n v="-432"/>
    <n v="6048"/>
    <s v="NÃO"/>
  </r>
  <r>
    <x v="0"/>
    <s v="Computadores e Periféricos"/>
    <n v="20"/>
    <s v="Desktops sem Monitor - SISDOC 027837/2021"/>
    <d v="2021-05-07T00:00:00"/>
    <n v="25"/>
    <n v="3713.0043999999998"/>
    <n v="92825.11"/>
    <n v="5"/>
    <n v="60"/>
    <n v="0"/>
    <n v="7"/>
    <n v="0"/>
    <n v="-1547.0851666666667"/>
    <n v="-10829.596166666666"/>
    <n v="81995.513833333331"/>
    <s v="NÃO"/>
  </r>
  <r>
    <x v="0"/>
    <s v="Equipamentos de Audio Visual"/>
    <n v="20"/>
    <s v="Conversores HDMI para VGA"/>
    <d v="2021-05-12T00:00:00"/>
    <n v="12"/>
    <n v="35"/>
    <n v="420"/>
    <n v="5"/>
    <n v="60"/>
    <n v="0"/>
    <n v="7"/>
    <n v="0"/>
    <n v="-7"/>
    <n v="-49"/>
    <n v="371"/>
    <s v="NÃO"/>
  </r>
  <r>
    <x v="0"/>
    <s v="Computadores e Periféricos"/>
    <n v="20"/>
    <s v="Notebooks Intel - SISDOC 027832/2021"/>
    <d v="2021-05-13T00:00:00"/>
    <n v="5"/>
    <n v="4268.9980000000005"/>
    <n v="21344.99"/>
    <n v="5"/>
    <n v="60"/>
    <n v="0"/>
    <n v="7"/>
    <n v="0"/>
    <n v="-355.74983333333336"/>
    <n v="-2490.2488333333336"/>
    <n v="18854.741166666667"/>
    <s v="NÃO"/>
  </r>
  <r>
    <x v="1"/>
    <s v="Imóveis"/>
    <n v="4"/>
    <s v="01 Porta e 01 Divisória em Vidro Temperado - SISDOC 028059/2021"/>
    <d v="2021-05-15T00:00:00"/>
    <n v="1"/>
    <n v="1021.9"/>
    <n v="1021.9"/>
    <n v="25"/>
    <n v="300"/>
    <n v="0"/>
    <n v="7"/>
    <n v="0"/>
    <n v="-3.4063333333333334"/>
    <n v="-23.844333333333335"/>
    <n v="998.05566666666664"/>
    <s v="NÃO"/>
  </r>
  <r>
    <x v="0"/>
    <s v="Máquinas, Motores e Aparelhos"/>
    <n v="10"/>
    <s v="IPBX Backup"/>
    <d v="2021-05-17T00:00:00"/>
    <n v="1"/>
    <n v="7989.99"/>
    <n v="7989.99"/>
    <n v="10"/>
    <n v="120"/>
    <n v="0"/>
    <n v="7"/>
    <n v="0"/>
    <n v="-66.583249999999992"/>
    <n v="-466.08274999999992"/>
    <n v="7523.9072500000002"/>
    <s v="NÃO"/>
  </r>
  <r>
    <x v="0"/>
    <s v="Máquinas, Motores e Aparelhos"/>
    <n v="10"/>
    <s v="IPBX Backup"/>
    <d v="2021-05-17T00:00:00"/>
    <n v="14"/>
    <n v="2066.66"/>
    <n v="28933.239999999998"/>
    <n v="10"/>
    <n v="120"/>
    <n v="0"/>
    <n v="7"/>
    <n v="0"/>
    <n v="-241.11033333333333"/>
    <n v="-1687.7723333333333"/>
    <n v="27245.467666666664"/>
    <s v="NÃO"/>
  </r>
  <r>
    <x v="0"/>
    <s v="Máquinas, Motores e Aparelhos"/>
    <n v="10"/>
    <s v="40 Aparelhos Telefônicos"/>
    <d v="2021-05-17T00:00:00"/>
    <n v="1"/>
    <n v="11000.4"/>
    <n v="11000.4"/>
    <n v="10"/>
    <n v="120"/>
    <n v="0"/>
    <n v="7"/>
    <n v="0"/>
    <n v="-91.67"/>
    <n v="-641.69000000000005"/>
    <n v="10358.709999999999"/>
    <s v="NÃO"/>
  </r>
  <r>
    <x v="1"/>
    <s v="Imóveis"/>
    <n v="4"/>
    <s v="Laminado em madeira rústica - SISDOC 028469/2021"/>
    <d v="2021-05-18T00:00:00"/>
    <n v="1"/>
    <n v="6390"/>
    <n v="6390"/>
    <n v="25"/>
    <n v="300"/>
    <n v="0"/>
    <n v="7"/>
    <n v="0"/>
    <n v="-21.3"/>
    <n v="-149.1"/>
    <n v="6240.9"/>
    <s v="NÃO"/>
  </r>
  <r>
    <x v="1"/>
    <s v="Imóveis"/>
    <n v="4"/>
    <s v="Bancada de Granito em cuba Inox - SISDOC 028519/2021"/>
    <d v="2021-05-22T00:00:00"/>
    <n v="1"/>
    <n v="1800"/>
    <n v="1800"/>
    <n v="25"/>
    <n v="300"/>
    <n v="0"/>
    <n v="7"/>
    <n v="0"/>
    <n v="-6"/>
    <n v="-42"/>
    <n v="1758"/>
    <s v="NÃO"/>
  </r>
  <r>
    <x v="1"/>
    <s v="Imóveis"/>
    <n v="4"/>
    <s v="Bancada de Cozinha - via suprimento de fundos"/>
    <d v="2021-05-27T00:00:00"/>
    <n v="1"/>
    <n v="350"/>
    <n v="350"/>
    <n v="25"/>
    <n v="300"/>
    <n v="0"/>
    <n v="7"/>
    <n v="0"/>
    <n v="-1.1666666666666667"/>
    <n v="-8.1666666666666679"/>
    <n v="341.83333333333331"/>
    <s v="NÃO"/>
  </r>
  <r>
    <x v="1"/>
    <s v="Imóveis"/>
    <n v="4"/>
    <s v="Divisórias Naval Simples - SISDOC 028956/2021"/>
    <d v="2021-05-31T00:00:00"/>
    <n v="14"/>
    <n v="78.571428571428569"/>
    <n v="1100"/>
    <n v="25"/>
    <n v="300"/>
    <n v="0"/>
    <n v="7"/>
    <n v="0"/>
    <n v="-3.6666666666666665"/>
    <n v="-25.666666666666664"/>
    <n v="1074.3333333333333"/>
    <s v="NÃO"/>
  </r>
  <r>
    <x v="0"/>
    <s v="Mobiliário em Geral"/>
    <n v="10"/>
    <s v="Cabines de Atendimento - SISDOC 030228/2021"/>
    <d v="2021-06-14T00:00:00"/>
    <n v="12"/>
    <n v="1358"/>
    <n v="16296"/>
    <n v="10"/>
    <n v="120"/>
    <n v="0"/>
    <n v="6"/>
    <n v="0"/>
    <n v="-135.80000000000001"/>
    <n v="-814.80000000000007"/>
    <n v="15481.2"/>
    <s v="NÃO"/>
  </r>
  <r>
    <x v="0"/>
    <s v="Mobiliário em Geral"/>
    <n v="10"/>
    <s v="Cortinas Persianas - SISDOC 030425/2021"/>
    <d v="2021-06-14T00:00:00"/>
    <n v="1"/>
    <n v="5880"/>
    <n v="5880"/>
    <n v="10"/>
    <n v="120"/>
    <n v="0"/>
    <n v="6"/>
    <n v="0"/>
    <n v="-49"/>
    <n v="-294"/>
    <n v="5586"/>
    <s v="NÃO"/>
  </r>
  <r>
    <x v="0"/>
    <s v="Máquinas, Motores e Aparelhos"/>
    <n v="10"/>
    <s v="Refrigerador 261 Litros - SISDOC 031759/2021"/>
    <d v="2021-07-01T00:00:00"/>
    <n v="1"/>
    <n v="1350"/>
    <n v="1350"/>
    <n v="10"/>
    <n v="120"/>
    <n v="0"/>
    <n v="5"/>
    <n v="0"/>
    <n v="-11.25"/>
    <n v="-56.25"/>
    <n v="1293.75"/>
    <s v="NÃO"/>
  </r>
  <r>
    <x v="0"/>
    <s v="Computadores e Periféricos"/>
    <n v="20"/>
    <s v="Notebook HP - SISDOC 031463/2021"/>
    <d v="2021-07-01T00:00:00"/>
    <n v="15"/>
    <n v="4398"/>
    <n v="65970"/>
    <n v="5"/>
    <n v="60"/>
    <n v="0"/>
    <n v="5"/>
    <n v="0"/>
    <n v="-1099.5"/>
    <n v="-5497.5"/>
    <n v="60472.5"/>
    <s v="NÃO"/>
  </r>
  <r>
    <x v="0"/>
    <s v="Equipamentos de Audio Visual"/>
    <n v="20"/>
    <s v="Equipamento de Transmissão via internet - SISDOC 031115/2021"/>
    <d v="2021-07-02T00:00:00"/>
    <n v="1"/>
    <n v="1901.5"/>
    <n v="1901.5"/>
    <n v="5"/>
    <n v="60"/>
    <n v="0"/>
    <n v="5"/>
    <n v="0"/>
    <n v="-31.691666666666666"/>
    <n v="-158.45833333333334"/>
    <n v="1743.0416666666667"/>
    <s v="NÃO"/>
  </r>
  <r>
    <x v="0"/>
    <s v="Máquinas, Motores e Aparelhos"/>
    <n v="10"/>
    <s v="Forno Microondas MEF31L - SISDOC 033417/2021"/>
    <d v="2021-07-07T00:00:00"/>
    <n v="2"/>
    <n v="680"/>
    <n v="1360"/>
    <n v="10"/>
    <n v="120"/>
    <n v="0"/>
    <n v="5"/>
    <n v="0"/>
    <n v="-11.333333333333334"/>
    <n v="-56.666666666666671"/>
    <n v="1303.3333333333333"/>
    <s v="NÃO"/>
  </r>
  <r>
    <x v="0"/>
    <s v="Máquinas, Motores e Aparelhos"/>
    <n v="10"/>
    <s v="Cafeteira Automatica - SISDOC 033417/2021"/>
    <d v="2021-07-07T00:00:00"/>
    <n v="2"/>
    <n v="580"/>
    <n v="1160"/>
    <n v="10"/>
    <n v="120"/>
    <n v="0"/>
    <n v="5"/>
    <n v="0"/>
    <n v="-9.6666666666666661"/>
    <n v="-48.333333333333329"/>
    <n v="1111.6666666666667"/>
    <s v="NÃO"/>
  </r>
  <r>
    <x v="0"/>
    <s v="Equipamentos de Audio Visual"/>
    <n v="20"/>
    <s v="Alto falante Jabra Speak - SISDOC 032148/2021"/>
    <d v="2021-07-13T00:00:00"/>
    <n v="1"/>
    <n v="1298"/>
    <n v="1298"/>
    <n v="5"/>
    <n v="60"/>
    <n v="0"/>
    <n v="5"/>
    <n v="0"/>
    <n v="-21.633333333333333"/>
    <n v="-108.16666666666666"/>
    <n v="1189.8333333333333"/>
    <s v="NÃO"/>
  </r>
  <r>
    <x v="0"/>
    <s v="Mobiliário em Geral"/>
    <n v="10"/>
    <s v="Cadeiras Giratórias Ergonômicas"/>
    <d v="2021-07-21T00:00:00"/>
    <n v="13"/>
    <n v="395"/>
    <n v="5135"/>
    <n v="10"/>
    <n v="120"/>
    <n v="0"/>
    <n v="5"/>
    <n v="0"/>
    <n v="-42.791666666666664"/>
    <n v="-213.95833333333331"/>
    <n v="4921.041666666667"/>
    <s v="NÃO"/>
  </r>
  <r>
    <x v="0"/>
    <s v="Máquinas, Motores e Aparelhos"/>
    <n v="10"/>
    <s v="Escovódromo Portátil 6 pias - SISDOC 035074/2021"/>
    <d v="2021-08-11T00:00:00"/>
    <n v="1"/>
    <n v="5892.5"/>
    <n v="5892.5"/>
    <n v="10"/>
    <n v="120"/>
    <n v="0"/>
    <n v="4"/>
    <n v="0"/>
    <n v="-49.104166666666664"/>
    <n v="-196.41666666666666"/>
    <n v="5696.083333333333"/>
    <s v="NÃO"/>
  </r>
  <r>
    <x v="0"/>
    <s v="Computadores e Periféricos"/>
    <n v="20"/>
    <s v="Monitores LG - SISDOC 035886/2021"/>
    <d v="2021-08-27T00:00:00"/>
    <n v="50"/>
    <n v="994.19"/>
    <n v="49709.5"/>
    <n v="5"/>
    <n v="60"/>
    <n v="0"/>
    <n v="4"/>
    <n v="0"/>
    <n v="-828.49166666666667"/>
    <n v="-3313.9666666666667"/>
    <n v="46395.533333333333"/>
    <s v="NÃO"/>
  </r>
  <r>
    <x v="1"/>
    <s v="Imóveis"/>
    <n v="4"/>
    <s v="Execução de reforma em delegacia"/>
    <d v="2021-09-03T00:00:00"/>
    <n v="1"/>
    <n v="38618.25"/>
    <n v="38618.25"/>
    <n v="25"/>
    <n v="300"/>
    <n v="0"/>
    <n v="3"/>
    <n v="0"/>
    <n v="-128.72749999999999"/>
    <n v="-386.1825"/>
    <n v="38232.067499999997"/>
    <s v="NÃO"/>
  </r>
  <r>
    <x v="0"/>
    <s v="Máquinas, Motores e Aparelhos"/>
    <n v="10"/>
    <s v="Mesa de Som Bluetooth - SISDOC 039866/2021"/>
    <d v="2021-09-24T00:00:00"/>
    <n v="1"/>
    <n v="450"/>
    <n v="450"/>
    <n v="10"/>
    <n v="120"/>
    <n v="0"/>
    <n v="3"/>
    <n v="0"/>
    <n v="-3.75"/>
    <n v="-11.25"/>
    <n v="438.75"/>
    <s v="NÃO"/>
  </r>
  <r>
    <x v="1"/>
    <s v="Imóveis"/>
    <n v="4"/>
    <s v="Execução de reforma em delegacia"/>
    <d v="2021-09-29T00:00:00"/>
    <n v="1"/>
    <n v="17839.939999999999"/>
    <n v="17839.939999999999"/>
    <n v="25"/>
    <n v="300"/>
    <n v="0"/>
    <n v="3"/>
    <n v="0"/>
    <n v="-59.466466666666662"/>
    <n v="-178.39939999999999"/>
    <n v="17661.5406"/>
    <s v="NÃO"/>
  </r>
  <r>
    <x v="0"/>
    <s v="Máquinas, Motores e Aparelhos"/>
    <n v="10"/>
    <s v="Aparelho de Celular Smatphone Samsung - SISDOC 041736/2021"/>
    <d v="2021-10-11T00:00:00"/>
    <n v="30"/>
    <n v="990"/>
    <n v="29700"/>
    <n v="10"/>
    <n v="120"/>
    <n v="0"/>
    <n v="2"/>
    <n v="0"/>
    <n v="-247.5"/>
    <n v="-495"/>
    <n v="29205"/>
    <s v="NÃO"/>
  </r>
  <r>
    <x v="1"/>
    <s v="Imóveis"/>
    <n v="4"/>
    <s v="Execução de reforma em delegacia"/>
    <d v="2021-10-13T00:00:00"/>
    <n v="1"/>
    <n v="32639.18"/>
    <n v="32639.18"/>
    <n v="25"/>
    <n v="300"/>
    <n v="0"/>
    <n v="2"/>
    <n v="0"/>
    <n v="-108.79726666666667"/>
    <n v="-217.59453333333335"/>
    <n v="32421.585466666667"/>
    <s v="NÃO"/>
  </r>
  <r>
    <x v="0"/>
    <s v="Mobiliário em Geral"/>
    <n v="10"/>
    <s v="Persianas Aluminio - SISDOC 040370/2021"/>
    <d v="2021-10-22T00:00:00"/>
    <n v="4"/>
    <n v="219.75"/>
    <n v="879"/>
    <n v="10"/>
    <n v="120"/>
    <n v="0"/>
    <n v="2"/>
    <n v="0"/>
    <n v="-7.3250000000000002"/>
    <n v="-14.65"/>
    <n v="864.35"/>
    <s v="NÃO"/>
  </r>
  <r>
    <x v="0"/>
    <s v="Mobiliário em Geral"/>
    <n v="10"/>
    <s v="Cadeiras e Poltronas - SISDOC 040597/2021"/>
    <d v="2021-10-22T00:00:00"/>
    <n v="1"/>
    <n v="14000"/>
    <n v="14000"/>
    <n v="10"/>
    <n v="120"/>
    <n v="0"/>
    <n v="2"/>
    <n v="0"/>
    <n v="-116.66666666666667"/>
    <n v="-233.33333333333334"/>
    <n v="13766.666666666666"/>
    <s v="NÃO"/>
  </r>
  <r>
    <x v="0"/>
    <s v="Computadores e Periféricos"/>
    <n v="20"/>
    <s v="Roteadores - SISDOC 040596/2021"/>
    <d v="2021-10-22T00:00:00"/>
    <n v="2"/>
    <n v="994.99"/>
    <n v="1989.98"/>
    <n v="5"/>
    <n v="60"/>
    <n v="0"/>
    <n v="2"/>
    <n v="0"/>
    <n v="-33.166333333333334"/>
    <n v="-66.332666666666668"/>
    <n v="1923.6473333333333"/>
    <s v="NÃO"/>
  </r>
  <r>
    <x v="1"/>
    <s v="Imóveis"/>
    <n v="4"/>
    <s v="Execução de reforma em delegacia"/>
    <d v="2021-10-22T00:00:00"/>
    <n v="1"/>
    <n v="48462.18"/>
    <n v="48462.18"/>
    <n v="25"/>
    <n v="300"/>
    <n v="0"/>
    <n v="2"/>
    <n v="0"/>
    <n v="-161.54060000000001"/>
    <n v="-323.08120000000002"/>
    <n v="48139.0988"/>
    <s v="NÃO"/>
  </r>
  <r>
    <x v="0"/>
    <s v="Máquinas, Motores e Aparelhos"/>
    <n v="10"/>
    <s v="Microfone de lapela duplo - SISDOC 040741/2021"/>
    <d v="2021-10-26T00:00:00"/>
    <n v="1"/>
    <n v="1680"/>
    <n v="1680"/>
    <n v="10"/>
    <n v="120"/>
    <n v="0"/>
    <n v="2"/>
    <n v="0"/>
    <n v="-14"/>
    <n v="-28"/>
    <n v="1652"/>
    <s v="NÃO"/>
  </r>
  <r>
    <x v="1"/>
    <s v="Imóveis"/>
    <n v="4"/>
    <s v="Execução de reforma em delegacia"/>
    <d v="2021-10-27T00:00:00"/>
    <n v="1"/>
    <n v="2587.5"/>
    <n v="2587.5"/>
    <n v="25"/>
    <n v="300"/>
    <n v="0"/>
    <n v="2"/>
    <n v="0"/>
    <n v="-8.625"/>
    <n v="-17.25"/>
    <n v="2570.25"/>
    <s v="NÃO"/>
  </r>
  <r>
    <x v="1"/>
    <s v="Imóveis"/>
    <n v="4"/>
    <s v="Execução de reforma em delegacia"/>
    <d v="2021-10-27T00:00:00"/>
    <n v="1"/>
    <n v="1250"/>
    <n v="1250"/>
    <n v="25"/>
    <n v="300"/>
    <n v="0"/>
    <n v="2"/>
    <n v="0"/>
    <n v="-4.166666666666667"/>
    <n v="-8.3333333333333339"/>
    <n v="1241.6666666666667"/>
    <s v="NÃO"/>
  </r>
  <r>
    <x v="0"/>
    <s v="Máquinas, Motores e Aparelhos"/>
    <n v="10"/>
    <s v="Televisão Smart - SISDOC 041117/2021"/>
    <d v="2021-10-29T00:00:00"/>
    <n v="1"/>
    <n v="2699"/>
    <n v="2699"/>
    <n v="10"/>
    <n v="120"/>
    <n v="0"/>
    <n v="2"/>
    <n v="0"/>
    <n v="-22.491666666666667"/>
    <n v="-44.983333333333334"/>
    <n v="2654.0166666666669"/>
    <s v="NÃO"/>
  </r>
  <r>
    <x v="1"/>
    <s v="Imóveis"/>
    <n v="4"/>
    <s v="Execução de reforma em delegacia"/>
    <d v="2021-11-10T00:00:00"/>
    <n v="1"/>
    <n v="41342.19"/>
    <n v="41342.19"/>
    <n v="25"/>
    <n v="300"/>
    <n v="0"/>
    <n v="1"/>
    <n v="0"/>
    <n v="-137.8073"/>
    <n v="-137.8073"/>
    <n v="41204.382700000002"/>
    <s v="NÃO"/>
  </r>
  <r>
    <x v="0"/>
    <s v="Mobiliário em Geral"/>
    <n v="10"/>
    <s v="07 (sete) mesas e 07 (sete cadeiras digitador"/>
    <d v="2021-11-30T00:00:00"/>
    <n v="1"/>
    <n v="5000"/>
    <n v="5000"/>
    <n v="10"/>
    <n v="120"/>
    <n v="0"/>
    <n v="1"/>
    <n v="0"/>
    <n v="-41.666666666666664"/>
    <n v="-41.666666666666664"/>
    <n v="4958.333333333333"/>
    <s v="NÃO"/>
  </r>
  <r>
    <x v="1"/>
    <s v="Imóveis"/>
    <n v="4"/>
    <s v="Execução de reforma em delegacia"/>
    <d v="2021-12-08T00:00:00"/>
    <n v="1"/>
    <n v="20402.37"/>
    <n v="20402.37"/>
    <n v="25"/>
    <n v="300"/>
    <n v="0"/>
    <n v="0"/>
    <n v="0"/>
    <n v="-68.007899999999992"/>
    <n v="0"/>
    <n v="20402.37"/>
    <s v="NÃO"/>
  </r>
  <r>
    <x v="0"/>
    <s v="Máquinas, Motores e Aparelhos"/>
    <n v="10"/>
    <s v="Televisão Smart - SISDOC 043471/2021"/>
    <d v="2021-12-10T00:00:00"/>
    <n v="1"/>
    <n v="3342"/>
    <n v="3342"/>
    <n v="10"/>
    <n v="120"/>
    <n v="0"/>
    <n v="0"/>
    <n v="0"/>
    <n v="-27.85"/>
    <n v="0"/>
    <n v="3342"/>
    <s v="NÃO"/>
  </r>
  <r>
    <x v="1"/>
    <s v="Imóveis"/>
    <n v="4"/>
    <s v="Execução de reforma em delegacia"/>
    <d v="2021-12-14T00:00:00"/>
    <n v="1"/>
    <n v="900"/>
    <n v="900"/>
    <n v="25"/>
    <n v="300"/>
    <n v="0"/>
    <n v="0"/>
    <n v="0"/>
    <n v="-3"/>
    <n v="0"/>
    <n v="900"/>
    <s v="NÃO"/>
  </r>
  <r>
    <x v="1"/>
    <s v="Imóveis"/>
    <n v="4"/>
    <s v="Execução de reforma em delegacia"/>
    <d v="2021-12-16T00:00:00"/>
    <n v="1"/>
    <n v="12412.83"/>
    <n v="12412.83"/>
    <n v="25"/>
    <n v="300"/>
    <n v="0"/>
    <n v="0"/>
    <n v="0"/>
    <n v="-41.376100000000001"/>
    <n v="0"/>
    <n v="12412.83"/>
    <s v="NÃO"/>
  </r>
  <r>
    <x v="0"/>
    <s v="Máquinas, Motores e Aparelhos"/>
    <n v="10"/>
    <s v="Ar Condicionado de 18.000 - SISDOC 001714/2022"/>
    <d v="2021-12-30T00:00:00"/>
    <n v="2"/>
    <n v="3151"/>
    <n v="6302"/>
    <n v="10"/>
    <n v="120"/>
    <n v="0"/>
    <n v="0"/>
    <n v="0"/>
    <n v="-52.516666666666666"/>
    <n v="0"/>
    <n v="6302"/>
    <s v="NÃ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1157AF-CCE4-443D-9ACF-086888F8940E}" name="Tabela dinâmica4" cacheId="1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4:D7" firstHeaderRow="0" firstDataRow="1" firstDataCol="1"/>
  <pivotFields count="27"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numFmtId="165" showAll="0"/>
    <pivotField showAll="0"/>
    <pivotField numFmtId="164" showAll="0"/>
    <pivotField numFmtId="164" showAll="0"/>
    <pivotField dataField="1" numFmtId="164" showAll="0"/>
    <pivotField showAll="0"/>
    <pivotField numFmtId="164" showAll="0"/>
    <pivotField dataField="1" numFmtId="164" showAll="0"/>
    <pivotField dataField="1" numFmtId="164" showAll="0"/>
    <pivotField showAll="0"/>
    <pivotField numFmtId="9" showAll="0"/>
    <pivotField numFmtId="164" showAll="0"/>
    <pivotField numFmtId="164" showAll="0"/>
    <pivotField numFmtId="164" showAll="0"/>
    <pivotField numFmtId="164" showAll="0"/>
    <pivotField numFmtId="164" showAll="0"/>
    <pivotField showAll="0">
      <items count="4">
        <item h="1" x="0"/>
        <item m="1" x="2"/>
        <item h="1"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Vlr. Depreciável" fld="14" baseField="0" baseItem="0" numFmtId="4"/>
    <dataField name="Soma de Depreciação Acumulada" fld="17" baseField="0" baseItem="0" numFmtId="4"/>
    <dataField name="Soma de Valor Contábil (Econ)" fld="18" baseField="0" baseItem="0" numFmtId="4"/>
  </dataFields>
  <chartFormats count="9">
    <chartFormat chart="0" format="6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7ECF8D-8454-4414-8FCF-179EAC4B4DEB}" name="Tabela dinâmica2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N729:O733" firstHeaderRow="1" firstDataRow="1" firstDataCol="1"/>
  <pivotFields count="17"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numFmtId="14" showAll="0"/>
    <pivotField showAll="0"/>
    <pivotField numFmtId="43" showAll="0"/>
    <pivotField numFmtId="43" showAll="0"/>
    <pivotField showAll="0"/>
    <pivotField showAll="0"/>
    <pivotField numFmtId="165" showAll="0"/>
    <pivotField numFmtId="165" showAll="0"/>
    <pivotField numFmtId="43" showAll="0"/>
    <pivotField dataField="1" numFmtId="167" showAll="0"/>
    <pivotField numFmtId="167" showAll="0"/>
    <pivotField numFmtId="43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oma de Valor da Depreciação Mensal" fld="13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042ECA-6B05-4662-A5FD-BD21B5420BD6}" name="Tabela dinâmica1" cacheId="1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3:B9" firstHeaderRow="1" firstDataRow="1" firstDataCol="1"/>
  <pivotFields count="12">
    <pivotField showAll="0"/>
    <pivotField axis="axisRow" showAll="0">
      <items count="7">
        <item x="2"/>
        <item x="4"/>
        <item x="1"/>
        <item x="0"/>
        <item x="3"/>
        <item h="1" x="5"/>
        <item t="default"/>
      </items>
    </pivotField>
    <pivotField showAll="0"/>
    <pivotField showAll="0"/>
    <pivotField numFmtId="164" showAll="0"/>
    <pivotField numFmtId="164" showAll="0"/>
    <pivotField numFmtId="164" showAll="0"/>
    <pivotField showAll="0"/>
    <pivotField dataField="1" numFmtId="164" showAll="0">
      <items count="7">
        <item x="4"/>
        <item x="0"/>
        <item x="2"/>
        <item x="3"/>
        <item x="1"/>
        <item x="5"/>
        <item t="default"/>
      </items>
    </pivotField>
    <pivotField showAll="0"/>
    <pivotField numFmtId="164" showAll="0"/>
    <pivotField numFmtId="164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oma de Quota depr. Mensal" fld="8" baseField="0" baseItem="0" numFmtId="4"/>
  </dataFields>
  <formats count="2">
    <format dxfId="2">
      <pivotArea collapsedLevelsAreSubtotals="1" fieldPosition="0">
        <references count="1">
          <reference field="1" count="1">
            <x v="0"/>
          </reference>
        </references>
      </pivotArea>
    </format>
    <format dxfId="1">
      <pivotArea outline="0" fieldPosition="0">
        <references count="1">
          <reference field="4294967294" count="1">
            <x v="0"/>
          </reference>
        </references>
      </pivotArea>
    </format>
  </formats>
  <chartFormats count="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A143-BDBF-4848-8862-A569614BB448}">
  <dimension ref="A4:D7"/>
  <sheetViews>
    <sheetView topLeftCell="A4" workbookViewId="0">
      <selection activeCell="H15" sqref="H15"/>
    </sheetView>
  </sheetViews>
  <sheetFormatPr defaultRowHeight="15" x14ac:dyDescent="0.25"/>
  <cols>
    <col min="1" max="1" width="18" bestFit="1" customWidth="1"/>
    <col min="2" max="2" width="23.5703125" bestFit="1" customWidth="1"/>
    <col min="3" max="3" width="30.85546875" bestFit="1" customWidth="1"/>
    <col min="4" max="4" width="28.140625" bestFit="1" customWidth="1"/>
    <col min="5" max="5" width="12" bestFit="1" customWidth="1"/>
    <col min="6" max="6" width="28.140625" bestFit="1" customWidth="1"/>
    <col min="7" max="7" width="12" bestFit="1" customWidth="1"/>
    <col min="8" max="8" width="28.5703125" bestFit="1" customWidth="1"/>
    <col min="9" max="9" width="35.85546875" bestFit="1" customWidth="1"/>
    <col min="10" max="10" width="33.140625" bestFit="1" customWidth="1"/>
  </cols>
  <sheetData>
    <row r="4" spans="1:4" x14ac:dyDescent="0.25">
      <c r="A4" s="7" t="s">
        <v>12</v>
      </c>
      <c r="B4" t="s">
        <v>17</v>
      </c>
      <c r="C4" t="s">
        <v>15</v>
      </c>
      <c r="D4" t="s">
        <v>16</v>
      </c>
    </row>
    <row r="5" spans="1:4" x14ac:dyDescent="0.25">
      <c r="A5" s="8" t="s">
        <v>11</v>
      </c>
      <c r="B5" s="9">
        <v>5600</v>
      </c>
      <c r="C5" s="9">
        <v>3301.9444444444448</v>
      </c>
      <c r="D5" s="9">
        <v>2298.0555555555552</v>
      </c>
    </row>
    <row r="6" spans="1:4" x14ac:dyDescent="0.25">
      <c r="A6" s="8" t="s">
        <v>1</v>
      </c>
      <c r="B6" s="9">
        <v>465600</v>
      </c>
      <c r="C6" s="9">
        <v>198085</v>
      </c>
      <c r="D6" s="9">
        <v>282515</v>
      </c>
    </row>
    <row r="7" spans="1:4" x14ac:dyDescent="0.25">
      <c r="A7" s="8" t="s">
        <v>13</v>
      </c>
      <c r="B7" s="9">
        <v>471200</v>
      </c>
      <c r="C7" s="9">
        <v>201386.94444444444</v>
      </c>
      <c r="D7" s="9">
        <v>284813.05555555556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C46F-F267-4753-9F42-B431E1EA6588}">
  <sheetPr>
    <pageSetUpPr fitToPage="1"/>
  </sheetPr>
  <dimension ref="B1:V743"/>
  <sheetViews>
    <sheetView zoomScale="80" zoomScaleNormal="80" workbookViewId="0">
      <pane ySplit="3" topLeftCell="A711" activePane="bottomLeft" state="frozen"/>
      <selection pane="bottomLeft" activeCell="O738" sqref="O738"/>
    </sheetView>
  </sheetViews>
  <sheetFormatPr defaultColWidth="8.85546875" defaultRowHeight="12.75" x14ac:dyDescent="0.2"/>
  <cols>
    <col min="1" max="1" width="1.5703125" style="2" customWidth="1"/>
    <col min="2" max="2" width="15.140625" style="3" customWidth="1"/>
    <col min="3" max="3" width="26.85546875" style="3" customWidth="1"/>
    <col min="4" max="4" width="6.28515625" style="3" customWidth="1"/>
    <col min="5" max="5" width="72.5703125" style="3" customWidth="1"/>
    <col min="6" max="6" width="13.5703125" style="3" customWidth="1"/>
    <col min="7" max="7" width="8.28515625" style="10" customWidth="1"/>
    <col min="8" max="9" width="14.5703125" style="32" bestFit="1" customWidth="1"/>
    <col min="10" max="10" width="5.85546875" style="3" customWidth="1"/>
    <col min="11" max="11" width="7.140625" style="3" customWidth="1"/>
    <col min="12" max="12" width="5.85546875" style="10" customWidth="1"/>
    <col min="13" max="13" width="7.140625" style="12" customWidth="1"/>
    <col min="14" max="14" width="18.7109375" style="13" bestFit="1" customWidth="1"/>
    <col min="15" max="15" width="19.42578125" style="13" bestFit="1" customWidth="1"/>
    <col min="16" max="17" width="17.28515625" style="14" customWidth="1"/>
    <col min="18" max="18" width="15" style="14" customWidth="1"/>
    <col min="19" max="19" width="15.85546875" style="14" customWidth="1"/>
    <col min="20" max="20" width="18.85546875" style="15" customWidth="1"/>
    <col min="21" max="21" width="12.140625" style="6" customWidth="1"/>
    <col min="22" max="36" width="7.42578125" style="2" bestFit="1" customWidth="1"/>
    <col min="37" max="105" width="8.5703125" style="2" bestFit="1" customWidth="1"/>
    <col min="106" max="174" width="10.140625" style="2" bestFit="1" customWidth="1"/>
    <col min="175" max="200" width="11.28515625" style="2" bestFit="1" customWidth="1"/>
    <col min="201" max="203" width="12.28515625" style="2" bestFit="1" customWidth="1"/>
    <col min="204" max="204" width="12.42578125" style="2" bestFit="1" customWidth="1"/>
    <col min="205" max="205" width="8.5703125" style="2" bestFit="1" customWidth="1"/>
    <col min="206" max="206" width="7.42578125" style="2" bestFit="1" customWidth="1"/>
    <col min="207" max="212" width="8.5703125" style="2" bestFit="1" customWidth="1"/>
    <col min="213" max="213" width="10.140625" style="2" bestFit="1" customWidth="1"/>
    <col min="214" max="218" width="8.5703125" style="2" bestFit="1" customWidth="1"/>
    <col min="219" max="219" width="11.28515625" style="2" bestFit="1" customWidth="1"/>
    <col min="220" max="222" width="8.5703125" style="2" bestFit="1" customWidth="1"/>
    <col min="223" max="223" width="10.140625" style="2" bestFit="1" customWidth="1"/>
    <col min="224" max="227" width="8.5703125" style="2" bestFit="1" customWidth="1"/>
    <col min="228" max="231" width="10.140625" style="2" bestFit="1" customWidth="1"/>
    <col min="232" max="232" width="8.5703125" style="2" bestFit="1" customWidth="1"/>
    <col min="233" max="233" width="10.140625" style="2" bestFit="1" customWidth="1"/>
    <col min="234" max="234" width="8.5703125" style="2" bestFit="1" customWidth="1"/>
    <col min="235" max="237" width="10.140625" style="2" bestFit="1" customWidth="1"/>
    <col min="238" max="238" width="8.5703125" style="2" bestFit="1" customWidth="1"/>
    <col min="239" max="239" width="10.140625" style="2" bestFit="1" customWidth="1"/>
    <col min="240" max="240" width="8.5703125" style="2" bestFit="1" customWidth="1"/>
    <col min="241" max="241" width="10.140625" style="2" bestFit="1" customWidth="1"/>
    <col min="242" max="242" width="8.5703125" style="2" bestFit="1" customWidth="1"/>
    <col min="243" max="246" width="10.140625" style="2" bestFit="1" customWidth="1"/>
    <col min="247" max="247" width="8.5703125" style="2" bestFit="1" customWidth="1"/>
    <col min="248" max="248" width="10.140625" style="2" bestFit="1" customWidth="1"/>
    <col min="249" max="251" width="8.5703125" style="2" bestFit="1" customWidth="1"/>
    <col min="252" max="256" width="10.140625" style="2" bestFit="1" customWidth="1"/>
    <col min="257" max="258" width="8.5703125" style="2" bestFit="1" customWidth="1"/>
    <col min="259" max="261" width="10.140625" style="2" bestFit="1" customWidth="1"/>
    <col min="262" max="262" width="8.5703125" style="2" bestFit="1" customWidth="1"/>
    <col min="263" max="263" width="10.140625" style="2" bestFit="1" customWidth="1"/>
    <col min="264" max="264" width="8.5703125" style="2" bestFit="1" customWidth="1"/>
    <col min="265" max="266" width="10.140625" style="2" bestFit="1" customWidth="1"/>
    <col min="267" max="267" width="8.5703125" style="2" bestFit="1" customWidth="1"/>
    <col min="268" max="268" width="10.140625" style="2" bestFit="1" customWidth="1"/>
    <col min="269" max="269" width="8.5703125" style="2" bestFit="1" customWidth="1"/>
    <col min="270" max="270" width="10.140625" style="2" bestFit="1" customWidth="1"/>
    <col min="271" max="271" width="8.5703125" style="2" bestFit="1" customWidth="1"/>
    <col min="272" max="272" width="10.140625" style="2" bestFit="1" customWidth="1"/>
    <col min="273" max="274" width="8.5703125" style="2" bestFit="1" customWidth="1"/>
    <col min="275" max="275" width="10.140625" style="2" bestFit="1" customWidth="1"/>
    <col min="276" max="276" width="8.5703125" style="2" bestFit="1" customWidth="1"/>
    <col min="277" max="277" width="10.140625" style="2" bestFit="1" customWidth="1"/>
    <col min="278" max="282" width="8.5703125" style="2" bestFit="1" customWidth="1"/>
    <col min="283" max="283" width="10.140625" style="2" bestFit="1" customWidth="1"/>
    <col min="284" max="287" width="8.5703125" style="2" bestFit="1" customWidth="1"/>
    <col min="288" max="288" width="10.140625" style="2" bestFit="1" customWidth="1"/>
    <col min="289" max="290" width="8.5703125" style="2" bestFit="1" customWidth="1"/>
    <col min="291" max="291" width="11.28515625" style="2" bestFit="1" customWidth="1"/>
    <col min="292" max="322" width="10.140625" style="2" bestFit="1" customWidth="1"/>
    <col min="323" max="323" width="11.28515625" style="2" bestFit="1" customWidth="1"/>
    <col min="324" max="330" width="10.140625" style="2" bestFit="1" customWidth="1"/>
    <col min="331" max="331" width="11.28515625" style="2" bestFit="1" customWidth="1"/>
    <col min="332" max="356" width="10.140625" style="2" bestFit="1" customWidth="1"/>
    <col min="357" max="357" width="11.28515625" style="2" bestFit="1" customWidth="1"/>
    <col min="358" max="360" width="10.140625" style="2" bestFit="1" customWidth="1"/>
    <col min="361" max="373" width="11.28515625" style="2" bestFit="1" customWidth="1"/>
    <col min="374" max="374" width="12.28515625" style="2" bestFit="1" customWidth="1"/>
    <col min="375" max="385" width="11.28515625" style="2" bestFit="1" customWidth="1"/>
    <col min="386" max="389" width="12.28515625" style="2" bestFit="1" customWidth="1"/>
    <col min="390" max="390" width="41.42578125" style="2" bestFit="1" customWidth="1"/>
    <col min="391" max="391" width="39.42578125" style="2" bestFit="1" customWidth="1"/>
    <col min="392" max="392" width="7.42578125" style="2" bestFit="1" customWidth="1"/>
    <col min="393" max="398" width="8.5703125" style="2" bestFit="1" customWidth="1"/>
    <col min="399" max="399" width="10.140625" style="2" bestFit="1" customWidth="1"/>
    <col min="400" max="404" width="8.5703125" style="2" bestFit="1" customWidth="1"/>
    <col min="405" max="405" width="11.28515625" style="2" bestFit="1" customWidth="1"/>
    <col min="406" max="408" width="8.5703125" style="2" bestFit="1" customWidth="1"/>
    <col min="409" max="409" width="10.140625" style="2" bestFit="1" customWidth="1"/>
    <col min="410" max="413" width="8.5703125" style="2" bestFit="1" customWidth="1"/>
    <col min="414" max="417" width="10.140625" style="2" bestFit="1" customWidth="1"/>
    <col min="418" max="418" width="8.5703125" style="2" bestFit="1" customWidth="1"/>
    <col min="419" max="419" width="10.140625" style="2" bestFit="1" customWidth="1"/>
    <col min="420" max="420" width="8.5703125" style="2" bestFit="1" customWidth="1"/>
    <col min="421" max="423" width="10.140625" style="2" bestFit="1" customWidth="1"/>
    <col min="424" max="424" width="8.5703125" style="2" bestFit="1" customWidth="1"/>
    <col min="425" max="425" width="10.140625" style="2" bestFit="1" customWidth="1"/>
    <col min="426" max="426" width="8.5703125" style="2" bestFit="1" customWidth="1"/>
    <col min="427" max="427" width="10.140625" style="2" bestFit="1" customWidth="1"/>
    <col min="428" max="428" width="8.5703125" style="2" bestFit="1" customWidth="1"/>
    <col min="429" max="432" width="10.140625" style="2" bestFit="1" customWidth="1"/>
    <col min="433" max="433" width="8.5703125" style="2" bestFit="1" customWidth="1"/>
    <col min="434" max="434" width="10.140625" style="2" bestFit="1" customWidth="1"/>
    <col min="435" max="437" width="8.5703125" style="2" bestFit="1" customWidth="1"/>
    <col min="438" max="442" width="10.140625" style="2" bestFit="1" customWidth="1"/>
    <col min="443" max="444" width="8.5703125" style="2" bestFit="1" customWidth="1"/>
    <col min="445" max="447" width="10.140625" style="2" bestFit="1" customWidth="1"/>
    <col min="448" max="448" width="8.5703125" style="2" bestFit="1" customWidth="1"/>
    <col min="449" max="449" width="10.140625" style="2" bestFit="1" customWidth="1"/>
    <col min="450" max="450" width="8.5703125" style="2" bestFit="1" customWidth="1"/>
    <col min="451" max="452" width="10.140625" style="2" bestFit="1" customWidth="1"/>
    <col min="453" max="453" width="8.5703125" style="2" bestFit="1" customWidth="1"/>
    <col min="454" max="454" width="10.140625" style="2" bestFit="1" customWidth="1"/>
    <col min="455" max="455" width="8.5703125" style="2" bestFit="1" customWidth="1"/>
    <col min="456" max="456" width="10.140625" style="2" bestFit="1" customWidth="1"/>
    <col min="457" max="457" width="8.5703125" style="2" bestFit="1" customWidth="1"/>
    <col min="458" max="458" width="10.140625" style="2" bestFit="1" customWidth="1"/>
    <col min="459" max="460" width="8.5703125" style="2" bestFit="1" customWidth="1"/>
    <col min="461" max="461" width="10.140625" style="2" bestFit="1" customWidth="1"/>
    <col min="462" max="462" width="8.5703125" style="2" bestFit="1" customWidth="1"/>
    <col min="463" max="463" width="10.140625" style="2" bestFit="1" customWidth="1"/>
    <col min="464" max="468" width="8.5703125" style="2" bestFit="1" customWidth="1"/>
    <col min="469" max="469" width="10.140625" style="2" bestFit="1" customWidth="1"/>
    <col min="470" max="473" width="8.5703125" style="2" bestFit="1" customWidth="1"/>
    <col min="474" max="474" width="10.140625" style="2" bestFit="1" customWidth="1"/>
    <col min="475" max="476" width="8.5703125" style="2" bestFit="1" customWidth="1"/>
    <col min="477" max="477" width="11.28515625" style="2" bestFit="1" customWidth="1"/>
    <col min="478" max="508" width="10.140625" style="2" bestFit="1" customWidth="1"/>
    <col min="509" max="509" width="11.28515625" style="2" bestFit="1" customWidth="1"/>
    <col min="510" max="516" width="10.140625" style="2" bestFit="1" customWidth="1"/>
    <col min="517" max="517" width="11.28515625" style="2" bestFit="1" customWidth="1"/>
    <col min="518" max="542" width="10.140625" style="2" bestFit="1" customWidth="1"/>
    <col min="543" max="543" width="11.28515625" style="2" bestFit="1" customWidth="1"/>
    <col min="544" max="546" width="10.140625" style="2" bestFit="1" customWidth="1"/>
    <col min="547" max="559" width="11.28515625" style="2" bestFit="1" customWidth="1"/>
    <col min="560" max="560" width="12.28515625" style="2" bestFit="1" customWidth="1"/>
    <col min="561" max="571" width="11.28515625" style="2" bestFit="1" customWidth="1"/>
    <col min="572" max="575" width="12.28515625" style="2" bestFit="1" customWidth="1"/>
    <col min="576" max="576" width="19.28515625" style="2" bestFit="1" customWidth="1"/>
    <col min="577" max="577" width="41.42578125" style="2" bestFit="1" customWidth="1"/>
    <col min="578" max="578" width="39.42578125" style="2" bestFit="1" customWidth="1"/>
    <col min="579" max="16384" width="8.85546875" style="2"/>
  </cols>
  <sheetData>
    <row r="1" spans="2:21" ht="6.75" customHeight="1" thickBot="1" x14ac:dyDescent="0.25"/>
    <row r="2" spans="2:21" ht="18" customHeight="1" thickTop="1" x14ac:dyDescent="0.2">
      <c r="E2" s="68" t="s">
        <v>597</v>
      </c>
      <c r="F2" s="83">
        <v>44592</v>
      </c>
      <c r="G2" s="84"/>
      <c r="H2" s="85" t="s">
        <v>598</v>
      </c>
      <c r="I2" s="86"/>
      <c r="J2" s="87" t="s">
        <v>592</v>
      </c>
      <c r="K2" s="87"/>
      <c r="L2" s="85" t="s">
        <v>591</v>
      </c>
      <c r="M2" s="88"/>
      <c r="N2" s="80" t="s">
        <v>578</v>
      </c>
      <c r="O2" s="81"/>
      <c r="P2" s="81"/>
      <c r="Q2" s="80" t="s">
        <v>620</v>
      </c>
      <c r="R2" s="81"/>
      <c r="S2" s="82"/>
      <c r="T2" s="51"/>
      <c r="U2" s="52"/>
    </row>
    <row r="3" spans="2:21" s="4" customFormat="1" ht="41.25" customHeight="1" x14ac:dyDescent="0.25">
      <c r="B3" s="11" t="s">
        <v>580</v>
      </c>
      <c r="C3" s="11" t="s">
        <v>579</v>
      </c>
      <c r="D3" s="21" t="s">
        <v>588</v>
      </c>
      <c r="E3" s="11" t="s">
        <v>584</v>
      </c>
      <c r="F3" s="19" t="s">
        <v>583</v>
      </c>
      <c r="G3" s="11" t="s">
        <v>595</v>
      </c>
      <c r="H3" s="38" t="s">
        <v>596</v>
      </c>
      <c r="I3" s="37" t="s">
        <v>616</v>
      </c>
      <c r="J3" s="43" t="s">
        <v>589</v>
      </c>
      <c r="K3" s="44" t="s">
        <v>590</v>
      </c>
      <c r="L3" s="41" t="s">
        <v>589</v>
      </c>
      <c r="M3" s="25" t="s">
        <v>590</v>
      </c>
      <c r="N3" s="16" t="s">
        <v>585</v>
      </c>
      <c r="O3" s="17" t="s">
        <v>586</v>
      </c>
      <c r="P3" s="53" t="s">
        <v>587</v>
      </c>
      <c r="Q3" s="71" t="s">
        <v>617</v>
      </c>
      <c r="R3" s="72" t="s">
        <v>595</v>
      </c>
      <c r="S3" s="73" t="s">
        <v>618</v>
      </c>
      <c r="T3" s="54" t="s">
        <v>0</v>
      </c>
      <c r="U3" s="58" t="s">
        <v>593</v>
      </c>
    </row>
    <row r="4" spans="2:21" x14ac:dyDescent="0.2">
      <c r="B4" s="5" t="s">
        <v>581</v>
      </c>
      <c r="C4" s="5" t="s">
        <v>209</v>
      </c>
      <c r="D4" s="22">
        <f t="shared" ref="D4:D67" si="0">((12*100)/K4)</f>
        <v>10</v>
      </c>
      <c r="E4" s="5" t="s">
        <v>538</v>
      </c>
      <c r="F4" s="20">
        <v>28856</v>
      </c>
      <c r="G4" s="34">
        <v>1</v>
      </c>
      <c r="H4" s="39">
        <v>288.01</v>
      </c>
      <c r="I4" s="36">
        <f t="shared" ref="I4:I67" si="1">G4*H4</f>
        <v>288.01</v>
      </c>
      <c r="J4" s="45">
        <v>10</v>
      </c>
      <c r="K4" s="46">
        <f t="shared" ref="K4:K67" si="2">J4*12</f>
        <v>120</v>
      </c>
      <c r="L4" s="42">
        <f t="shared" ref="L4:L67" si="3">DATEDIF(F4,$F$2,"Y")</f>
        <v>43</v>
      </c>
      <c r="M4" s="24">
        <f t="shared" ref="M4:M35" si="4">DATEDIF(F4,$F$2,"M")</f>
        <v>516</v>
      </c>
      <c r="N4" s="26">
        <v>0</v>
      </c>
      <c r="O4" s="61">
        <v>0</v>
      </c>
      <c r="P4" s="60">
        <f>'Cálculo 31.12.2021'!P4+'Cálculo Jan2022'!O4</f>
        <v>-288.01</v>
      </c>
      <c r="Q4" s="78"/>
      <c r="R4" s="75"/>
      <c r="S4" s="74"/>
      <c r="T4" s="55">
        <f>I4+P4</f>
        <v>0</v>
      </c>
      <c r="U4" s="59" t="str">
        <f t="shared" ref="U4:U67" si="5">IF(M4&gt;K4,"SIM","NÃO")</f>
        <v>SIM</v>
      </c>
    </row>
    <row r="5" spans="2:21" x14ac:dyDescent="0.2">
      <c r="B5" s="5" t="s">
        <v>581</v>
      </c>
      <c r="C5" s="5" t="s">
        <v>208</v>
      </c>
      <c r="D5" s="22">
        <f t="shared" si="0"/>
        <v>10</v>
      </c>
      <c r="E5" s="5" t="s">
        <v>18</v>
      </c>
      <c r="F5" s="20">
        <v>29069</v>
      </c>
      <c r="G5" s="34">
        <v>1</v>
      </c>
      <c r="H5" s="39">
        <v>62.5</v>
      </c>
      <c r="I5" s="36">
        <f t="shared" si="1"/>
        <v>62.5</v>
      </c>
      <c r="J5" s="45">
        <v>10</v>
      </c>
      <c r="K5" s="46">
        <f t="shared" si="2"/>
        <v>120</v>
      </c>
      <c r="L5" s="42">
        <f t="shared" si="3"/>
        <v>42</v>
      </c>
      <c r="M5" s="24">
        <f t="shared" si="4"/>
        <v>509</v>
      </c>
      <c r="N5" s="26">
        <v>0</v>
      </c>
      <c r="O5" s="61">
        <v>0</v>
      </c>
      <c r="P5" s="60">
        <f>'Cálculo 31.12.2021'!P5+'Cálculo Jan2022'!O5</f>
        <v>-62.5</v>
      </c>
      <c r="Q5" s="78"/>
      <c r="R5" s="75"/>
      <c r="S5" s="74"/>
      <c r="T5" s="55">
        <f t="shared" ref="T5:T68" si="6">I5+P5</f>
        <v>0</v>
      </c>
      <c r="U5" s="59" t="str">
        <f t="shared" si="5"/>
        <v>SIM</v>
      </c>
    </row>
    <row r="6" spans="2:21" x14ac:dyDescent="0.2">
      <c r="B6" s="5" t="s">
        <v>581</v>
      </c>
      <c r="C6" s="5" t="s">
        <v>206</v>
      </c>
      <c r="D6" s="22">
        <f t="shared" si="0"/>
        <v>10</v>
      </c>
      <c r="E6" s="5" t="s">
        <v>211</v>
      </c>
      <c r="F6" s="20">
        <v>29486</v>
      </c>
      <c r="G6" s="34">
        <v>1</v>
      </c>
      <c r="H6" s="39">
        <v>71.900000000000006</v>
      </c>
      <c r="I6" s="36">
        <f t="shared" si="1"/>
        <v>71.900000000000006</v>
      </c>
      <c r="J6" s="45">
        <v>10</v>
      </c>
      <c r="K6" s="46">
        <f t="shared" si="2"/>
        <v>120</v>
      </c>
      <c r="L6" s="42">
        <f t="shared" si="3"/>
        <v>41</v>
      </c>
      <c r="M6" s="24">
        <f t="shared" si="4"/>
        <v>496</v>
      </c>
      <c r="N6" s="26">
        <v>0</v>
      </c>
      <c r="O6" s="61">
        <v>0</v>
      </c>
      <c r="P6" s="60">
        <f>'Cálculo 31.12.2021'!P6+'Cálculo Jan2022'!O6</f>
        <v>-71.900000000000006</v>
      </c>
      <c r="Q6" s="78"/>
      <c r="R6" s="75"/>
      <c r="S6" s="74"/>
      <c r="T6" s="55">
        <f t="shared" si="6"/>
        <v>0</v>
      </c>
      <c r="U6" s="59" t="str">
        <f t="shared" si="5"/>
        <v>SIM</v>
      </c>
    </row>
    <row r="7" spans="2:21" x14ac:dyDescent="0.2">
      <c r="B7" s="5" t="s">
        <v>581</v>
      </c>
      <c r="C7" s="5" t="s">
        <v>208</v>
      </c>
      <c r="D7" s="22">
        <f t="shared" si="0"/>
        <v>10</v>
      </c>
      <c r="E7" s="5" t="s">
        <v>19</v>
      </c>
      <c r="F7" s="20">
        <v>29607</v>
      </c>
      <c r="G7" s="34">
        <v>1</v>
      </c>
      <c r="H7" s="39">
        <v>322.10000000000002</v>
      </c>
      <c r="I7" s="36">
        <f t="shared" si="1"/>
        <v>322.10000000000002</v>
      </c>
      <c r="J7" s="45">
        <v>10</v>
      </c>
      <c r="K7" s="46">
        <f t="shared" si="2"/>
        <v>120</v>
      </c>
      <c r="L7" s="42">
        <f t="shared" si="3"/>
        <v>41</v>
      </c>
      <c r="M7" s="24">
        <f t="shared" si="4"/>
        <v>492</v>
      </c>
      <c r="N7" s="26">
        <v>0</v>
      </c>
      <c r="O7" s="61">
        <v>0</v>
      </c>
      <c r="P7" s="60">
        <f>'Cálculo 31.12.2021'!P7+'Cálculo Jan2022'!O7</f>
        <v>-322.10000000000002</v>
      </c>
      <c r="Q7" s="78"/>
      <c r="R7" s="75"/>
      <c r="S7" s="74"/>
      <c r="T7" s="55">
        <f t="shared" si="6"/>
        <v>0</v>
      </c>
      <c r="U7" s="59" t="str">
        <f t="shared" si="5"/>
        <v>SIM</v>
      </c>
    </row>
    <row r="8" spans="2:21" x14ac:dyDescent="0.2">
      <c r="B8" s="5" t="s">
        <v>581</v>
      </c>
      <c r="C8" s="5" t="s">
        <v>208</v>
      </c>
      <c r="D8" s="22">
        <f t="shared" si="0"/>
        <v>10</v>
      </c>
      <c r="E8" s="5" t="s">
        <v>20</v>
      </c>
      <c r="F8" s="20">
        <v>29796</v>
      </c>
      <c r="G8" s="34">
        <v>1</v>
      </c>
      <c r="H8" s="39">
        <v>30</v>
      </c>
      <c r="I8" s="36">
        <f t="shared" si="1"/>
        <v>30</v>
      </c>
      <c r="J8" s="45">
        <v>10</v>
      </c>
      <c r="K8" s="46">
        <f t="shared" si="2"/>
        <v>120</v>
      </c>
      <c r="L8" s="42">
        <f t="shared" si="3"/>
        <v>40</v>
      </c>
      <c r="M8" s="24">
        <f t="shared" si="4"/>
        <v>486</v>
      </c>
      <c r="N8" s="26">
        <v>0</v>
      </c>
      <c r="O8" s="61">
        <v>0</v>
      </c>
      <c r="P8" s="60">
        <f>'Cálculo 31.12.2021'!P8+'Cálculo Jan2022'!O8</f>
        <v>-30</v>
      </c>
      <c r="Q8" s="78"/>
      <c r="R8" s="75"/>
      <c r="S8" s="74"/>
      <c r="T8" s="55">
        <f t="shared" si="6"/>
        <v>0</v>
      </c>
      <c r="U8" s="59" t="str">
        <f t="shared" si="5"/>
        <v>SIM</v>
      </c>
    </row>
    <row r="9" spans="2:21" x14ac:dyDescent="0.2">
      <c r="B9" s="5" t="s">
        <v>581</v>
      </c>
      <c r="C9" s="5" t="s">
        <v>206</v>
      </c>
      <c r="D9" s="22">
        <f t="shared" si="0"/>
        <v>10</v>
      </c>
      <c r="E9" s="5" t="s">
        <v>212</v>
      </c>
      <c r="F9" s="20">
        <v>29860</v>
      </c>
      <c r="G9" s="34">
        <v>3</v>
      </c>
      <c r="H9" s="39">
        <v>236.42</v>
      </c>
      <c r="I9" s="36">
        <f t="shared" si="1"/>
        <v>709.26</v>
      </c>
      <c r="J9" s="45">
        <v>10</v>
      </c>
      <c r="K9" s="46">
        <f t="shared" si="2"/>
        <v>120</v>
      </c>
      <c r="L9" s="42">
        <f t="shared" si="3"/>
        <v>40</v>
      </c>
      <c r="M9" s="24">
        <f t="shared" si="4"/>
        <v>483</v>
      </c>
      <c r="N9" s="26">
        <v>0</v>
      </c>
      <c r="O9" s="61">
        <v>0</v>
      </c>
      <c r="P9" s="60">
        <f>'Cálculo 31.12.2021'!P9+'Cálculo Jan2022'!O9</f>
        <v>-709.26</v>
      </c>
      <c r="Q9" s="78"/>
      <c r="R9" s="75"/>
      <c r="S9" s="74"/>
      <c r="T9" s="55">
        <f t="shared" si="6"/>
        <v>0</v>
      </c>
      <c r="U9" s="59" t="str">
        <f t="shared" si="5"/>
        <v>SIM</v>
      </c>
    </row>
    <row r="10" spans="2:21" x14ac:dyDescent="0.2">
      <c r="B10" s="5" t="s">
        <v>581</v>
      </c>
      <c r="C10" s="5" t="s">
        <v>208</v>
      </c>
      <c r="D10" s="22">
        <f t="shared" si="0"/>
        <v>10</v>
      </c>
      <c r="E10" s="5" t="s">
        <v>18</v>
      </c>
      <c r="F10" s="20">
        <v>30070</v>
      </c>
      <c r="G10" s="34">
        <v>1</v>
      </c>
      <c r="H10" s="39">
        <v>525.38</v>
      </c>
      <c r="I10" s="36">
        <f t="shared" si="1"/>
        <v>525.38</v>
      </c>
      <c r="J10" s="45">
        <v>10</v>
      </c>
      <c r="K10" s="46">
        <f t="shared" si="2"/>
        <v>120</v>
      </c>
      <c r="L10" s="42">
        <f t="shared" si="3"/>
        <v>39</v>
      </c>
      <c r="M10" s="24">
        <f t="shared" si="4"/>
        <v>477</v>
      </c>
      <c r="N10" s="26">
        <v>0</v>
      </c>
      <c r="O10" s="61">
        <v>0</v>
      </c>
      <c r="P10" s="60">
        <f>'Cálculo 31.12.2021'!P10+'Cálculo Jan2022'!O10</f>
        <v>-525.38</v>
      </c>
      <c r="Q10" s="78"/>
      <c r="R10" s="75"/>
      <c r="S10" s="74"/>
      <c r="T10" s="55">
        <f t="shared" si="6"/>
        <v>0</v>
      </c>
      <c r="U10" s="59" t="str">
        <f t="shared" si="5"/>
        <v>SIM</v>
      </c>
    </row>
    <row r="11" spans="2:21" x14ac:dyDescent="0.2">
      <c r="B11" s="5" t="s">
        <v>581</v>
      </c>
      <c r="C11" s="5" t="s">
        <v>206</v>
      </c>
      <c r="D11" s="22">
        <f t="shared" si="0"/>
        <v>10</v>
      </c>
      <c r="E11" s="5" t="s">
        <v>213</v>
      </c>
      <c r="F11" s="20">
        <v>30284</v>
      </c>
      <c r="G11" s="34">
        <v>1</v>
      </c>
      <c r="H11" s="39">
        <v>130.80000000000001</v>
      </c>
      <c r="I11" s="36">
        <f t="shared" si="1"/>
        <v>130.80000000000001</v>
      </c>
      <c r="J11" s="45">
        <v>10</v>
      </c>
      <c r="K11" s="46">
        <f t="shared" si="2"/>
        <v>120</v>
      </c>
      <c r="L11" s="42">
        <f t="shared" si="3"/>
        <v>39</v>
      </c>
      <c r="M11" s="24">
        <f t="shared" si="4"/>
        <v>470</v>
      </c>
      <c r="N11" s="26">
        <v>0</v>
      </c>
      <c r="O11" s="61">
        <v>0</v>
      </c>
      <c r="P11" s="60">
        <f>'Cálculo 31.12.2021'!P11+'Cálculo Jan2022'!O11</f>
        <v>-130.80000000000001</v>
      </c>
      <c r="Q11" s="78"/>
      <c r="R11" s="75"/>
      <c r="S11" s="74"/>
      <c r="T11" s="55">
        <f t="shared" si="6"/>
        <v>0</v>
      </c>
      <c r="U11" s="59" t="str">
        <f t="shared" si="5"/>
        <v>SIM</v>
      </c>
    </row>
    <row r="12" spans="2:21" x14ac:dyDescent="0.2">
      <c r="B12" s="5" t="s">
        <v>581</v>
      </c>
      <c r="C12" s="5" t="s">
        <v>206</v>
      </c>
      <c r="D12" s="22">
        <f t="shared" si="0"/>
        <v>10</v>
      </c>
      <c r="E12" s="5" t="s">
        <v>214</v>
      </c>
      <c r="F12" s="20">
        <v>30284</v>
      </c>
      <c r="G12" s="34">
        <v>1</v>
      </c>
      <c r="H12" s="39">
        <v>85.7</v>
      </c>
      <c r="I12" s="36">
        <f t="shared" si="1"/>
        <v>85.7</v>
      </c>
      <c r="J12" s="45">
        <v>10</v>
      </c>
      <c r="K12" s="46">
        <f t="shared" si="2"/>
        <v>120</v>
      </c>
      <c r="L12" s="42">
        <f t="shared" si="3"/>
        <v>39</v>
      </c>
      <c r="M12" s="24">
        <f t="shared" si="4"/>
        <v>470</v>
      </c>
      <c r="N12" s="26">
        <v>0</v>
      </c>
      <c r="O12" s="61">
        <v>0</v>
      </c>
      <c r="P12" s="60">
        <f>'Cálculo 31.12.2021'!P12+'Cálculo Jan2022'!O12</f>
        <v>-85.7</v>
      </c>
      <c r="Q12" s="78"/>
      <c r="R12" s="75"/>
      <c r="S12" s="74"/>
      <c r="T12" s="55">
        <f t="shared" si="6"/>
        <v>0</v>
      </c>
      <c r="U12" s="59" t="str">
        <f t="shared" si="5"/>
        <v>SIM</v>
      </c>
    </row>
    <row r="13" spans="2:21" x14ac:dyDescent="0.2">
      <c r="B13" s="5" t="s">
        <v>581</v>
      </c>
      <c r="C13" s="5" t="s">
        <v>206</v>
      </c>
      <c r="D13" s="22">
        <f t="shared" si="0"/>
        <v>10</v>
      </c>
      <c r="E13" s="5" t="s">
        <v>215</v>
      </c>
      <c r="F13" s="20">
        <v>30284</v>
      </c>
      <c r="G13" s="34">
        <v>1</v>
      </c>
      <c r="H13" s="39">
        <v>302</v>
      </c>
      <c r="I13" s="36">
        <f t="shared" si="1"/>
        <v>302</v>
      </c>
      <c r="J13" s="45">
        <v>10</v>
      </c>
      <c r="K13" s="46">
        <f t="shared" si="2"/>
        <v>120</v>
      </c>
      <c r="L13" s="42">
        <f t="shared" si="3"/>
        <v>39</v>
      </c>
      <c r="M13" s="24">
        <f t="shared" si="4"/>
        <v>470</v>
      </c>
      <c r="N13" s="26">
        <v>0</v>
      </c>
      <c r="O13" s="61">
        <v>0</v>
      </c>
      <c r="P13" s="60">
        <f>'Cálculo 31.12.2021'!P13+'Cálculo Jan2022'!O13</f>
        <v>-302</v>
      </c>
      <c r="Q13" s="78"/>
      <c r="R13" s="75"/>
      <c r="S13" s="74"/>
      <c r="T13" s="55">
        <f t="shared" si="6"/>
        <v>0</v>
      </c>
      <c r="U13" s="59" t="str">
        <f t="shared" si="5"/>
        <v>SIM</v>
      </c>
    </row>
    <row r="14" spans="2:21" x14ac:dyDescent="0.2">
      <c r="B14" s="5" t="s">
        <v>581</v>
      </c>
      <c r="C14" s="5" t="s">
        <v>206</v>
      </c>
      <c r="D14" s="22">
        <f t="shared" si="0"/>
        <v>10</v>
      </c>
      <c r="E14" s="5" t="s">
        <v>216</v>
      </c>
      <c r="F14" s="20">
        <v>30288</v>
      </c>
      <c r="G14" s="34">
        <v>3</v>
      </c>
      <c r="H14" s="64">
        <v>110</v>
      </c>
      <c r="I14" s="36">
        <f t="shared" si="1"/>
        <v>330</v>
      </c>
      <c r="J14" s="45">
        <v>10</v>
      </c>
      <c r="K14" s="46">
        <f t="shared" si="2"/>
        <v>120</v>
      </c>
      <c r="L14" s="42">
        <f t="shared" si="3"/>
        <v>39</v>
      </c>
      <c r="M14" s="24">
        <f t="shared" si="4"/>
        <v>469</v>
      </c>
      <c r="N14" s="26">
        <v>0</v>
      </c>
      <c r="O14" s="61">
        <v>0</v>
      </c>
      <c r="P14" s="60">
        <f>'Cálculo 31.12.2021'!P14+'Cálculo Jan2022'!O14</f>
        <v>-330</v>
      </c>
      <c r="Q14" s="78"/>
      <c r="R14" s="75"/>
      <c r="S14" s="74"/>
      <c r="T14" s="55">
        <f t="shared" si="6"/>
        <v>0</v>
      </c>
      <c r="U14" s="59" t="str">
        <f t="shared" si="5"/>
        <v>SIM</v>
      </c>
    </row>
    <row r="15" spans="2:21" x14ac:dyDescent="0.2">
      <c r="B15" s="5" t="s">
        <v>581</v>
      </c>
      <c r="C15" s="5" t="s">
        <v>206</v>
      </c>
      <c r="D15" s="22">
        <f t="shared" si="0"/>
        <v>10</v>
      </c>
      <c r="E15" s="5" t="s">
        <v>217</v>
      </c>
      <c r="F15" s="20">
        <v>30288</v>
      </c>
      <c r="G15" s="34">
        <v>6</v>
      </c>
      <c r="H15" s="64">
        <v>65.39</v>
      </c>
      <c r="I15" s="36">
        <f t="shared" si="1"/>
        <v>392.34000000000003</v>
      </c>
      <c r="J15" s="45">
        <v>10</v>
      </c>
      <c r="K15" s="46">
        <f t="shared" si="2"/>
        <v>120</v>
      </c>
      <c r="L15" s="42">
        <f t="shared" si="3"/>
        <v>39</v>
      </c>
      <c r="M15" s="24">
        <f t="shared" si="4"/>
        <v>469</v>
      </c>
      <c r="N15" s="26">
        <v>0</v>
      </c>
      <c r="O15" s="61">
        <v>0</v>
      </c>
      <c r="P15" s="60">
        <f>'Cálculo 31.12.2021'!P15+'Cálculo Jan2022'!O15</f>
        <v>-392.34000000000003</v>
      </c>
      <c r="Q15" s="78"/>
      <c r="R15" s="75"/>
      <c r="S15" s="74"/>
      <c r="T15" s="55">
        <f t="shared" si="6"/>
        <v>0</v>
      </c>
      <c r="U15" s="59" t="str">
        <f t="shared" si="5"/>
        <v>SIM</v>
      </c>
    </row>
    <row r="16" spans="2:21" x14ac:dyDescent="0.2">
      <c r="B16" s="5" t="s">
        <v>581</v>
      </c>
      <c r="C16" s="5" t="s">
        <v>206</v>
      </c>
      <c r="D16" s="22">
        <f t="shared" si="0"/>
        <v>10</v>
      </c>
      <c r="E16" s="5" t="s">
        <v>219</v>
      </c>
      <c r="F16" s="20">
        <v>30288</v>
      </c>
      <c r="G16" s="34">
        <v>1</v>
      </c>
      <c r="H16" s="64">
        <v>13.5</v>
      </c>
      <c r="I16" s="36">
        <f t="shared" si="1"/>
        <v>13.5</v>
      </c>
      <c r="J16" s="45">
        <v>10</v>
      </c>
      <c r="K16" s="46">
        <f t="shared" si="2"/>
        <v>120</v>
      </c>
      <c r="L16" s="42">
        <f t="shared" si="3"/>
        <v>39</v>
      </c>
      <c r="M16" s="24">
        <f t="shared" si="4"/>
        <v>469</v>
      </c>
      <c r="N16" s="26">
        <v>0</v>
      </c>
      <c r="O16" s="61">
        <v>0</v>
      </c>
      <c r="P16" s="60">
        <f>'Cálculo 31.12.2021'!P16+'Cálculo Jan2022'!O16</f>
        <v>-13.5</v>
      </c>
      <c r="Q16" s="78"/>
      <c r="R16" s="75"/>
      <c r="S16" s="74"/>
      <c r="T16" s="55">
        <f t="shared" si="6"/>
        <v>0</v>
      </c>
      <c r="U16" s="59" t="str">
        <f t="shared" si="5"/>
        <v>SIM</v>
      </c>
    </row>
    <row r="17" spans="2:21" x14ac:dyDescent="0.2">
      <c r="B17" s="5" t="s">
        <v>581</v>
      </c>
      <c r="C17" s="5" t="s">
        <v>206</v>
      </c>
      <c r="D17" s="22">
        <f t="shared" si="0"/>
        <v>10</v>
      </c>
      <c r="E17" s="5" t="s">
        <v>220</v>
      </c>
      <c r="F17" s="20">
        <v>30288</v>
      </c>
      <c r="G17" s="34">
        <v>1</v>
      </c>
      <c r="H17" s="64">
        <v>39.46</v>
      </c>
      <c r="I17" s="36">
        <f t="shared" si="1"/>
        <v>39.46</v>
      </c>
      <c r="J17" s="45">
        <v>10</v>
      </c>
      <c r="K17" s="46">
        <f t="shared" si="2"/>
        <v>120</v>
      </c>
      <c r="L17" s="42">
        <f t="shared" si="3"/>
        <v>39</v>
      </c>
      <c r="M17" s="24">
        <f t="shared" si="4"/>
        <v>469</v>
      </c>
      <c r="N17" s="26">
        <v>0</v>
      </c>
      <c r="O17" s="61">
        <v>0</v>
      </c>
      <c r="P17" s="60">
        <f>'Cálculo 31.12.2021'!P17+'Cálculo Jan2022'!O17</f>
        <v>-39.46</v>
      </c>
      <c r="Q17" s="78"/>
      <c r="R17" s="75"/>
      <c r="S17" s="74"/>
      <c r="T17" s="55">
        <f t="shared" si="6"/>
        <v>0</v>
      </c>
      <c r="U17" s="59" t="str">
        <f t="shared" si="5"/>
        <v>SIM</v>
      </c>
    </row>
    <row r="18" spans="2:21" x14ac:dyDescent="0.2">
      <c r="B18" s="5" t="s">
        <v>581</v>
      </c>
      <c r="C18" s="5" t="s">
        <v>206</v>
      </c>
      <c r="D18" s="22">
        <f t="shared" si="0"/>
        <v>10</v>
      </c>
      <c r="E18" s="5" t="s">
        <v>221</v>
      </c>
      <c r="F18" s="20">
        <v>30288</v>
      </c>
      <c r="G18" s="34">
        <v>1</v>
      </c>
      <c r="H18" s="64">
        <v>130.65</v>
      </c>
      <c r="I18" s="36">
        <f t="shared" si="1"/>
        <v>130.65</v>
      </c>
      <c r="J18" s="45">
        <v>10</v>
      </c>
      <c r="K18" s="46">
        <f t="shared" si="2"/>
        <v>120</v>
      </c>
      <c r="L18" s="42">
        <f t="shared" si="3"/>
        <v>39</v>
      </c>
      <c r="M18" s="24">
        <f t="shared" si="4"/>
        <v>469</v>
      </c>
      <c r="N18" s="26">
        <v>0</v>
      </c>
      <c r="O18" s="61">
        <v>0</v>
      </c>
      <c r="P18" s="60">
        <f>'Cálculo 31.12.2021'!P18+'Cálculo Jan2022'!O18</f>
        <v>-130.65</v>
      </c>
      <c r="Q18" s="78"/>
      <c r="R18" s="75"/>
      <c r="S18" s="74"/>
      <c r="T18" s="55">
        <f t="shared" si="6"/>
        <v>0</v>
      </c>
      <c r="U18" s="59" t="str">
        <f t="shared" si="5"/>
        <v>SIM</v>
      </c>
    </row>
    <row r="19" spans="2:21" x14ac:dyDescent="0.2">
      <c r="B19" s="5" t="s">
        <v>581</v>
      </c>
      <c r="C19" s="5" t="s">
        <v>206</v>
      </c>
      <c r="D19" s="22">
        <f t="shared" si="0"/>
        <v>10</v>
      </c>
      <c r="E19" s="5" t="s">
        <v>213</v>
      </c>
      <c r="F19" s="20">
        <v>30410</v>
      </c>
      <c r="G19" s="34">
        <v>3</v>
      </c>
      <c r="H19" s="64">
        <v>52.97</v>
      </c>
      <c r="I19" s="36">
        <f t="shared" si="1"/>
        <v>158.91</v>
      </c>
      <c r="J19" s="45">
        <v>10</v>
      </c>
      <c r="K19" s="46">
        <f t="shared" si="2"/>
        <v>120</v>
      </c>
      <c r="L19" s="42">
        <f t="shared" si="3"/>
        <v>38</v>
      </c>
      <c r="M19" s="24">
        <f t="shared" si="4"/>
        <v>465</v>
      </c>
      <c r="N19" s="26">
        <v>0</v>
      </c>
      <c r="O19" s="61">
        <v>0</v>
      </c>
      <c r="P19" s="60">
        <f>'Cálculo 31.12.2021'!P19+'Cálculo Jan2022'!O19</f>
        <v>-158.91</v>
      </c>
      <c r="Q19" s="78"/>
      <c r="R19" s="75"/>
      <c r="S19" s="74"/>
      <c r="T19" s="55">
        <f t="shared" si="6"/>
        <v>0</v>
      </c>
      <c r="U19" s="59" t="str">
        <f t="shared" si="5"/>
        <v>SIM</v>
      </c>
    </row>
    <row r="20" spans="2:21" x14ac:dyDescent="0.2">
      <c r="B20" s="5" t="s">
        <v>581</v>
      </c>
      <c r="C20" s="5" t="s">
        <v>206</v>
      </c>
      <c r="D20" s="22">
        <f t="shared" si="0"/>
        <v>10</v>
      </c>
      <c r="E20" s="5" t="s">
        <v>222</v>
      </c>
      <c r="F20" s="20">
        <v>30431</v>
      </c>
      <c r="G20" s="34">
        <v>1</v>
      </c>
      <c r="H20" s="39">
        <v>124.86</v>
      </c>
      <c r="I20" s="36">
        <f t="shared" si="1"/>
        <v>124.86</v>
      </c>
      <c r="J20" s="45">
        <v>10</v>
      </c>
      <c r="K20" s="46">
        <f t="shared" si="2"/>
        <v>120</v>
      </c>
      <c r="L20" s="42">
        <f t="shared" si="3"/>
        <v>38</v>
      </c>
      <c r="M20" s="24">
        <f t="shared" si="4"/>
        <v>465</v>
      </c>
      <c r="N20" s="26">
        <v>0</v>
      </c>
      <c r="O20" s="61">
        <v>0</v>
      </c>
      <c r="P20" s="60">
        <f>'Cálculo 31.12.2021'!P20+'Cálculo Jan2022'!O20</f>
        <v>-124.86</v>
      </c>
      <c r="Q20" s="78"/>
      <c r="R20" s="75"/>
      <c r="S20" s="74"/>
      <c r="T20" s="55">
        <f t="shared" si="6"/>
        <v>0</v>
      </c>
      <c r="U20" s="59" t="str">
        <f t="shared" si="5"/>
        <v>SIM</v>
      </c>
    </row>
    <row r="21" spans="2:21" x14ac:dyDescent="0.2">
      <c r="B21" s="5" t="s">
        <v>581</v>
      </c>
      <c r="C21" s="5" t="s">
        <v>206</v>
      </c>
      <c r="D21" s="22">
        <f t="shared" si="0"/>
        <v>10</v>
      </c>
      <c r="E21" s="5" t="s">
        <v>223</v>
      </c>
      <c r="F21" s="20">
        <v>30678</v>
      </c>
      <c r="G21" s="34">
        <v>1</v>
      </c>
      <c r="H21" s="64">
        <v>450</v>
      </c>
      <c r="I21" s="36">
        <f t="shared" si="1"/>
        <v>450</v>
      </c>
      <c r="J21" s="45">
        <v>10</v>
      </c>
      <c r="K21" s="46">
        <f t="shared" si="2"/>
        <v>120</v>
      </c>
      <c r="L21" s="42">
        <f t="shared" si="3"/>
        <v>38</v>
      </c>
      <c r="M21" s="24">
        <f t="shared" si="4"/>
        <v>457</v>
      </c>
      <c r="N21" s="26">
        <v>0</v>
      </c>
      <c r="O21" s="61">
        <v>0</v>
      </c>
      <c r="P21" s="60">
        <f>'Cálculo 31.12.2021'!P21+'Cálculo Jan2022'!O21</f>
        <v>-450</v>
      </c>
      <c r="Q21" s="78"/>
      <c r="R21" s="75"/>
      <c r="S21" s="74"/>
      <c r="T21" s="55">
        <f t="shared" si="6"/>
        <v>0</v>
      </c>
      <c r="U21" s="59" t="str">
        <f t="shared" si="5"/>
        <v>SIM</v>
      </c>
    </row>
    <row r="22" spans="2:21" x14ac:dyDescent="0.2">
      <c r="B22" s="5" t="s">
        <v>581</v>
      </c>
      <c r="C22" s="5" t="s">
        <v>206</v>
      </c>
      <c r="D22" s="22">
        <f t="shared" si="0"/>
        <v>10</v>
      </c>
      <c r="E22" s="5" t="s">
        <v>224</v>
      </c>
      <c r="F22" s="20">
        <v>30678</v>
      </c>
      <c r="G22" s="34">
        <v>2</v>
      </c>
      <c r="H22" s="64">
        <v>105</v>
      </c>
      <c r="I22" s="36">
        <f t="shared" si="1"/>
        <v>210</v>
      </c>
      <c r="J22" s="45">
        <v>10</v>
      </c>
      <c r="K22" s="46">
        <f t="shared" si="2"/>
        <v>120</v>
      </c>
      <c r="L22" s="42">
        <f t="shared" si="3"/>
        <v>38</v>
      </c>
      <c r="M22" s="24">
        <f t="shared" si="4"/>
        <v>457</v>
      </c>
      <c r="N22" s="26">
        <v>0</v>
      </c>
      <c r="O22" s="61">
        <v>0</v>
      </c>
      <c r="P22" s="60">
        <f>'Cálculo 31.12.2021'!P22+'Cálculo Jan2022'!O22</f>
        <v>-210</v>
      </c>
      <c r="Q22" s="78"/>
      <c r="R22" s="75"/>
      <c r="S22" s="74"/>
      <c r="T22" s="55">
        <f t="shared" si="6"/>
        <v>0</v>
      </c>
      <c r="U22" s="59" t="str">
        <f t="shared" si="5"/>
        <v>SIM</v>
      </c>
    </row>
    <row r="23" spans="2:21" x14ac:dyDescent="0.2">
      <c r="B23" s="5" t="s">
        <v>581</v>
      </c>
      <c r="C23" s="5" t="s">
        <v>206</v>
      </c>
      <c r="D23" s="22">
        <f t="shared" si="0"/>
        <v>10</v>
      </c>
      <c r="E23" s="5" t="s">
        <v>225</v>
      </c>
      <c r="F23" s="20">
        <v>30678</v>
      </c>
      <c r="G23" s="34">
        <v>2</v>
      </c>
      <c r="H23" s="64">
        <v>389</v>
      </c>
      <c r="I23" s="36">
        <f t="shared" si="1"/>
        <v>778</v>
      </c>
      <c r="J23" s="45">
        <v>10</v>
      </c>
      <c r="K23" s="46">
        <f t="shared" si="2"/>
        <v>120</v>
      </c>
      <c r="L23" s="42">
        <f t="shared" si="3"/>
        <v>38</v>
      </c>
      <c r="M23" s="24">
        <f t="shared" si="4"/>
        <v>457</v>
      </c>
      <c r="N23" s="26">
        <v>0</v>
      </c>
      <c r="O23" s="61">
        <v>0</v>
      </c>
      <c r="P23" s="60">
        <f>'Cálculo 31.12.2021'!P23+'Cálculo Jan2022'!O23</f>
        <v>-778</v>
      </c>
      <c r="Q23" s="78"/>
      <c r="R23" s="75"/>
      <c r="S23" s="74"/>
      <c r="T23" s="55">
        <f t="shared" si="6"/>
        <v>0</v>
      </c>
      <c r="U23" s="59" t="str">
        <f t="shared" si="5"/>
        <v>SIM</v>
      </c>
    </row>
    <row r="24" spans="2:21" x14ac:dyDescent="0.2">
      <c r="B24" s="5" t="s">
        <v>581</v>
      </c>
      <c r="C24" s="5" t="s">
        <v>206</v>
      </c>
      <c r="D24" s="22">
        <f t="shared" si="0"/>
        <v>10</v>
      </c>
      <c r="E24" s="5" t="s">
        <v>223</v>
      </c>
      <c r="F24" s="20">
        <v>30678</v>
      </c>
      <c r="G24" s="34">
        <v>1</v>
      </c>
      <c r="H24" s="64">
        <v>458</v>
      </c>
      <c r="I24" s="36">
        <f t="shared" si="1"/>
        <v>458</v>
      </c>
      <c r="J24" s="45">
        <v>10</v>
      </c>
      <c r="K24" s="46">
        <f t="shared" si="2"/>
        <v>120</v>
      </c>
      <c r="L24" s="42">
        <f t="shared" si="3"/>
        <v>38</v>
      </c>
      <c r="M24" s="24">
        <f t="shared" si="4"/>
        <v>457</v>
      </c>
      <c r="N24" s="26">
        <v>0</v>
      </c>
      <c r="O24" s="61">
        <v>0</v>
      </c>
      <c r="P24" s="60">
        <f>'Cálculo 31.12.2021'!P24+'Cálculo Jan2022'!O24</f>
        <v>-458</v>
      </c>
      <c r="Q24" s="78"/>
      <c r="R24" s="75"/>
      <c r="S24" s="74"/>
      <c r="T24" s="55">
        <f t="shared" si="6"/>
        <v>0</v>
      </c>
      <c r="U24" s="59" t="str">
        <f t="shared" si="5"/>
        <v>SIM</v>
      </c>
    </row>
    <row r="25" spans="2:21" x14ac:dyDescent="0.2">
      <c r="B25" s="5" t="s">
        <v>581</v>
      </c>
      <c r="C25" s="5" t="s">
        <v>206</v>
      </c>
      <c r="D25" s="22">
        <f t="shared" si="0"/>
        <v>10</v>
      </c>
      <c r="E25" s="5" t="s">
        <v>226</v>
      </c>
      <c r="F25" s="20">
        <v>30678</v>
      </c>
      <c r="G25" s="34">
        <v>1</v>
      </c>
      <c r="H25" s="64">
        <v>295</v>
      </c>
      <c r="I25" s="36">
        <f t="shared" si="1"/>
        <v>295</v>
      </c>
      <c r="J25" s="45">
        <v>10</v>
      </c>
      <c r="K25" s="46">
        <f t="shared" si="2"/>
        <v>120</v>
      </c>
      <c r="L25" s="42">
        <f t="shared" si="3"/>
        <v>38</v>
      </c>
      <c r="M25" s="24">
        <f t="shared" si="4"/>
        <v>457</v>
      </c>
      <c r="N25" s="26">
        <v>0</v>
      </c>
      <c r="O25" s="61">
        <v>0</v>
      </c>
      <c r="P25" s="60">
        <f>'Cálculo 31.12.2021'!P25+'Cálculo Jan2022'!O25</f>
        <v>-295</v>
      </c>
      <c r="Q25" s="78"/>
      <c r="R25" s="75"/>
      <c r="S25" s="74"/>
      <c r="T25" s="55">
        <f t="shared" si="6"/>
        <v>0</v>
      </c>
      <c r="U25" s="59" t="str">
        <f t="shared" si="5"/>
        <v>SIM</v>
      </c>
    </row>
    <row r="26" spans="2:21" x14ac:dyDescent="0.2">
      <c r="B26" s="5" t="s">
        <v>581</v>
      </c>
      <c r="C26" s="5" t="s">
        <v>206</v>
      </c>
      <c r="D26" s="22">
        <f t="shared" si="0"/>
        <v>10</v>
      </c>
      <c r="E26" s="5" t="s">
        <v>227</v>
      </c>
      <c r="F26" s="20">
        <v>30711</v>
      </c>
      <c r="G26" s="34">
        <v>2</v>
      </c>
      <c r="H26" s="39">
        <v>120</v>
      </c>
      <c r="I26" s="36">
        <f t="shared" si="1"/>
        <v>240</v>
      </c>
      <c r="J26" s="45">
        <v>10</v>
      </c>
      <c r="K26" s="46">
        <f t="shared" si="2"/>
        <v>120</v>
      </c>
      <c r="L26" s="42">
        <f t="shared" si="3"/>
        <v>38</v>
      </c>
      <c r="M26" s="24">
        <f t="shared" si="4"/>
        <v>456</v>
      </c>
      <c r="N26" s="26">
        <v>0</v>
      </c>
      <c r="O26" s="61">
        <v>0</v>
      </c>
      <c r="P26" s="60">
        <f>'Cálculo 31.12.2021'!P26+'Cálculo Jan2022'!O26</f>
        <v>-240</v>
      </c>
      <c r="Q26" s="78"/>
      <c r="R26" s="75"/>
      <c r="S26" s="74"/>
      <c r="T26" s="55">
        <f t="shared" si="6"/>
        <v>0</v>
      </c>
      <c r="U26" s="59" t="str">
        <f t="shared" si="5"/>
        <v>SIM</v>
      </c>
    </row>
    <row r="27" spans="2:21" x14ac:dyDescent="0.2">
      <c r="B27" s="5" t="s">
        <v>581</v>
      </c>
      <c r="C27" s="5" t="s">
        <v>206</v>
      </c>
      <c r="D27" s="22">
        <f t="shared" si="0"/>
        <v>10</v>
      </c>
      <c r="E27" s="5" t="s">
        <v>229</v>
      </c>
      <c r="F27" s="20">
        <v>30875</v>
      </c>
      <c r="G27" s="34">
        <v>1</v>
      </c>
      <c r="H27" s="39">
        <v>270</v>
      </c>
      <c r="I27" s="36">
        <f t="shared" si="1"/>
        <v>270</v>
      </c>
      <c r="J27" s="45">
        <v>10</v>
      </c>
      <c r="K27" s="46">
        <f t="shared" si="2"/>
        <v>120</v>
      </c>
      <c r="L27" s="42">
        <f t="shared" si="3"/>
        <v>37</v>
      </c>
      <c r="M27" s="24">
        <f t="shared" si="4"/>
        <v>450</v>
      </c>
      <c r="N27" s="26">
        <v>0</v>
      </c>
      <c r="O27" s="61">
        <v>0</v>
      </c>
      <c r="P27" s="60">
        <f>'Cálculo 31.12.2021'!P27+'Cálculo Jan2022'!O27</f>
        <v>-270</v>
      </c>
      <c r="Q27" s="78"/>
      <c r="R27" s="75"/>
      <c r="S27" s="74"/>
      <c r="T27" s="55">
        <f t="shared" si="6"/>
        <v>0</v>
      </c>
      <c r="U27" s="59" t="str">
        <f t="shared" si="5"/>
        <v>SIM</v>
      </c>
    </row>
    <row r="28" spans="2:21" x14ac:dyDescent="0.2">
      <c r="B28" s="5" t="s">
        <v>581</v>
      </c>
      <c r="C28" s="5" t="s">
        <v>208</v>
      </c>
      <c r="D28" s="22">
        <f t="shared" si="0"/>
        <v>10</v>
      </c>
      <c r="E28" s="5" t="s">
        <v>21</v>
      </c>
      <c r="F28" s="20">
        <v>30945</v>
      </c>
      <c r="G28" s="34">
        <v>1</v>
      </c>
      <c r="H28" s="39">
        <v>486</v>
      </c>
      <c r="I28" s="36">
        <f t="shared" si="1"/>
        <v>486</v>
      </c>
      <c r="J28" s="45">
        <v>10</v>
      </c>
      <c r="K28" s="46">
        <f t="shared" si="2"/>
        <v>120</v>
      </c>
      <c r="L28" s="42">
        <f t="shared" si="3"/>
        <v>37</v>
      </c>
      <c r="M28" s="24">
        <f t="shared" si="4"/>
        <v>448</v>
      </c>
      <c r="N28" s="26">
        <v>0</v>
      </c>
      <c r="O28" s="61">
        <v>0</v>
      </c>
      <c r="P28" s="60">
        <f>'Cálculo 31.12.2021'!P28+'Cálculo Jan2022'!O28</f>
        <v>-486</v>
      </c>
      <c r="Q28" s="78"/>
      <c r="R28" s="75"/>
      <c r="S28" s="74"/>
      <c r="T28" s="55">
        <f t="shared" si="6"/>
        <v>0</v>
      </c>
      <c r="U28" s="59" t="str">
        <f t="shared" si="5"/>
        <v>SIM</v>
      </c>
    </row>
    <row r="29" spans="2:21" x14ac:dyDescent="0.2">
      <c r="B29" s="5" t="s">
        <v>581</v>
      </c>
      <c r="C29" s="5" t="s">
        <v>208</v>
      </c>
      <c r="D29" s="22">
        <f t="shared" si="0"/>
        <v>10</v>
      </c>
      <c r="E29" s="5" t="s">
        <v>22</v>
      </c>
      <c r="F29" s="20">
        <v>31501</v>
      </c>
      <c r="G29" s="34">
        <v>1</v>
      </c>
      <c r="H29" s="39">
        <v>1550.76</v>
      </c>
      <c r="I29" s="36">
        <f t="shared" si="1"/>
        <v>1550.76</v>
      </c>
      <c r="J29" s="45">
        <v>10</v>
      </c>
      <c r="K29" s="46">
        <f t="shared" si="2"/>
        <v>120</v>
      </c>
      <c r="L29" s="42">
        <f t="shared" si="3"/>
        <v>35</v>
      </c>
      <c r="M29" s="24">
        <f t="shared" si="4"/>
        <v>430</v>
      </c>
      <c r="N29" s="26">
        <v>0</v>
      </c>
      <c r="O29" s="61">
        <v>0</v>
      </c>
      <c r="P29" s="60">
        <f>'Cálculo 31.12.2021'!P29+'Cálculo Jan2022'!O29</f>
        <v>-1550.76</v>
      </c>
      <c r="Q29" s="78"/>
      <c r="R29" s="75"/>
      <c r="S29" s="74"/>
      <c r="T29" s="55">
        <f t="shared" si="6"/>
        <v>0</v>
      </c>
      <c r="U29" s="59" t="str">
        <f t="shared" si="5"/>
        <v>SIM</v>
      </c>
    </row>
    <row r="30" spans="2:21" x14ac:dyDescent="0.2">
      <c r="B30" s="5" t="s">
        <v>581</v>
      </c>
      <c r="C30" s="5" t="s">
        <v>206</v>
      </c>
      <c r="D30" s="22">
        <f t="shared" si="0"/>
        <v>10</v>
      </c>
      <c r="E30" s="5" t="s">
        <v>230</v>
      </c>
      <c r="F30" s="20">
        <v>31563</v>
      </c>
      <c r="G30" s="34">
        <v>2</v>
      </c>
      <c r="H30" s="39">
        <v>199</v>
      </c>
      <c r="I30" s="36">
        <f t="shared" si="1"/>
        <v>398</v>
      </c>
      <c r="J30" s="45">
        <v>10</v>
      </c>
      <c r="K30" s="46">
        <f t="shared" si="2"/>
        <v>120</v>
      </c>
      <c r="L30" s="42">
        <f t="shared" si="3"/>
        <v>35</v>
      </c>
      <c r="M30" s="24">
        <f t="shared" si="4"/>
        <v>428</v>
      </c>
      <c r="N30" s="26">
        <v>0</v>
      </c>
      <c r="O30" s="61">
        <v>0</v>
      </c>
      <c r="P30" s="60">
        <f>'Cálculo 31.12.2021'!P30+'Cálculo Jan2022'!O30</f>
        <v>-398</v>
      </c>
      <c r="Q30" s="78"/>
      <c r="R30" s="75"/>
      <c r="S30" s="74"/>
      <c r="T30" s="55">
        <f t="shared" si="6"/>
        <v>0</v>
      </c>
      <c r="U30" s="59" t="str">
        <f t="shared" si="5"/>
        <v>SIM</v>
      </c>
    </row>
    <row r="31" spans="2:21" x14ac:dyDescent="0.2">
      <c r="B31" s="5" t="s">
        <v>581</v>
      </c>
      <c r="C31" s="5" t="s">
        <v>206</v>
      </c>
      <c r="D31" s="22">
        <f t="shared" si="0"/>
        <v>10</v>
      </c>
      <c r="E31" s="5" t="s">
        <v>230</v>
      </c>
      <c r="F31" s="20">
        <v>31563</v>
      </c>
      <c r="G31" s="34">
        <v>2</v>
      </c>
      <c r="H31" s="39">
        <v>249.2</v>
      </c>
      <c r="I31" s="36">
        <f t="shared" si="1"/>
        <v>498.4</v>
      </c>
      <c r="J31" s="45">
        <v>10</v>
      </c>
      <c r="K31" s="46">
        <f t="shared" si="2"/>
        <v>120</v>
      </c>
      <c r="L31" s="42">
        <f t="shared" si="3"/>
        <v>35</v>
      </c>
      <c r="M31" s="24">
        <f t="shared" si="4"/>
        <v>428</v>
      </c>
      <c r="N31" s="26">
        <v>0</v>
      </c>
      <c r="O31" s="61">
        <v>0</v>
      </c>
      <c r="P31" s="60">
        <f>'Cálculo 31.12.2021'!P31+'Cálculo Jan2022'!O31</f>
        <v>-498.4</v>
      </c>
      <c r="Q31" s="78"/>
      <c r="R31" s="75"/>
      <c r="S31" s="74"/>
      <c r="T31" s="55">
        <f t="shared" si="6"/>
        <v>0</v>
      </c>
      <c r="U31" s="59" t="str">
        <f t="shared" si="5"/>
        <v>SIM</v>
      </c>
    </row>
    <row r="32" spans="2:21" x14ac:dyDescent="0.2">
      <c r="B32" s="5" t="s">
        <v>581</v>
      </c>
      <c r="C32" s="5" t="s">
        <v>206</v>
      </c>
      <c r="D32" s="22">
        <f t="shared" si="0"/>
        <v>10</v>
      </c>
      <c r="E32" s="5" t="s">
        <v>218</v>
      </c>
      <c r="F32" s="20">
        <v>31563</v>
      </c>
      <c r="G32" s="34">
        <v>1</v>
      </c>
      <c r="H32" s="39">
        <v>304.7</v>
      </c>
      <c r="I32" s="36">
        <f t="shared" si="1"/>
        <v>304.7</v>
      </c>
      <c r="J32" s="45">
        <v>10</v>
      </c>
      <c r="K32" s="46">
        <f t="shared" si="2"/>
        <v>120</v>
      </c>
      <c r="L32" s="42">
        <f t="shared" si="3"/>
        <v>35</v>
      </c>
      <c r="M32" s="24">
        <f t="shared" si="4"/>
        <v>428</v>
      </c>
      <c r="N32" s="26">
        <v>0</v>
      </c>
      <c r="O32" s="61">
        <v>0</v>
      </c>
      <c r="P32" s="60">
        <f>'Cálculo 31.12.2021'!P32+'Cálculo Jan2022'!O32</f>
        <v>-304.7</v>
      </c>
      <c r="Q32" s="78"/>
      <c r="R32" s="75"/>
      <c r="S32" s="74"/>
      <c r="T32" s="55">
        <f t="shared" si="6"/>
        <v>0</v>
      </c>
      <c r="U32" s="59" t="str">
        <f t="shared" si="5"/>
        <v>SIM</v>
      </c>
    </row>
    <row r="33" spans="2:21" x14ac:dyDescent="0.2">
      <c r="B33" s="5" t="s">
        <v>581</v>
      </c>
      <c r="C33" s="5" t="s">
        <v>208</v>
      </c>
      <c r="D33" s="22">
        <f t="shared" si="0"/>
        <v>10</v>
      </c>
      <c r="E33" s="5" t="s">
        <v>23</v>
      </c>
      <c r="F33" s="20">
        <v>31593</v>
      </c>
      <c r="G33" s="34">
        <v>1</v>
      </c>
      <c r="H33" s="39">
        <v>486</v>
      </c>
      <c r="I33" s="36">
        <f t="shared" si="1"/>
        <v>486</v>
      </c>
      <c r="J33" s="45">
        <v>10</v>
      </c>
      <c r="K33" s="46">
        <f t="shared" si="2"/>
        <v>120</v>
      </c>
      <c r="L33" s="42">
        <f t="shared" si="3"/>
        <v>35</v>
      </c>
      <c r="M33" s="24">
        <f t="shared" si="4"/>
        <v>427</v>
      </c>
      <c r="N33" s="26">
        <v>0</v>
      </c>
      <c r="O33" s="61">
        <v>0</v>
      </c>
      <c r="P33" s="60">
        <f>'Cálculo 31.12.2021'!P33+'Cálculo Jan2022'!O33</f>
        <v>-486</v>
      </c>
      <c r="Q33" s="78"/>
      <c r="R33" s="75"/>
      <c r="S33" s="74"/>
      <c r="T33" s="55">
        <f t="shared" si="6"/>
        <v>0</v>
      </c>
      <c r="U33" s="59" t="str">
        <f t="shared" si="5"/>
        <v>SIM</v>
      </c>
    </row>
    <row r="34" spans="2:21" x14ac:dyDescent="0.2">
      <c r="B34" s="5" t="s">
        <v>581</v>
      </c>
      <c r="C34" s="5" t="s">
        <v>208</v>
      </c>
      <c r="D34" s="22">
        <f t="shared" si="0"/>
        <v>10</v>
      </c>
      <c r="E34" s="5" t="s">
        <v>24</v>
      </c>
      <c r="F34" s="20">
        <v>31715</v>
      </c>
      <c r="G34" s="34">
        <v>1</v>
      </c>
      <c r="H34" s="39">
        <v>95</v>
      </c>
      <c r="I34" s="36">
        <f t="shared" si="1"/>
        <v>95</v>
      </c>
      <c r="J34" s="45">
        <v>10</v>
      </c>
      <c r="K34" s="46">
        <f t="shared" si="2"/>
        <v>120</v>
      </c>
      <c r="L34" s="42">
        <f t="shared" si="3"/>
        <v>35</v>
      </c>
      <c r="M34" s="24">
        <f t="shared" si="4"/>
        <v>423</v>
      </c>
      <c r="N34" s="26">
        <v>0</v>
      </c>
      <c r="O34" s="61">
        <v>0</v>
      </c>
      <c r="P34" s="60">
        <f>'Cálculo 31.12.2021'!P34+'Cálculo Jan2022'!O34</f>
        <v>-95</v>
      </c>
      <c r="Q34" s="78"/>
      <c r="R34" s="75"/>
      <c r="S34" s="74"/>
      <c r="T34" s="55">
        <f t="shared" si="6"/>
        <v>0</v>
      </c>
      <c r="U34" s="59" t="str">
        <f t="shared" si="5"/>
        <v>SIM</v>
      </c>
    </row>
    <row r="35" spans="2:21" x14ac:dyDescent="0.2">
      <c r="B35" s="5" t="s">
        <v>581</v>
      </c>
      <c r="C35" s="5" t="s">
        <v>206</v>
      </c>
      <c r="D35" s="22">
        <f t="shared" si="0"/>
        <v>10</v>
      </c>
      <c r="E35" s="5" t="s">
        <v>231</v>
      </c>
      <c r="F35" s="20">
        <v>31777</v>
      </c>
      <c r="G35" s="34">
        <v>1</v>
      </c>
      <c r="H35" s="39">
        <v>31</v>
      </c>
      <c r="I35" s="36">
        <f t="shared" si="1"/>
        <v>31</v>
      </c>
      <c r="J35" s="45">
        <v>10</v>
      </c>
      <c r="K35" s="46">
        <f t="shared" si="2"/>
        <v>120</v>
      </c>
      <c r="L35" s="42">
        <f t="shared" si="3"/>
        <v>35</v>
      </c>
      <c r="M35" s="24">
        <f t="shared" si="4"/>
        <v>421</v>
      </c>
      <c r="N35" s="26">
        <v>0</v>
      </c>
      <c r="O35" s="61">
        <v>0</v>
      </c>
      <c r="P35" s="60">
        <f>'Cálculo 31.12.2021'!P35+'Cálculo Jan2022'!O35</f>
        <v>-31</v>
      </c>
      <c r="Q35" s="78"/>
      <c r="R35" s="75"/>
      <c r="S35" s="74"/>
      <c r="T35" s="55">
        <f t="shared" si="6"/>
        <v>0</v>
      </c>
      <c r="U35" s="59" t="str">
        <f t="shared" si="5"/>
        <v>SIM</v>
      </c>
    </row>
    <row r="36" spans="2:21" x14ac:dyDescent="0.2">
      <c r="B36" s="5" t="s">
        <v>581</v>
      </c>
      <c r="C36" s="5" t="s">
        <v>208</v>
      </c>
      <c r="D36" s="22">
        <f t="shared" si="0"/>
        <v>10</v>
      </c>
      <c r="E36" s="5" t="s">
        <v>25</v>
      </c>
      <c r="F36" s="20">
        <v>31897</v>
      </c>
      <c r="G36" s="34">
        <v>1</v>
      </c>
      <c r="H36" s="39">
        <v>89</v>
      </c>
      <c r="I36" s="36">
        <f t="shared" si="1"/>
        <v>89</v>
      </c>
      <c r="J36" s="45">
        <v>10</v>
      </c>
      <c r="K36" s="46">
        <f t="shared" si="2"/>
        <v>120</v>
      </c>
      <c r="L36" s="42">
        <f t="shared" si="3"/>
        <v>34</v>
      </c>
      <c r="M36" s="24">
        <f t="shared" ref="M36:M67" si="7">DATEDIF(F36,$F$2,"M")</f>
        <v>417</v>
      </c>
      <c r="N36" s="26">
        <v>0</v>
      </c>
      <c r="O36" s="61">
        <v>0</v>
      </c>
      <c r="P36" s="60">
        <f>'Cálculo 31.12.2021'!P36+'Cálculo Jan2022'!O36</f>
        <v>-89</v>
      </c>
      <c r="Q36" s="78"/>
      <c r="R36" s="75"/>
      <c r="S36" s="74"/>
      <c r="T36" s="55">
        <f t="shared" si="6"/>
        <v>0</v>
      </c>
      <c r="U36" s="59" t="str">
        <f t="shared" si="5"/>
        <v>SIM</v>
      </c>
    </row>
    <row r="37" spans="2:21" x14ac:dyDescent="0.2">
      <c r="B37" s="5" t="s">
        <v>581</v>
      </c>
      <c r="C37" s="5" t="s">
        <v>208</v>
      </c>
      <c r="D37" s="22">
        <f t="shared" si="0"/>
        <v>10</v>
      </c>
      <c r="E37" s="5" t="s">
        <v>26</v>
      </c>
      <c r="F37" s="20">
        <v>32324</v>
      </c>
      <c r="G37" s="34">
        <v>1</v>
      </c>
      <c r="H37" s="39">
        <v>89</v>
      </c>
      <c r="I37" s="36">
        <f t="shared" si="1"/>
        <v>89</v>
      </c>
      <c r="J37" s="45">
        <v>10</v>
      </c>
      <c r="K37" s="46">
        <f t="shared" si="2"/>
        <v>120</v>
      </c>
      <c r="L37" s="42">
        <f t="shared" si="3"/>
        <v>33</v>
      </c>
      <c r="M37" s="24">
        <f t="shared" si="7"/>
        <v>403</v>
      </c>
      <c r="N37" s="26">
        <v>0</v>
      </c>
      <c r="O37" s="61">
        <v>0</v>
      </c>
      <c r="P37" s="60">
        <f>'Cálculo 31.12.2021'!P37+'Cálculo Jan2022'!O37</f>
        <v>-89</v>
      </c>
      <c r="Q37" s="78"/>
      <c r="R37" s="75"/>
      <c r="S37" s="74"/>
      <c r="T37" s="55">
        <f t="shared" si="6"/>
        <v>0</v>
      </c>
      <c r="U37" s="59" t="str">
        <f t="shared" si="5"/>
        <v>SIM</v>
      </c>
    </row>
    <row r="38" spans="2:21" x14ac:dyDescent="0.2">
      <c r="B38" s="5" t="s">
        <v>581</v>
      </c>
      <c r="C38" s="5" t="s">
        <v>206</v>
      </c>
      <c r="D38" s="22">
        <f t="shared" si="0"/>
        <v>10</v>
      </c>
      <c r="E38" s="5" t="s">
        <v>232</v>
      </c>
      <c r="F38" s="20">
        <v>32385</v>
      </c>
      <c r="G38" s="34">
        <v>3</v>
      </c>
      <c r="H38" s="64">
        <v>36</v>
      </c>
      <c r="I38" s="36">
        <f t="shared" si="1"/>
        <v>108</v>
      </c>
      <c r="J38" s="45">
        <v>10</v>
      </c>
      <c r="K38" s="46">
        <f t="shared" si="2"/>
        <v>120</v>
      </c>
      <c r="L38" s="42">
        <f t="shared" si="3"/>
        <v>33</v>
      </c>
      <c r="M38" s="24">
        <f t="shared" si="7"/>
        <v>401</v>
      </c>
      <c r="N38" s="26">
        <v>0</v>
      </c>
      <c r="O38" s="61">
        <v>0</v>
      </c>
      <c r="P38" s="60">
        <f>'Cálculo 31.12.2021'!P38+'Cálculo Jan2022'!O38</f>
        <v>-108</v>
      </c>
      <c r="Q38" s="78"/>
      <c r="R38" s="75"/>
      <c r="S38" s="74"/>
      <c r="T38" s="55">
        <f t="shared" si="6"/>
        <v>0</v>
      </c>
      <c r="U38" s="59" t="str">
        <f t="shared" si="5"/>
        <v>SIM</v>
      </c>
    </row>
    <row r="39" spans="2:21" x14ac:dyDescent="0.2">
      <c r="B39" s="5" t="s">
        <v>581</v>
      </c>
      <c r="C39" s="5" t="s">
        <v>208</v>
      </c>
      <c r="D39" s="22">
        <f t="shared" si="0"/>
        <v>10</v>
      </c>
      <c r="E39" s="5" t="s">
        <v>27</v>
      </c>
      <c r="F39" s="20">
        <v>32507</v>
      </c>
      <c r="G39" s="34">
        <v>1</v>
      </c>
      <c r="H39" s="39">
        <v>486</v>
      </c>
      <c r="I39" s="36">
        <f t="shared" si="1"/>
        <v>486</v>
      </c>
      <c r="J39" s="45">
        <v>10</v>
      </c>
      <c r="K39" s="46">
        <f t="shared" si="2"/>
        <v>120</v>
      </c>
      <c r="L39" s="42">
        <f t="shared" si="3"/>
        <v>33</v>
      </c>
      <c r="M39" s="24">
        <f t="shared" si="7"/>
        <v>397</v>
      </c>
      <c r="N39" s="26">
        <v>0</v>
      </c>
      <c r="O39" s="61">
        <v>0</v>
      </c>
      <c r="P39" s="60">
        <f>'Cálculo 31.12.2021'!P39+'Cálculo Jan2022'!O39</f>
        <v>-486</v>
      </c>
      <c r="Q39" s="78"/>
      <c r="R39" s="75"/>
      <c r="S39" s="74"/>
      <c r="T39" s="55">
        <f t="shared" si="6"/>
        <v>0</v>
      </c>
      <c r="U39" s="59" t="str">
        <f t="shared" si="5"/>
        <v>SIM</v>
      </c>
    </row>
    <row r="40" spans="2:21" x14ac:dyDescent="0.2">
      <c r="B40" s="5" t="s">
        <v>581</v>
      </c>
      <c r="C40" s="5" t="s">
        <v>206</v>
      </c>
      <c r="D40" s="22">
        <f t="shared" si="0"/>
        <v>10</v>
      </c>
      <c r="E40" s="5" t="s">
        <v>233</v>
      </c>
      <c r="F40" s="20">
        <v>32507</v>
      </c>
      <c r="G40" s="34">
        <v>1</v>
      </c>
      <c r="H40" s="39">
        <v>67.2</v>
      </c>
      <c r="I40" s="36">
        <f t="shared" si="1"/>
        <v>67.2</v>
      </c>
      <c r="J40" s="45">
        <v>10</v>
      </c>
      <c r="K40" s="46">
        <f t="shared" si="2"/>
        <v>120</v>
      </c>
      <c r="L40" s="42">
        <f t="shared" si="3"/>
        <v>33</v>
      </c>
      <c r="M40" s="24">
        <f t="shared" si="7"/>
        <v>397</v>
      </c>
      <c r="N40" s="26">
        <v>0</v>
      </c>
      <c r="O40" s="61">
        <v>0</v>
      </c>
      <c r="P40" s="60">
        <f>'Cálculo 31.12.2021'!P40+'Cálculo Jan2022'!O40</f>
        <v>-67.2</v>
      </c>
      <c r="Q40" s="78"/>
      <c r="R40" s="75"/>
      <c r="S40" s="74"/>
      <c r="T40" s="55">
        <f t="shared" si="6"/>
        <v>0</v>
      </c>
      <c r="U40" s="59" t="str">
        <f t="shared" si="5"/>
        <v>SIM</v>
      </c>
    </row>
    <row r="41" spans="2:21" x14ac:dyDescent="0.2">
      <c r="B41" s="5" t="s">
        <v>581</v>
      </c>
      <c r="C41" s="5" t="s">
        <v>208</v>
      </c>
      <c r="D41" s="22">
        <f t="shared" si="0"/>
        <v>10</v>
      </c>
      <c r="E41" s="5" t="s">
        <v>28</v>
      </c>
      <c r="F41" s="20">
        <v>32659</v>
      </c>
      <c r="G41" s="34">
        <v>1</v>
      </c>
      <c r="H41" s="39">
        <v>298</v>
      </c>
      <c r="I41" s="36">
        <f t="shared" si="1"/>
        <v>298</v>
      </c>
      <c r="J41" s="45">
        <v>10</v>
      </c>
      <c r="K41" s="46">
        <f t="shared" si="2"/>
        <v>120</v>
      </c>
      <c r="L41" s="42">
        <f t="shared" si="3"/>
        <v>32</v>
      </c>
      <c r="M41" s="24">
        <f t="shared" si="7"/>
        <v>392</v>
      </c>
      <c r="N41" s="26">
        <v>0</v>
      </c>
      <c r="O41" s="61">
        <v>0</v>
      </c>
      <c r="P41" s="60">
        <f>'Cálculo 31.12.2021'!P41+'Cálculo Jan2022'!O41</f>
        <v>-298</v>
      </c>
      <c r="Q41" s="78"/>
      <c r="R41" s="75"/>
      <c r="S41" s="74"/>
      <c r="T41" s="55">
        <f t="shared" si="6"/>
        <v>0</v>
      </c>
      <c r="U41" s="59" t="str">
        <f t="shared" si="5"/>
        <v>SIM</v>
      </c>
    </row>
    <row r="42" spans="2:21" x14ac:dyDescent="0.2">
      <c r="B42" s="5" t="s">
        <v>581</v>
      </c>
      <c r="C42" s="5" t="s">
        <v>206</v>
      </c>
      <c r="D42" s="22">
        <f t="shared" si="0"/>
        <v>10</v>
      </c>
      <c r="E42" s="5" t="s">
        <v>234</v>
      </c>
      <c r="F42" s="20">
        <v>32659</v>
      </c>
      <c r="G42" s="34">
        <v>1</v>
      </c>
      <c r="H42" s="39">
        <v>188</v>
      </c>
      <c r="I42" s="36">
        <f t="shared" si="1"/>
        <v>188</v>
      </c>
      <c r="J42" s="45">
        <v>10</v>
      </c>
      <c r="K42" s="46">
        <f t="shared" si="2"/>
        <v>120</v>
      </c>
      <c r="L42" s="42">
        <f t="shared" si="3"/>
        <v>32</v>
      </c>
      <c r="M42" s="24">
        <f t="shared" si="7"/>
        <v>392</v>
      </c>
      <c r="N42" s="26">
        <v>0</v>
      </c>
      <c r="O42" s="61">
        <v>0</v>
      </c>
      <c r="P42" s="60">
        <f>'Cálculo 31.12.2021'!P42+'Cálculo Jan2022'!O42</f>
        <v>-188</v>
      </c>
      <c r="Q42" s="78"/>
      <c r="R42" s="75"/>
      <c r="S42" s="74"/>
      <c r="T42" s="55">
        <f t="shared" si="6"/>
        <v>0</v>
      </c>
      <c r="U42" s="59" t="str">
        <f t="shared" si="5"/>
        <v>SIM</v>
      </c>
    </row>
    <row r="43" spans="2:21" x14ac:dyDescent="0.2">
      <c r="B43" s="5" t="s">
        <v>581</v>
      </c>
      <c r="C43" s="5" t="s">
        <v>208</v>
      </c>
      <c r="D43" s="22">
        <f t="shared" si="0"/>
        <v>10</v>
      </c>
      <c r="E43" s="5" t="s">
        <v>29</v>
      </c>
      <c r="F43" s="20">
        <v>32689</v>
      </c>
      <c r="G43" s="34">
        <v>1</v>
      </c>
      <c r="H43" s="39">
        <v>259</v>
      </c>
      <c r="I43" s="36">
        <f t="shared" si="1"/>
        <v>259</v>
      </c>
      <c r="J43" s="45">
        <v>10</v>
      </c>
      <c r="K43" s="46">
        <f t="shared" si="2"/>
        <v>120</v>
      </c>
      <c r="L43" s="42">
        <f t="shared" si="3"/>
        <v>32</v>
      </c>
      <c r="M43" s="24">
        <f t="shared" si="7"/>
        <v>391</v>
      </c>
      <c r="N43" s="26">
        <v>0</v>
      </c>
      <c r="O43" s="61">
        <v>0</v>
      </c>
      <c r="P43" s="60">
        <f>'Cálculo 31.12.2021'!P43+'Cálculo Jan2022'!O43</f>
        <v>-259</v>
      </c>
      <c r="Q43" s="78"/>
      <c r="R43" s="75"/>
      <c r="S43" s="74"/>
      <c r="T43" s="55">
        <f t="shared" si="6"/>
        <v>0</v>
      </c>
      <c r="U43" s="59" t="str">
        <f t="shared" si="5"/>
        <v>SIM</v>
      </c>
    </row>
    <row r="44" spans="2:21" x14ac:dyDescent="0.2">
      <c r="B44" s="5" t="s">
        <v>581</v>
      </c>
      <c r="C44" s="5" t="s">
        <v>206</v>
      </c>
      <c r="D44" s="22">
        <f t="shared" si="0"/>
        <v>10</v>
      </c>
      <c r="E44" s="5" t="s">
        <v>235</v>
      </c>
      <c r="F44" s="20">
        <v>32781</v>
      </c>
      <c r="G44" s="34">
        <v>1</v>
      </c>
      <c r="H44" s="39">
        <v>138.28</v>
      </c>
      <c r="I44" s="36">
        <f t="shared" si="1"/>
        <v>138.28</v>
      </c>
      <c r="J44" s="45">
        <v>10</v>
      </c>
      <c r="K44" s="46">
        <f t="shared" si="2"/>
        <v>120</v>
      </c>
      <c r="L44" s="42">
        <f t="shared" si="3"/>
        <v>32</v>
      </c>
      <c r="M44" s="24">
        <f t="shared" si="7"/>
        <v>388</v>
      </c>
      <c r="N44" s="26">
        <v>0</v>
      </c>
      <c r="O44" s="61">
        <v>0</v>
      </c>
      <c r="P44" s="60">
        <f>'Cálculo 31.12.2021'!P44+'Cálculo Jan2022'!O44</f>
        <v>-138.28</v>
      </c>
      <c r="Q44" s="78"/>
      <c r="R44" s="75"/>
      <c r="S44" s="74"/>
      <c r="T44" s="55">
        <f t="shared" si="6"/>
        <v>0</v>
      </c>
      <c r="U44" s="59" t="str">
        <f t="shared" si="5"/>
        <v>SIM</v>
      </c>
    </row>
    <row r="45" spans="2:21" x14ac:dyDescent="0.2">
      <c r="B45" s="5" t="s">
        <v>581</v>
      </c>
      <c r="C45" s="5" t="s">
        <v>208</v>
      </c>
      <c r="D45" s="22">
        <f t="shared" si="0"/>
        <v>10</v>
      </c>
      <c r="E45" s="5" t="s">
        <v>30</v>
      </c>
      <c r="F45" s="20">
        <v>33237</v>
      </c>
      <c r="G45" s="34">
        <v>2</v>
      </c>
      <c r="H45" s="39">
        <v>1150</v>
      </c>
      <c r="I45" s="36">
        <f t="shared" si="1"/>
        <v>2300</v>
      </c>
      <c r="J45" s="45">
        <v>10</v>
      </c>
      <c r="K45" s="46">
        <f t="shared" si="2"/>
        <v>120</v>
      </c>
      <c r="L45" s="42">
        <f t="shared" si="3"/>
        <v>31</v>
      </c>
      <c r="M45" s="24">
        <f t="shared" si="7"/>
        <v>373</v>
      </c>
      <c r="N45" s="26">
        <v>0</v>
      </c>
      <c r="O45" s="61">
        <v>0</v>
      </c>
      <c r="P45" s="60">
        <f>'Cálculo 31.12.2021'!P45+'Cálculo Jan2022'!O45</f>
        <v>-2300</v>
      </c>
      <c r="Q45" s="78"/>
      <c r="R45" s="75"/>
      <c r="S45" s="74"/>
      <c r="T45" s="55">
        <f t="shared" si="6"/>
        <v>0</v>
      </c>
      <c r="U45" s="59" t="str">
        <f t="shared" si="5"/>
        <v>SIM</v>
      </c>
    </row>
    <row r="46" spans="2:21" x14ac:dyDescent="0.2">
      <c r="B46" s="5" t="s">
        <v>581</v>
      </c>
      <c r="C46" s="5" t="s">
        <v>208</v>
      </c>
      <c r="D46" s="22">
        <f t="shared" si="0"/>
        <v>10</v>
      </c>
      <c r="E46" s="5" t="s">
        <v>31</v>
      </c>
      <c r="F46" s="20">
        <v>33237</v>
      </c>
      <c r="G46" s="34">
        <v>1</v>
      </c>
      <c r="H46" s="39">
        <v>475</v>
      </c>
      <c r="I46" s="36">
        <f t="shared" si="1"/>
        <v>475</v>
      </c>
      <c r="J46" s="45">
        <v>10</v>
      </c>
      <c r="K46" s="46">
        <f t="shared" si="2"/>
        <v>120</v>
      </c>
      <c r="L46" s="42">
        <f t="shared" si="3"/>
        <v>31</v>
      </c>
      <c r="M46" s="24">
        <f t="shared" si="7"/>
        <v>373</v>
      </c>
      <c r="N46" s="26">
        <v>0</v>
      </c>
      <c r="O46" s="61">
        <v>0</v>
      </c>
      <c r="P46" s="60">
        <f>'Cálculo 31.12.2021'!P46+'Cálculo Jan2022'!O46</f>
        <v>-475</v>
      </c>
      <c r="Q46" s="78"/>
      <c r="R46" s="75"/>
      <c r="S46" s="74"/>
      <c r="T46" s="55">
        <f t="shared" si="6"/>
        <v>0</v>
      </c>
      <c r="U46" s="59" t="str">
        <f t="shared" si="5"/>
        <v>SIM</v>
      </c>
    </row>
    <row r="47" spans="2:21" x14ac:dyDescent="0.2">
      <c r="B47" s="5" t="s">
        <v>581</v>
      </c>
      <c r="C47" s="5" t="s">
        <v>208</v>
      </c>
      <c r="D47" s="22">
        <f t="shared" si="0"/>
        <v>10</v>
      </c>
      <c r="E47" s="5" t="s">
        <v>32</v>
      </c>
      <c r="F47" s="20">
        <v>33237</v>
      </c>
      <c r="G47" s="34">
        <v>1</v>
      </c>
      <c r="H47" s="39">
        <v>375</v>
      </c>
      <c r="I47" s="36">
        <f t="shared" si="1"/>
        <v>375</v>
      </c>
      <c r="J47" s="45">
        <v>10</v>
      </c>
      <c r="K47" s="46">
        <f t="shared" si="2"/>
        <v>120</v>
      </c>
      <c r="L47" s="42">
        <f t="shared" si="3"/>
        <v>31</v>
      </c>
      <c r="M47" s="24">
        <f t="shared" si="7"/>
        <v>373</v>
      </c>
      <c r="N47" s="26">
        <v>0</v>
      </c>
      <c r="O47" s="61">
        <v>0</v>
      </c>
      <c r="P47" s="60">
        <f>'Cálculo 31.12.2021'!P47+'Cálculo Jan2022'!O47</f>
        <v>-375</v>
      </c>
      <c r="Q47" s="78"/>
      <c r="R47" s="75"/>
      <c r="S47" s="74"/>
      <c r="T47" s="55">
        <f t="shared" si="6"/>
        <v>0</v>
      </c>
      <c r="U47" s="59" t="str">
        <f t="shared" si="5"/>
        <v>SIM</v>
      </c>
    </row>
    <row r="48" spans="2:21" x14ac:dyDescent="0.2">
      <c r="B48" s="5" t="s">
        <v>582</v>
      </c>
      <c r="C48" s="5" t="s">
        <v>6</v>
      </c>
      <c r="D48" s="22">
        <f t="shared" si="0"/>
        <v>4</v>
      </c>
      <c r="E48" s="5" t="s">
        <v>558</v>
      </c>
      <c r="F48" s="20">
        <v>33245</v>
      </c>
      <c r="G48" s="34">
        <v>1</v>
      </c>
      <c r="H48" s="39">
        <v>511131.45</v>
      </c>
      <c r="I48" s="36">
        <f t="shared" si="1"/>
        <v>511131.45</v>
      </c>
      <c r="J48" s="45">
        <v>25</v>
      </c>
      <c r="K48" s="46">
        <f t="shared" si="2"/>
        <v>300</v>
      </c>
      <c r="L48" s="42">
        <f t="shared" si="3"/>
        <v>31</v>
      </c>
      <c r="M48" s="24">
        <f t="shared" si="7"/>
        <v>372</v>
      </c>
      <c r="N48" s="26">
        <v>0</v>
      </c>
      <c r="O48" s="61">
        <v>0</v>
      </c>
      <c r="P48" s="60">
        <f>'Cálculo 31.12.2021'!P48+'Cálculo Jan2022'!O48</f>
        <v>-511131.45</v>
      </c>
      <c r="Q48" s="78"/>
      <c r="R48" s="75"/>
      <c r="S48" s="74"/>
      <c r="T48" s="55">
        <f t="shared" si="6"/>
        <v>0</v>
      </c>
      <c r="U48" s="59" t="str">
        <f t="shared" si="5"/>
        <v>SIM</v>
      </c>
    </row>
    <row r="49" spans="2:21" x14ac:dyDescent="0.2">
      <c r="B49" s="5" t="s">
        <v>581</v>
      </c>
      <c r="C49" s="5" t="s">
        <v>208</v>
      </c>
      <c r="D49" s="22">
        <f t="shared" si="0"/>
        <v>10</v>
      </c>
      <c r="E49" s="5" t="s">
        <v>27</v>
      </c>
      <c r="F49" s="20">
        <v>33358</v>
      </c>
      <c r="G49" s="34">
        <v>1</v>
      </c>
      <c r="H49" s="39">
        <v>130</v>
      </c>
      <c r="I49" s="36">
        <f t="shared" si="1"/>
        <v>130</v>
      </c>
      <c r="J49" s="45">
        <v>10</v>
      </c>
      <c r="K49" s="46">
        <f t="shared" si="2"/>
        <v>120</v>
      </c>
      <c r="L49" s="42">
        <f t="shared" si="3"/>
        <v>30</v>
      </c>
      <c r="M49" s="24">
        <f t="shared" si="7"/>
        <v>369</v>
      </c>
      <c r="N49" s="26">
        <v>0</v>
      </c>
      <c r="O49" s="61">
        <v>0</v>
      </c>
      <c r="P49" s="60">
        <f>'Cálculo 31.12.2021'!P49+'Cálculo Jan2022'!O49</f>
        <v>-130</v>
      </c>
      <c r="Q49" s="78"/>
      <c r="R49" s="75"/>
      <c r="S49" s="74"/>
      <c r="T49" s="55">
        <f t="shared" si="6"/>
        <v>0</v>
      </c>
      <c r="U49" s="59" t="str">
        <f t="shared" si="5"/>
        <v>SIM</v>
      </c>
    </row>
    <row r="50" spans="2:21" x14ac:dyDescent="0.2">
      <c r="B50" s="5" t="s">
        <v>581</v>
      </c>
      <c r="C50" s="5" t="s">
        <v>208</v>
      </c>
      <c r="D50" s="22">
        <f t="shared" si="0"/>
        <v>10</v>
      </c>
      <c r="E50" s="5" t="s">
        <v>33</v>
      </c>
      <c r="F50" s="20">
        <v>33358</v>
      </c>
      <c r="G50" s="34">
        <v>3</v>
      </c>
      <c r="H50" s="39">
        <v>710</v>
      </c>
      <c r="I50" s="36">
        <f t="shared" si="1"/>
        <v>2130</v>
      </c>
      <c r="J50" s="45">
        <v>10</v>
      </c>
      <c r="K50" s="46">
        <f t="shared" si="2"/>
        <v>120</v>
      </c>
      <c r="L50" s="42">
        <f t="shared" si="3"/>
        <v>30</v>
      </c>
      <c r="M50" s="24">
        <f t="shared" si="7"/>
        <v>369</v>
      </c>
      <c r="N50" s="26">
        <v>0</v>
      </c>
      <c r="O50" s="61">
        <v>0</v>
      </c>
      <c r="P50" s="60">
        <f>'Cálculo 31.12.2021'!P50+'Cálculo Jan2022'!O50</f>
        <v>-2130</v>
      </c>
      <c r="Q50" s="78"/>
      <c r="R50" s="75"/>
      <c r="S50" s="74"/>
      <c r="T50" s="55">
        <f t="shared" si="6"/>
        <v>0</v>
      </c>
      <c r="U50" s="59" t="str">
        <f t="shared" si="5"/>
        <v>SIM</v>
      </c>
    </row>
    <row r="51" spans="2:21" x14ac:dyDescent="0.2">
      <c r="B51" s="5" t="s">
        <v>581</v>
      </c>
      <c r="C51" s="5" t="s">
        <v>208</v>
      </c>
      <c r="D51" s="22">
        <f t="shared" si="0"/>
        <v>10</v>
      </c>
      <c r="E51" s="5" t="s">
        <v>34</v>
      </c>
      <c r="F51" s="20">
        <v>33419</v>
      </c>
      <c r="G51" s="34">
        <v>1</v>
      </c>
      <c r="H51" s="39">
        <v>359</v>
      </c>
      <c r="I51" s="36">
        <f t="shared" si="1"/>
        <v>359</v>
      </c>
      <c r="J51" s="45">
        <v>10</v>
      </c>
      <c r="K51" s="46">
        <f t="shared" si="2"/>
        <v>120</v>
      </c>
      <c r="L51" s="42">
        <f t="shared" si="3"/>
        <v>30</v>
      </c>
      <c r="M51" s="24">
        <f t="shared" si="7"/>
        <v>367</v>
      </c>
      <c r="N51" s="26">
        <v>0</v>
      </c>
      <c r="O51" s="61">
        <v>0</v>
      </c>
      <c r="P51" s="60">
        <f>'Cálculo 31.12.2021'!P51+'Cálculo Jan2022'!O51</f>
        <v>-359</v>
      </c>
      <c r="Q51" s="78"/>
      <c r="R51" s="75"/>
      <c r="S51" s="74"/>
      <c r="T51" s="55">
        <f t="shared" si="6"/>
        <v>0</v>
      </c>
      <c r="U51" s="59" t="str">
        <f t="shared" si="5"/>
        <v>SIM</v>
      </c>
    </row>
    <row r="52" spans="2:21" x14ac:dyDescent="0.2">
      <c r="B52" s="5" t="s">
        <v>581</v>
      </c>
      <c r="C52" s="5" t="s">
        <v>208</v>
      </c>
      <c r="D52" s="22">
        <f t="shared" si="0"/>
        <v>10</v>
      </c>
      <c r="E52" s="5" t="s">
        <v>35</v>
      </c>
      <c r="F52" s="20">
        <v>33419</v>
      </c>
      <c r="G52" s="34">
        <v>1</v>
      </c>
      <c r="H52" s="39">
        <v>1150</v>
      </c>
      <c r="I52" s="36">
        <f t="shared" si="1"/>
        <v>1150</v>
      </c>
      <c r="J52" s="45">
        <v>10</v>
      </c>
      <c r="K52" s="46">
        <f t="shared" si="2"/>
        <v>120</v>
      </c>
      <c r="L52" s="42">
        <f t="shared" si="3"/>
        <v>30</v>
      </c>
      <c r="M52" s="24">
        <f t="shared" si="7"/>
        <v>367</v>
      </c>
      <c r="N52" s="26">
        <v>0</v>
      </c>
      <c r="O52" s="61">
        <v>0</v>
      </c>
      <c r="P52" s="60">
        <f>'Cálculo 31.12.2021'!P52+'Cálculo Jan2022'!O52</f>
        <v>-1150</v>
      </c>
      <c r="Q52" s="78"/>
      <c r="R52" s="75"/>
      <c r="S52" s="74"/>
      <c r="T52" s="55">
        <f t="shared" si="6"/>
        <v>0</v>
      </c>
      <c r="U52" s="59" t="str">
        <f t="shared" si="5"/>
        <v>SIM</v>
      </c>
    </row>
    <row r="53" spans="2:21" x14ac:dyDescent="0.2">
      <c r="B53" s="5" t="s">
        <v>582</v>
      </c>
      <c r="C53" s="5" t="s">
        <v>6</v>
      </c>
      <c r="D53" s="22">
        <f t="shared" si="0"/>
        <v>4</v>
      </c>
      <c r="E53" s="5" t="s">
        <v>559</v>
      </c>
      <c r="F53" s="20">
        <v>33422</v>
      </c>
      <c r="G53" s="34">
        <v>1</v>
      </c>
      <c r="H53" s="39">
        <v>950708.62</v>
      </c>
      <c r="I53" s="36">
        <f t="shared" si="1"/>
        <v>950708.62</v>
      </c>
      <c r="J53" s="45">
        <v>25</v>
      </c>
      <c r="K53" s="46">
        <f t="shared" si="2"/>
        <v>300</v>
      </c>
      <c r="L53" s="42">
        <f t="shared" si="3"/>
        <v>30</v>
      </c>
      <c r="M53" s="24">
        <f t="shared" si="7"/>
        <v>366</v>
      </c>
      <c r="N53" s="26">
        <v>0</v>
      </c>
      <c r="O53" s="61">
        <v>0</v>
      </c>
      <c r="P53" s="60">
        <f>'Cálculo 31.12.2021'!P53+'Cálculo Jan2022'!O53</f>
        <v>-950708.62</v>
      </c>
      <c r="Q53" s="78"/>
      <c r="R53" s="75"/>
      <c r="S53" s="74"/>
      <c r="T53" s="55">
        <f t="shared" si="6"/>
        <v>0</v>
      </c>
      <c r="U53" s="59" t="str">
        <f t="shared" si="5"/>
        <v>SIM</v>
      </c>
    </row>
    <row r="54" spans="2:21" x14ac:dyDescent="0.2">
      <c r="B54" s="5" t="s">
        <v>581</v>
      </c>
      <c r="C54" s="5" t="s">
        <v>208</v>
      </c>
      <c r="D54" s="22">
        <f t="shared" si="0"/>
        <v>10</v>
      </c>
      <c r="E54" s="5" t="s">
        <v>36</v>
      </c>
      <c r="F54" s="20">
        <v>33480</v>
      </c>
      <c r="G54" s="34">
        <v>1</v>
      </c>
      <c r="H54" s="39">
        <v>1540</v>
      </c>
      <c r="I54" s="36">
        <f t="shared" si="1"/>
        <v>1540</v>
      </c>
      <c r="J54" s="45">
        <v>10</v>
      </c>
      <c r="K54" s="46">
        <f t="shared" si="2"/>
        <v>120</v>
      </c>
      <c r="L54" s="42">
        <f t="shared" si="3"/>
        <v>30</v>
      </c>
      <c r="M54" s="24">
        <f t="shared" si="7"/>
        <v>365</v>
      </c>
      <c r="N54" s="26">
        <v>0</v>
      </c>
      <c r="O54" s="61">
        <v>0</v>
      </c>
      <c r="P54" s="60">
        <f>'Cálculo 31.12.2021'!P54+'Cálculo Jan2022'!O54</f>
        <v>-1540</v>
      </c>
      <c r="Q54" s="78"/>
      <c r="R54" s="75"/>
      <c r="S54" s="74"/>
      <c r="T54" s="55">
        <f t="shared" si="6"/>
        <v>0</v>
      </c>
      <c r="U54" s="59" t="str">
        <f t="shared" si="5"/>
        <v>SIM</v>
      </c>
    </row>
    <row r="55" spans="2:21" x14ac:dyDescent="0.2">
      <c r="B55" s="5" t="s">
        <v>581</v>
      </c>
      <c r="C55" s="5" t="s">
        <v>206</v>
      </c>
      <c r="D55" s="22">
        <f t="shared" si="0"/>
        <v>10</v>
      </c>
      <c r="E55" s="5" t="s">
        <v>228</v>
      </c>
      <c r="F55" s="20">
        <v>33511</v>
      </c>
      <c r="G55" s="34">
        <v>2</v>
      </c>
      <c r="H55" s="64">
        <v>17</v>
      </c>
      <c r="I55" s="36">
        <f t="shared" si="1"/>
        <v>34</v>
      </c>
      <c r="J55" s="45">
        <v>10</v>
      </c>
      <c r="K55" s="46">
        <f t="shared" si="2"/>
        <v>120</v>
      </c>
      <c r="L55" s="42">
        <f t="shared" si="3"/>
        <v>30</v>
      </c>
      <c r="M55" s="24">
        <f t="shared" si="7"/>
        <v>364</v>
      </c>
      <c r="N55" s="26">
        <v>0</v>
      </c>
      <c r="O55" s="61">
        <v>0</v>
      </c>
      <c r="P55" s="60">
        <f>'Cálculo 31.12.2021'!P55+'Cálculo Jan2022'!O55</f>
        <v>-34</v>
      </c>
      <c r="Q55" s="78"/>
      <c r="R55" s="75"/>
      <c r="S55" s="74"/>
      <c r="T55" s="55">
        <f t="shared" si="6"/>
        <v>0</v>
      </c>
      <c r="U55" s="59" t="str">
        <f t="shared" si="5"/>
        <v>SIM</v>
      </c>
    </row>
    <row r="56" spans="2:21" x14ac:dyDescent="0.2">
      <c r="B56" s="5" t="s">
        <v>581</v>
      </c>
      <c r="C56" s="5" t="s">
        <v>206</v>
      </c>
      <c r="D56" s="22">
        <f t="shared" si="0"/>
        <v>10</v>
      </c>
      <c r="E56" s="5" t="s">
        <v>236</v>
      </c>
      <c r="F56" s="20">
        <v>33511</v>
      </c>
      <c r="G56" s="34">
        <v>1</v>
      </c>
      <c r="H56" s="64">
        <v>15.38</v>
      </c>
      <c r="I56" s="36">
        <f t="shared" si="1"/>
        <v>15.38</v>
      </c>
      <c r="J56" s="45">
        <v>10</v>
      </c>
      <c r="K56" s="46">
        <f t="shared" si="2"/>
        <v>120</v>
      </c>
      <c r="L56" s="42">
        <f t="shared" si="3"/>
        <v>30</v>
      </c>
      <c r="M56" s="24">
        <f t="shared" si="7"/>
        <v>364</v>
      </c>
      <c r="N56" s="26">
        <v>0</v>
      </c>
      <c r="O56" s="61">
        <v>0</v>
      </c>
      <c r="P56" s="60">
        <f>'Cálculo 31.12.2021'!P56+'Cálculo Jan2022'!O56</f>
        <v>-15.38</v>
      </c>
      <c r="Q56" s="78"/>
      <c r="R56" s="75"/>
      <c r="S56" s="74"/>
      <c r="T56" s="55">
        <f t="shared" si="6"/>
        <v>0</v>
      </c>
      <c r="U56" s="59" t="str">
        <f t="shared" si="5"/>
        <v>SIM</v>
      </c>
    </row>
    <row r="57" spans="2:21" x14ac:dyDescent="0.2">
      <c r="B57" s="5" t="s">
        <v>581</v>
      </c>
      <c r="C57" s="5" t="s">
        <v>206</v>
      </c>
      <c r="D57" s="22">
        <f t="shared" si="0"/>
        <v>10</v>
      </c>
      <c r="E57" s="5" t="s">
        <v>220</v>
      </c>
      <c r="F57" s="20">
        <v>33511</v>
      </c>
      <c r="G57" s="34">
        <v>1</v>
      </c>
      <c r="H57" s="64">
        <v>48</v>
      </c>
      <c r="I57" s="36">
        <f t="shared" si="1"/>
        <v>48</v>
      </c>
      <c r="J57" s="45">
        <v>10</v>
      </c>
      <c r="K57" s="46">
        <f t="shared" si="2"/>
        <v>120</v>
      </c>
      <c r="L57" s="42">
        <f t="shared" si="3"/>
        <v>30</v>
      </c>
      <c r="M57" s="24">
        <f t="shared" si="7"/>
        <v>364</v>
      </c>
      <c r="N57" s="26">
        <v>0</v>
      </c>
      <c r="O57" s="61">
        <v>0</v>
      </c>
      <c r="P57" s="60">
        <f>'Cálculo 31.12.2021'!P57+'Cálculo Jan2022'!O57</f>
        <v>-48</v>
      </c>
      <c r="Q57" s="78"/>
      <c r="R57" s="75"/>
      <c r="S57" s="74"/>
      <c r="T57" s="55">
        <f t="shared" si="6"/>
        <v>0</v>
      </c>
      <c r="U57" s="59" t="str">
        <f t="shared" si="5"/>
        <v>SIM</v>
      </c>
    </row>
    <row r="58" spans="2:21" x14ac:dyDescent="0.2">
      <c r="B58" s="5" t="s">
        <v>581</v>
      </c>
      <c r="C58" s="5" t="s">
        <v>206</v>
      </c>
      <c r="D58" s="22">
        <f t="shared" si="0"/>
        <v>10</v>
      </c>
      <c r="E58" s="5" t="s">
        <v>237</v>
      </c>
      <c r="F58" s="20">
        <v>33511</v>
      </c>
      <c r="G58" s="34">
        <v>2</v>
      </c>
      <c r="H58" s="64">
        <v>12.3</v>
      </c>
      <c r="I58" s="36">
        <f t="shared" si="1"/>
        <v>24.6</v>
      </c>
      <c r="J58" s="45">
        <v>10</v>
      </c>
      <c r="K58" s="46">
        <f t="shared" si="2"/>
        <v>120</v>
      </c>
      <c r="L58" s="42">
        <f t="shared" si="3"/>
        <v>30</v>
      </c>
      <c r="M58" s="24">
        <f t="shared" si="7"/>
        <v>364</v>
      </c>
      <c r="N58" s="26">
        <v>0</v>
      </c>
      <c r="O58" s="61">
        <v>0</v>
      </c>
      <c r="P58" s="60">
        <f>'Cálculo 31.12.2021'!P58+'Cálculo Jan2022'!O58</f>
        <v>-24.6</v>
      </c>
      <c r="Q58" s="78"/>
      <c r="R58" s="75"/>
      <c r="S58" s="74"/>
      <c r="T58" s="55">
        <f t="shared" si="6"/>
        <v>0</v>
      </c>
      <c r="U58" s="59" t="str">
        <f t="shared" si="5"/>
        <v>SIM</v>
      </c>
    </row>
    <row r="59" spans="2:21" x14ac:dyDescent="0.2">
      <c r="B59" s="5" t="s">
        <v>581</v>
      </c>
      <c r="C59" s="5" t="s">
        <v>206</v>
      </c>
      <c r="D59" s="22">
        <f t="shared" si="0"/>
        <v>10</v>
      </c>
      <c r="E59" s="5" t="s">
        <v>238</v>
      </c>
      <c r="F59" s="20">
        <v>33511</v>
      </c>
      <c r="G59" s="34">
        <v>1</v>
      </c>
      <c r="H59" s="64">
        <v>41.5</v>
      </c>
      <c r="I59" s="36">
        <f t="shared" si="1"/>
        <v>41.5</v>
      </c>
      <c r="J59" s="45">
        <v>10</v>
      </c>
      <c r="K59" s="46">
        <f t="shared" si="2"/>
        <v>120</v>
      </c>
      <c r="L59" s="42">
        <f t="shared" si="3"/>
        <v>30</v>
      </c>
      <c r="M59" s="24">
        <f t="shared" si="7"/>
        <v>364</v>
      </c>
      <c r="N59" s="26">
        <v>0</v>
      </c>
      <c r="O59" s="61">
        <v>0</v>
      </c>
      <c r="P59" s="60">
        <f>'Cálculo 31.12.2021'!P59+'Cálculo Jan2022'!O59</f>
        <v>-41.5</v>
      </c>
      <c r="Q59" s="78"/>
      <c r="R59" s="75"/>
      <c r="S59" s="74"/>
      <c r="T59" s="55">
        <f t="shared" si="6"/>
        <v>0</v>
      </c>
      <c r="U59" s="59" t="str">
        <f t="shared" si="5"/>
        <v>SIM</v>
      </c>
    </row>
    <row r="60" spans="2:21" x14ac:dyDescent="0.2">
      <c r="B60" s="5" t="s">
        <v>581</v>
      </c>
      <c r="C60" s="5" t="s">
        <v>206</v>
      </c>
      <c r="D60" s="22">
        <f t="shared" si="0"/>
        <v>10</v>
      </c>
      <c r="E60" s="5" t="s">
        <v>240</v>
      </c>
      <c r="F60" s="20">
        <v>33511</v>
      </c>
      <c r="G60" s="34">
        <v>2</v>
      </c>
      <c r="H60" s="64">
        <v>63.54</v>
      </c>
      <c r="I60" s="36">
        <f t="shared" si="1"/>
        <v>127.08</v>
      </c>
      <c r="J60" s="45">
        <v>10</v>
      </c>
      <c r="K60" s="46">
        <f t="shared" si="2"/>
        <v>120</v>
      </c>
      <c r="L60" s="42">
        <f t="shared" si="3"/>
        <v>30</v>
      </c>
      <c r="M60" s="24">
        <f t="shared" si="7"/>
        <v>364</v>
      </c>
      <c r="N60" s="26">
        <v>0</v>
      </c>
      <c r="O60" s="61">
        <v>0</v>
      </c>
      <c r="P60" s="60">
        <f>'Cálculo 31.12.2021'!P60+'Cálculo Jan2022'!O60</f>
        <v>-127.08</v>
      </c>
      <c r="Q60" s="78"/>
      <c r="R60" s="75"/>
      <c r="S60" s="74"/>
      <c r="T60" s="55">
        <f t="shared" si="6"/>
        <v>0</v>
      </c>
      <c r="U60" s="59" t="str">
        <f t="shared" si="5"/>
        <v>SIM</v>
      </c>
    </row>
    <row r="61" spans="2:21" x14ac:dyDescent="0.2">
      <c r="B61" s="5" t="s">
        <v>582</v>
      </c>
      <c r="C61" s="5" t="s">
        <v>6</v>
      </c>
      <c r="D61" s="22">
        <f t="shared" si="0"/>
        <v>4</v>
      </c>
      <c r="E61" s="5" t="s">
        <v>560</v>
      </c>
      <c r="F61" s="20">
        <v>33521</v>
      </c>
      <c r="G61" s="34">
        <v>1</v>
      </c>
      <c r="H61" s="39">
        <v>25042.14</v>
      </c>
      <c r="I61" s="36">
        <f t="shared" si="1"/>
        <v>25042.14</v>
      </c>
      <c r="J61" s="45">
        <v>25</v>
      </c>
      <c r="K61" s="46">
        <f t="shared" si="2"/>
        <v>300</v>
      </c>
      <c r="L61" s="42">
        <f t="shared" si="3"/>
        <v>30</v>
      </c>
      <c r="M61" s="24">
        <f t="shared" si="7"/>
        <v>363</v>
      </c>
      <c r="N61" s="26">
        <v>0</v>
      </c>
      <c r="O61" s="61">
        <v>0</v>
      </c>
      <c r="P61" s="60">
        <f>'Cálculo 31.12.2021'!P61+'Cálculo Jan2022'!O61</f>
        <v>-25042.14</v>
      </c>
      <c r="Q61" s="78"/>
      <c r="R61" s="75"/>
      <c r="S61" s="74"/>
      <c r="T61" s="55">
        <f t="shared" si="6"/>
        <v>0</v>
      </c>
      <c r="U61" s="59" t="str">
        <f t="shared" si="5"/>
        <v>SIM</v>
      </c>
    </row>
    <row r="62" spans="2:21" x14ac:dyDescent="0.2">
      <c r="B62" s="5" t="s">
        <v>581</v>
      </c>
      <c r="C62" s="5" t="s">
        <v>208</v>
      </c>
      <c r="D62" s="22">
        <f t="shared" si="0"/>
        <v>10</v>
      </c>
      <c r="E62" s="5" t="s">
        <v>37</v>
      </c>
      <c r="F62" s="20">
        <v>33541</v>
      </c>
      <c r="G62" s="34">
        <v>1</v>
      </c>
      <c r="H62" s="39">
        <v>129</v>
      </c>
      <c r="I62" s="36">
        <f t="shared" si="1"/>
        <v>129</v>
      </c>
      <c r="J62" s="45">
        <v>10</v>
      </c>
      <c r="K62" s="46">
        <f t="shared" si="2"/>
        <v>120</v>
      </c>
      <c r="L62" s="42">
        <f t="shared" si="3"/>
        <v>30</v>
      </c>
      <c r="M62" s="24">
        <f t="shared" si="7"/>
        <v>363</v>
      </c>
      <c r="N62" s="26">
        <v>0</v>
      </c>
      <c r="O62" s="61">
        <v>0</v>
      </c>
      <c r="P62" s="60">
        <f>'Cálculo 31.12.2021'!P62+'Cálculo Jan2022'!O62</f>
        <v>-129</v>
      </c>
      <c r="Q62" s="78"/>
      <c r="R62" s="75"/>
      <c r="S62" s="74"/>
      <c r="T62" s="55">
        <f t="shared" si="6"/>
        <v>0</v>
      </c>
      <c r="U62" s="59" t="str">
        <f t="shared" si="5"/>
        <v>SIM</v>
      </c>
    </row>
    <row r="63" spans="2:21" x14ac:dyDescent="0.2">
      <c r="B63" s="5" t="s">
        <v>581</v>
      </c>
      <c r="C63" s="5" t="s">
        <v>206</v>
      </c>
      <c r="D63" s="22">
        <f t="shared" si="0"/>
        <v>10</v>
      </c>
      <c r="E63" s="5" t="s">
        <v>242</v>
      </c>
      <c r="F63" s="20">
        <v>33541</v>
      </c>
      <c r="G63" s="34">
        <v>1</v>
      </c>
      <c r="H63" s="39">
        <v>59.6</v>
      </c>
      <c r="I63" s="36">
        <f t="shared" si="1"/>
        <v>59.6</v>
      </c>
      <c r="J63" s="45">
        <v>10</v>
      </c>
      <c r="K63" s="46">
        <f t="shared" si="2"/>
        <v>120</v>
      </c>
      <c r="L63" s="42">
        <f t="shared" si="3"/>
        <v>30</v>
      </c>
      <c r="M63" s="24">
        <f t="shared" si="7"/>
        <v>363</v>
      </c>
      <c r="N63" s="26">
        <v>0</v>
      </c>
      <c r="O63" s="61">
        <v>0</v>
      </c>
      <c r="P63" s="60">
        <f>'Cálculo 31.12.2021'!P63+'Cálculo Jan2022'!O63</f>
        <v>-59.6</v>
      </c>
      <c r="Q63" s="78"/>
      <c r="R63" s="75"/>
      <c r="S63" s="74"/>
      <c r="T63" s="55">
        <f t="shared" si="6"/>
        <v>0</v>
      </c>
      <c r="U63" s="59" t="str">
        <f t="shared" si="5"/>
        <v>SIM</v>
      </c>
    </row>
    <row r="64" spans="2:21" x14ac:dyDescent="0.2">
      <c r="B64" s="5" t="s">
        <v>581</v>
      </c>
      <c r="C64" s="5" t="s">
        <v>206</v>
      </c>
      <c r="D64" s="22">
        <f t="shared" si="0"/>
        <v>10</v>
      </c>
      <c r="E64" s="5" t="s">
        <v>223</v>
      </c>
      <c r="F64" s="20">
        <v>33541</v>
      </c>
      <c r="G64" s="34">
        <v>1</v>
      </c>
      <c r="H64" s="39">
        <v>89.4</v>
      </c>
      <c r="I64" s="36">
        <f t="shared" si="1"/>
        <v>89.4</v>
      </c>
      <c r="J64" s="45">
        <v>10</v>
      </c>
      <c r="K64" s="46">
        <f t="shared" si="2"/>
        <v>120</v>
      </c>
      <c r="L64" s="42">
        <f t="shared" si="3"/>
        <v>30</v>
      </c>
      <c r="M64" s="24">
        <f t="shared" si="7"/>
        <v>363</v>
      </c>
      <c r="N64" s="26">
        <v>0</v>
      </c>
      <c r="O64" s="61">
        <v>0</v>
      </c>
      <c r="P64" s="60">
        <f>'Cálculo 31.12.2021'!P64+'Cálculo Jan2022'!O64</f>
        <v>-89.4</v>
      </c>
      <c r="Q64" s="78"/>
      <c r="R64" s="75"/>
      <c r="S64" s="74"/>
      <c r="T64" s="55">
        <f t="shared" si="6"/>
        <v>0</v>
      </c>
      <c r="U64" s="59" t="str">
        <f t="shared" si="5"/>
        <v>SIM</v>
      </c>
    </row>
    <row r="65" spans="2:21" x14ac:dyDescent="0.2">
      <c r="B65" s="5" t="s">
        <v>581</v>
      </c>
      <c r="C65" s="5" t="s">
        <v>208</v>
      </c>
      <c r="D65" s="22">
        <f t="shared" si="0"/>
        <v>10</v>
      </c>
      <c r="E65" s="5" t="s">
        <v>38</v>
      </c>
      <c r="F65" s="20">
        <v>33572</v>
      </c>
      <c r="G65" s="34">
        <v>1</v>
      </c>
      <c r="H65" s="39">
        <v>315</v>
      </c>
      <c r="I65" s="36">
        <f t="shared" si="1"/>
        <v>315</v>
      </c>
      <c r="J65" s="45">
        <v>10</v>
      </c>
      <c r="K65" s="46">
        <f t="shared" si="2"/>
        <v>120</v>
      </c>
      <c r="L65" s="42">
        <f t="shared" si="3"/>
        <v>30</v>
      </c>
      <c r="M65" s="24">
        <f t="shared" si="7"/>
        <v>362</v>
      </c>
      <c r="N65" s="26">
        <v>0</v>
      </c>
      <c r="O65" s="61">
        <v>0</v>
      </c>
      <c r="P65" s="60">
        <f>'Cálculo 31.12.2021'!P65+'Cálculo Jan2022'!O65</f>
        <v>-315</v>
      </c>
      <c r="Q65" s="78"/>
      <c r="R65" s="75"/>
      <c r="S65" s="74"/>
      <c r="T65" s="55">
        <f t="shared" si="6"/>
        <v>0</v>
      </c>
      <c r="U65" s="59" t="str">
        <f t="shared" si="5"/>
        <v>SIM</v>
      </c>
    </row>
    <row r="66" spans="2:21" x14ac:dyDescent="0.2">
      <c r="B66" s="5" t="s">
        <v>581</v>
      </c>
      <c r="C66" s="5" t="s">
        <v>208</v>
      </c>
      <c r="D66" s="22">
        <f t="shared" si="0"/>
        <v>10</v>
      </c>
      <c r="E66" s="5" t="s">
        <v>18</v>
      </c>
      <c r="F66" s="20">
        <v>33602</v>
      </c>
      <c r="G66" s="34">
        <v>1</v>
      </c>
      <c r="H66" s="39">
        <v>1250</v>
      </c>
      <c r="I66" s="36">
        <f t="shared" si="1"/>
        <v>1250</v>
      </c>
      <c r="J66" s="45">
        <v>10</v>
      </c>
      <c r="K66" s="46">
        <f t="shared" si="2"/>
        <v>120</v>
      </c>
      <c r="L66" s="42">
        <f t="shared" si="3"/>
        <v>30</v>
      </c>
      <c r="M66" s="24">
        <f t="shared" si="7"/>
        <v>361</v>
      </c>
      <c r="N66" s="26">
        <v>0</v>
      </c>
      <c r="O66" s="61">
        <v>0</v>
      </c>
      <c r="P66" s="60">
        <f>'Cálculo 31.12.2021'!P66+'Cálculo Jan2022'!O66</f>
        <v>-1250</v>
      </c>
      <c r="Q66" s="78"/>
      <c r="R66" s="75"/>
      <c r="S66" s="74"/>
      <c r="T66" s="55">
        <f t="shared" si="6"/>
        <v>0</v>
      </c>
      <c r="U66" s="59" t="str">
        <f t="shared" si="5"/>
        <v>SIM</v>
      </c>
    </row>
    <row r="67" spans="2:21" x14ac:dyDescent="0.2">
      <c r="B67" s="5" t="s">
        <v>581</v>
      </c>
      <c r="C67" s="5" t="s">
        <v>206</v>
      </c>
      <c r="D67" s="22">
        <f t="shared" si="0"/>
        <v>10</v>
      </c>
      <c r="E67" s="5" t="s">
        <v>212</v>
      </c>
      <c r="F67" s="20">
        <v>33602</v>
      </c>
      <c r="G67" s="34">
        <v>7</v>
      </c>
      <c r="H67" s="64">
        <v>132</v>
      </c>
      <c r="I67" s="36">
        <f t="shared" si="1"/>
        <v>924</v>
      </c>
      <c r="J67" s="45">
        <v>10</v>
      </c>
      <c r="K67" s="46">
        <f t="shared" si="2"/>
        <v>120</v>
      </c>
      <c r="L67" s="42">
        <f t="shared" si="3"/>
        <v>30</v>
      </c>
      <c r="M67" s="24">
        <f t="shared" si="7"/>
        <v>361</v>
      </c>
      <c r="N67" s="26">
        <v>0</v>
      </c>
      <c r="O67" s="61">
        <v>0</v>
      </c>
      <c r="P67" s="60">
        <f>'Cálculo 31.12.2021'!P67+'Cálculo Jan2022'!O67</f>
        <v>-924</v>
      </c>
      <c r="Q67" s="78"/>
      <c r="R67" s="75"/>
      <c r="S67" s="74"/>
      <c r="T67" s="55">
        <f t="shared" si="6"/>
        <v>0</v>
      </c>
      <c r="U67" s="59" t="str">
        <f t="shared" si="5"/>
        <v>SIM</v>
      </c>
    </row>
    <row r="68" spans="2:21" x14ac:dyDescent="0.2">
      <c r="B68" s="5" t="s">
        <v>581</v>
      </c>
      <c r="C68" s="5" t="s">
        <v>206</v>
      </c>
      <c r="D68" s="22">
        <f t="shared" ref="D68:D131" si="8">((12*100)/K68)</f>
        <v>10</v>
      </c>
      <c r="E68" s="5" t="s">
        <v>243</v>
      </c>
      <c r="F68" s="20">
        <v>33662</v>
      </c>
      <c r="G68" s="34">
        <v>2</v>
      </c>
      <c r="H68" s="39">
        <v>165</v>
      </c>
      <c r="I68" s="36">
        <f t="shared" ref="I68:I131" si="9">G68*H68</f>
        <v>330</v>
      </c>
      <c r="J68" s="45">
        <v>10</v>
      </c>
      <c r="K68" s="46">
        <f t="shared" ref="K68:K131" si="10">J68*12</f>
        <v>120</v>
      </c>
      <c r="L68" s="42">
        <f t="shared" ref="L68:L131" si="11">DATEDIF(F68,$F$2,"Y")</f>
        <v>29</v>
      </c>
      <c r="M68" s="24">
        <f t="shared" ref="M68:M99" si="12">DATEDIF(F68,$F$2,"M")</f>
        <v>359</v>
      </c>
      <c r="N68" s="26">
        <v>0</v>
      </c>
      <c r="O68" s="61">
        <v>0</v>
      </c>
      <c r="P68" s="60">
        <f>'Cálculo 31.12.2021'!P68+'Cálculo Jan2022'!O68</f>
        <v>-330</v>
      </c>
      <c r="Q68" s="78"/>
      <c r="R68" s="75"/>
      <c r="S68" s="74"/>
      <c r="T68" s="55">
        <f t="shared" si="6"/>
        <v>0</v>
      </c>
      <c r="U68" s="59" t="str">
        <f t="shared" ref="U68:U131" si="13">IF(M68&gt;K68,"SIM","NÃO")</f>
        <v>SIM</v>
      </c>
    </row>
    <row r="69" spans="2:21" x14ac:dyDescent="0.2">
      <c r="B69" s="5" t="s">
        <v>581</v>
      </c>
      <c r="C69" s="5" t="s">
        <v>206</v>
      </c>
      <c r="D69" s="22">
        <f t="shared" si="8"/>
        <v>10</v>
      </c>
      <c r="E69" s="5" t="s">
        <v>230</v>
      </c>
      <c r="F69" s="20">
        <v>33815</v>
      </c>
      <c r="G69" s="34">
        <v>59</v>
      </c>
      <c r="H69" s="64">
        <v>170</v>
      </c>
      <c r="I69" s="36">
        <f t="shared" si="9"/>
        <v>10030</v>
      </c>
      <c r="J69" s="45">
        <v>10</v>
      </c>
      <c r="K69" s="46">
        <f t="shared" si="10"/>
        <v>120</v>
      </c>
      <c r="L69" s="42">
        <f t="shared" si="11"/>
        <v>29</v>
      </c>
      <c r="M69" s="24">
        <f t="shared" si="12"/>
        <v>354</v>
      </c>
      <c r="N69" s="26">
        <v>0</v>
      </c>
      <c r="O69" s="61">
        <v>0</v>
      </c>
      <c r="P69" s="60">
        <f>'Cálculo 31.12.2021'!P69+'Cálculo Jan2022'!O69</f>
        <v>-10030</v>
      </c>
      <c r="Q69" s="78"/>
      <c r="R69" s="75"/>
      <c r="S69" s="74"/>
      <c r="T69" s="55">
        <f t="shared" ref="T69:T132" si="14">I69+P69</f>
        <v>0</v>
      </c>
      <c r="U69" s="59" t="str">
        <f t="shared" si="13"/>
        <v>SIM</v>
      </c>
    </row>
    <row r="70" spans="2:21" x14ac:dyDescent="0.2">
      <c r="B70" s="5" t="s">
        <v>581</v>
      </c>
      <c r="C70" s="5" t="s">
        <v>206</v>
      </c>
      <c r="D70" s="22">
        <f t="shared" si="8"/>
        <v>10</v>
      </c>
      <c r="E70" s="5" t="s">
        <v>241</v>
      </c>
      <c r="F70" s="20">
        <v>33815</v>
      </c>
      <c r="G70" s="34">
        <v>2</v>
      </c>
      <c r="H70" s="64">
        <v>173</v>
      </c>
      <c r="I70" s="36">
        <f t="shared" si="9"/>
        <v>346</v>
      </c>
      <c r="J70" s="45">
        <v>10</v>
      </c>
      <c r="K70" s="46">
        <f t="shared" si="10"/>
        <v>120</v>
      </c>
      <c r="L70" s="42">
        <f t="shared" si="11"/>
        <v>29</v>
      </c>
      <c r="M70" s="24">
        <f t="shared" si="12"/>
        <v>354</v>
      </c>
      <c r="N70" s="26">
        <v>0</v>
      </c>
      <c r="O70" s="61">
        <v>0</v>
      </c>
      <c r="P70" s="60">
        <f>'Cálculo 31.12.2021'!P70+'Cálculo Jan2022'!O70</f>
        <v>-346</v>
      </c>
      <c r="Q70" s="78"/>
      <c r="R70" s="75"/>
      <c r="S70" s="74"/>
      <c r="T70" s="55">
        <f t="shared" si="14"/>
        <v>0</v>
      </c>
      <c r="U70" s="59" t="str">
        <f t="shared" si="13"/>
        <v>SIM</v>
      </c>
    </row>
    <row r="71" spans="2:21" x14ac:dyDescent="0.2">
      <c r="B71" s="5" t="s">
        <v>581</v>
      </c>
      <c r="C71" s="5" t="s">
        <v>206</v>
      </c>
      <c r="D71" s="22">
        <f t="shared" si="8"/>
        <v>10</v>
      </c>
      <c r="E71" s="5" t="s">
        <v>218</v>
      </c>
      <c r="F71" s="20">
        <v>33815</v>
      </c>
      <c r="G71" s="34">
        <v>6</v>
      </c>
      <c r="H71" s="66">
        <v>185</v>
      </c>
      <c r="I71" s="36">
        <f t="shared" si="9"/>
        <v>1110</v>
      </c>
      <c r="J71" s="45">
        <v>10</v>
      </c>
      <c r="K71" s="46">
        <f t="shared" si="10"/>
        <v>120</v>
      </c>
      <c r="L71" s="42">
        <f t="shared" si="11"/>
        <v>29</v>
      </c>
      <c r="M71" s="24">
        <f t="shared" si="12"/>
        <v>354</v>
      </c>
      <c r="N71" s="26">
        <v>0</v>
      </c>
      <c r="O71" s="61">
        <v>0</v>
      </c>
      <c r="P71" s="60">
        <f>'Cálculo 31.12.2021'!P71+'Cálculo Jan2022'!O71</f>
        <v>-1110</v>
      </c>
      <c r="Q71" s="78"/>
      <c r="R71" s="75"/>
      <c r="S71" s="74"/>
      <c r="T71" s="55">
        <f t="shared" si="14"/>
        <v>0</v>
      </c>
      <c r="U71" s="59" t="str">
        <f t="shared" si="13"/>
        <v>SIM</v>
      </c>
    </row>
    <row r="72" spans="2:21" x14ac:dyDescent="0.2">
      <c r="B72" s="5" t="s">
        <v>581</v>
      </c>
      <c r="C72" s="5" t="s">
        <v>206</v>
      </c>
      <c r="D72" s="22">
        <f t="shared" si="8"/>
        <v>10</v>
      </c>
      <c r="E72" s="5" t="s">
        <v>238</v>
      </c>
      <c r="F72" s="20">
        <v>33815</v>
      </c>
      <c r="G72" s="34">
        <v>1</v>
      </c>
      <c r="H72" s="64">
        <v>387</v>
      </c>
      <c r="I72" s="36">
        <f t="shared" si="9"/>
        <v>387</v>
      </c>
      <c r="J72" s="45">
        <v>10</v>
      </c>
      <c r="K72" s="46">
        <f t="shared" si="10"/>
        <v>120</v>
      </c>
      <c r="L72" s="42">
        <f t="shared" si="11"/>
        <v>29</v>
      </c>
      <c r="M72" s="24">
        <f t="shared" si="12"/>
        <v>354</v>
      </c>
      <c r="N72" s="26">
        <v>0</v>
      </c>
      <c r="O72" s="61">
        <v>0</v>
      </c>
      <c r="P72" s="60">
        <f>'Cálculo 31.12.2021'!P72+'Cálculo Jan2022'!O72</f>
        <v>-387</v>
      </c>
      <c r="Q72" s="78"/>
      <c r="R72" s="75"/>
      <c r="S72" s="74"/>
      <c r="T72" s="55">
        <f t="shared" si="14"/>
        <v>0</v>
      </c>
      <c r="U72" s="59" t="str">
        <f t="shared" si="13"/>
        <v>SIM</v>
      </c>
    </row>
    <row r="73" spans="2:21" x14ac:dyDescent="0.2">
      <c r="B73" s="5" t="s">
        <v>581</v>
      </c>
      <c r="C73" s="5" t="s">
        <v>206</v>
      </c>
      <c r="D73" s="22">
        <f t="shared" si="8"/>
        <v>10</v>
      </c>
      <c r="E73" s="5" t="s">
        <v>245</v>
      </c>
      <c r="F73" s="20">
        <v>33815</v>
      </c>
      <c r="G73" s="34">
        <v>1</v>
      </c>
      <c r="H73" s="64">
        <v>104</v>
      </c>
      <c r="I73" s="36">
        <f t="shared" si="9"/>
        <v>104</v>
      </c>
      <c r="J73" s="45">
        <v>10</v>
      </c>
      <c r="K73" s="46">
        <f t="shared" si="10"/>
        <v>120</v>
      </c>
      <c r="L73" s="42">
        <f t="shared" si="11"/>
        <v>29</v>
      </c>
      <c r="M73" s="24">
        <f t="shared" si="12"/>
        <v>354</v>
      </c>
      <c r="N73" s="26">
        <v>0</v>
      </c>
      <c r="O73" s="61">
        <v>0</v>
      </c>
      <c r="P73" s="60">
        <f>'Cálculo 31.12.2021'!P73+'Cálculo Jan2022'!O73</f>
        <v>-104</v>
      </c>
      <c r="Q73" s="78"/>
      <c r="R73" s="75"/>
      <c r="S73" s="74"/>
      <c r="T73" s="55">
        <f t="shared" si="14"/>
        <v>0</v>
      </c>
      <c r="U73" s="59" t="str">
        <f t="shared" si="13"/>
        <v>SIM</v>
      </c>
    </row>
    <row r="74" spans="2:21" x14ac:dyDescent="0.2">
      <c r="B74" s="5" t="s">
        <v>581</v>
      </c>
      <c r="C74" s="5" t="s">
        <v>206</v>
      </c>
      <c r="D74" s="22">
        <f t="shared" si="8"/>
        <v>10</v>
      </c>
      <c r="E74" s="5" t="s">
        <v>246</v>
      </c>
      <c r="F74" s="20">
        <v>33815</v>
      </c>
      <c r="G74" s="34">
        <v>1</v>
      </c>
      <c r="H74" s="64">
        <v>55</v>
      </c>
      <c r="I74" s="36">
        <f t="shared" si="9"/>
        <v>55</v>
      </c>
      <c r="J74" s="45">
        <v>10</v>
      </c>
      <c r="K74" s="46">
        <f t="shared" si="10"/>
        <v>120</v>
      </c>
      <c r="L74" s="42">
        <f t="shared" si="11"/>
        <v>29</v>
      </c>
      <c r="M74" s="24">
        <f t="shared" si="12"/>
        <v>354</v>
      </c>
      <c r="N74" s="26">
        <v>0</v>
      </c>
      <c r="O74" s="61">
        <v>0</v>
      </c>
      <c r="P74" s="60">
        <f>'Cálculo 31.12.2021'!P74+'Cálculo Jan2022'!O74</f>
        <v>-55</v>
      </c>
      <c r="Q74" s="78"/>
      <c r="R74" s="75"/>
      <c r="S74" s="74"/>
      <c r="T74" s="55">
        <f t="shared" si="14"/>
        <v>0</v>
      </c>
      <c r="U74" s="59" t="str">
        <f t="shared" si="13"/>
        <v>SIM</v>
      </c>
    </row>
    <row r="75" spans="2:21" x14ac:dyDescent="0.2">
      <c r="B75" s="5" t="s">
        <v>581</v>
      </c>
      <c r="C75" s="5" t="s">
        <v>206</v>
      </c>
      <c r="D75" s="22">
        <f t="shared" si="8"/>
        <v>10</v>
      </c>
      <c r="E75" s="5" t="s">
        <v>238</v>
      </c>
      <c r="F75" s="20">
        <v>33815</v>
      </c>
      <c r="G75" s="34">
        <v>1</v>
      </c>
      <c r="H75" s="64">
        <v>215</v>
      </c>
      <c r="I75" s="36">
        <f t="shared" si="9"/>
        <v>215</v>
      </c>
      <c r="J75" s="45">
        <v>10</v>
      </c>
      <c r="K75" s="46">
        <f t="shared" si="10"/>
        <v>120</v>
      </c>
      <c r="L75" s="42">
        <f t="shared" si="11"/>
        <v>29</v>
      </c>
      <c r="M75" s="24">
        <f t="shared" si="12"/>
        <v>354</v>
      </c>
      <c r="N75" s="26">
        <v>0</v>
      </c>
      <c r="O75" s="61">
        <v>0</v>
      </c>
      <c r="P75" s="60">
        <f>'Cálculo 31.12.2021'!P75+'Cálculo Jan2022'!O75</f>
        <v>-215</v>
      </c>
      <c r="Q75" s="78"/>
      <c r="R75" s="75"/>
      <c r="S75" s="74"/>
      <c r="T75" s="55">
        <f t="shared" si="14"/>
        <v>0</v>
      </c>
      <c r="U75" s="59" t="str">
        <f t="shared" si="13"/>
        <v>SIM</v>
      </c>
    </row>
    <row r="76" spans="2:21" x14ac:dyDescent="0.2">
      <c r="B76" s="5" t="s">
        <v>581</v>
      </c>
      <c r="C76" s="5" t="s">
        <v>206</v>
      </c>
      <c r="D76" s="22">
        <f t="shared" si="8"/>
        <v>10</v>
      </c>
      <c r="E76" s="5" t="s">
        <v>247</v>
      </c>
      <c r="F76" s="20">
        <v>33815</v>
      </c>
      <c r="G76" s="34">
        <v>1</v>
      </c>
      <c r="H76" s="64">
        <v>237</v>
      </c>
      <c r="I76" s="36">
        <f t="shared" si="9"/>
        <v>237</v>
      </c>
      <c r="J76" s="45">
        <v>10</v>
      </c>
      <c r="K76" s="46">
        <f t="shared" si="10"/>
        <v>120</v>
      </c>
      <c r="L76" s="42">
        <f t="shared" si="11"/>
        <v>29</v>
      </c>
      <c r="M76" s="24">
        <f t="shared" si="12"/>
        <v>354</v>
      </c>
      <c r="N76" s="26">
        <v>0</v>
      </c>
      <c r="O76" s="61">
        <v>0</v>
      </c>
      <c r="P76" s="60">
        <f>'Cálculo 31.12.2021'!P76+'Cálculo Jan2022'!O76</f>
        <v>-237</v>
      </c>
      <c r="Q76" s="78"/>
      <c r="R76" s="75"/>
      <c r="S76" s="74"/>
      <c r="T76" s="55">
        <f t="shared" si="14"/>
        <v>0</v>
      </c>
      <c r="U76" s="59" t="str">
        <f t="shared" si="13"/>
        <v>SIM</v>
      </c>
    </row>
    <row r="77" spans="2:21" x14ac:dyDescent="0.2">
      <c r="B77" s="5" t="s">
        <v>581</v>
      </c>
      <c r="C77" s="5" t="s">
        <v>206</v>
      </c>
      <c r="D77" s="22">
        <f t="shared" si="8"/>
        <v>10</v>
      </c>
      <c r="E77" s="5" t="s">
        <v>248</v>
      </c>
      <c r="F77" s="20">
        <v>33815</v>
      </c>
      <c r="G77" s="34">
        <v>1</v>
      </c>
      <c r="H77" s="64">
        <v>332</v>
      </c>
      <c r="I77" s="36">
        <f t="shared" si="9"/>
        <v>332</v>
      </c>
      <c r="J77" s="45">
        <v>10</v>
      </c>
      <c r="K77" s="46">
        <f t="shared" si="10"/>
        <v>120</v>
      </c>
      <c r="L77" s="42">
        <f t="shared" si="11"/>
        <v>29</v>
      </c>
      <c r="M77" s="24">
        <f t="shared" si="12"/>
        <v>354</v>
      </c>
      <c r="N77" s="26">
        <v>0</v>
      </c>
      <c r="O77" s="61">
        <v>0</v>
      </c>
      <c r="P77" s="60">
        <f>'Cálculo 31.12.2021'!P77+'Cálculo Jan2022'!O77</f>
        <v>-332</v>
      </c>
      <c r="Q77" s="78"/>
      <c r="R77" s="75"/>
      <c r="S77" s="74"/>
      <c r="T77" s="55">
        <f t="shared" si="14"/>
        <v>0</v>
      </c>
      <c r="U77" s="59" t="str">
        <f t="shared" si="13"/>
        <v>SIM</v>
      </c>
    </row>
    <row r="78" spans="2:21" x14ac:dyDescent="0.2">
      <c r="B78" s="5" t="s">
        <v>581</v>
      </c>
      <c r="C78" s="5" t="s">
        <v>208</v>
      </c>
      <c r="D78" s="22">
        <f t="shared" si="8"/>
        <v>10</v>
      </c>
      <c r="E78" s="5" t="s">
        <v>39</v>
      </c>
      <c r="F78" s="20">
        <v>33847</v>
      </c>
      <c r="G78" s="34">
        <v>1</v>
      </c>
      <c r="H78" s="39">
        <v>81454</v>
      </c>
      <c r="I78" s="36">
        <f t="shared" si="9"/>
        <v>81454</v>
      </c>
      <c r="J78" s="45">
        <v>10</v>
      </c>
      <c r="K78" s="46">
        <f t="shared" si="10"/>
        <v>120</v>
      </c>
      <c r="L78" s="42">
        <f t="shared" si="11"/>
        <v>29</v>
      </c>
      <c r="M78" s="24">
        <f t="shared" si="12"/>
        <v>353</v>
      </c>
      <c r="N78" s="26">
        <v>0</v>
      </c>
      <c r="O78" s="61">
        <v>0</v>
      </c>
      <c r="P78" s="60">
        <f>'Cálculo 31.12.2021'!P78+'Cálculo Jan2022'!O78</f>
        <v>-81454</v>
      </c>
      <c r="Q78" s="78"/>
      <c r="R78" s="75"/>
      <c r="S78" s="74"/>
      <c r="T78" s="55">
        <f t="shared" si="14"/>
        <v>0</v>
      </c>
      <c r="U78" s="59" t="str">
        <f t="shared" si="13"/>
        <v>SIM</v>
      </c>
    </row>
    <row r="79" spans="2:21" x14ac:dyDescent="0.2">
      <c r="B79" s="5" t="s">
        <v>581</v>
      </c>
      <c r="C79" s="5" t="s">
        <v>206</v>
      </c>
      <c r="D79" s="22">
        <f t="shared" si="8"/>
        <v>10</v>
      </c>
      <c r="E79" s="5" t="s">
        <v>249</v>
      </c>
      <c r="F79" s="20">
        <v>33907</v>
      </c>
      <c r="G79" s="34">
        <v>1</v>
      </c>
      <c r="H79" s="39">
        <v>239</v>
      </c>
      <c r="I79" s="36">
        <f t="shared" si="9"/>
        <v>239</v>
      </c>
      <c r="J79" s="45">
        <v>10</v>
      </c>
      <c r="K79" s="46">
        <f t="shared" si="10"/>
        <v>120</v>
      </c>
      <c r="L79" s="42">
        <f t="shared" si="11"/>
        <v>29</v>
      </c>
      <c r="M79" s="24">
        <f t="shared" si="12"/>
        <v>351</v>
      </c>
      <c r="N79" s="26">
        <v>0</v>
      </c>
      <c r="O79" s="61">
        <v>0</v>
      </c>
      <c r="P79" s="60">
        <f>'Cálculo 31.12.2021'!P79+'Cálculo Jan2022'!O79</f>
        <v>-239</v>
      </c>
      <c r="Q79" s="78"/>
      <c r="R79" s="75"/>
      <c r="S79" s="74"/>
      <c r="T79" s="55">
        <f t="shared" si="14"/>
        <v>0</v>
      </c>
      <c r="U79" s="59" t="str">
        <f t="shared" si="13"/>
        <v>SIM</v>
      </c>
    </row>
    <row r="80" spans="2:21" x14ac:dyDescent="0.2">
      <c r="B80" s="5" t="s">
        <v>581</v>
      </c>
      <c r="C80" s="5" t="s">
        <v>206</v>
      </c>
      <c r="D80" s="22">
        <f t="shared" si="8"/>
        <v>10</v>
      </c>
      <c r="E80" s="5" t="s">
        <v>250</v>
      </c>
      <c r="F80" s="20">
        <v>33968</v>
      </c>
      <c r="G80" s="34">
        <v>114</v>
      </c>
      <c r="H80" s="64">
        <v>228</v>
      </c>
      <c r="I80" s="36">
        <f t="shared" si="9"/>
        <v>25992</v>
      </c>
      <c r="J80" s="45">
        <v>10</v>
      </c>
      <c r="K80" s="46">
        <f t="shared" si="10"/>
        <v>120</v>
      </c>
      <c r="L80" s="42">
        <f t="shared" si="11"/>
        <v>29</v>
      </c>
      <c r="M80" s="24">
        <f t="shared" si="12"/>
        <v>349</v>
      </c>
      <c r="N80" s="26">
        <v>0</v>
      </c>
      <c r="O80" s="61">
        <v>0</v>
      </c>
      <c r="P80" s="60">
        <f>'Cálculo 31.12.2021'!P80+'Cálculo Jan2022'!O80</f>
        <v>-25992</v>
      </c>
      <c r="Q80" s="78"/>
      <c r="R80" s="75"/>
      <c r="S80" s="74"/>
      <c r="T80" s="55">
        <f t="shared" si="14"/>
        <v>0</v>
      </c>
      <c r="U80" s="59" t="str">
        <f t="shared" si="13"/>
        <v>SIM</v>
      </c>
    </row>
    <row r="81" spans="2:22" x14ac:dyDescent="0.2">
      <c r="B81" s="5" t="s">
        <v>582</v>
      </c>
      <c r="C81" s="5" t="s">
        <v>6</v>
      </c>
      <c r="D81" s="22">
        <f t="shared" si="8"/>
        <v>4</v>
      </c>
      <c r="E81" s="5" t="s">
        <v>561</v>
      </c>
      <c r="F81" s="20">
        <v>33970</v>
      </c>
      <c r="G81" s="34">
        <v>1</v>
      </c>
      <c r="H81" s="39">
        <v>130659.13</v>
      </c>
      <c r="I81" s="36">
        <f t="shared" si="9"/>
        <v>130659.13</v>
      </c>
      <c r="J81" s="45">
        <v>25</v>
      </c>
      <c r="K81" s="46">
        <f t="shared" si="10"/>
        <v>300</v>
      </c>
      <c r="L81" s="42">
        <f t="shared" si="11"/>
        <v>29</v>
      </c>
      <c r="M81" s="24">
        <f t="shared" si="12"/>
        <v>348</v>
      </c>
      <c r="N81" s="26">
        <v>0</v>
      </c>
      <c r="O81" s="61">
        <v>0</v>
      </c>
      <c r="P81" s="60">
        <f>'Cálculo 31.12.2021'!P81+'Cálculo Jan2022'!O81</f>
        <v>-130659.13</v>
      </c>
      <c r="Q81" s="78"/>
      <c r="R81" s="75"/>
      <c r="S81" s="74"/>
      <c r="T81" s="55">
        <f t="shared" si="14"/>
        <v>0</v>
      </c>
      <c r="U81" s="59" t="str">
        <f t="shared" si="13"/>
        <v>SIM</v>
      </c>
      <c r="V81" s="15"/>
    </row>
    <row r="82" spans="2:22" x14ac:dyDescent="0.2">
      <c r="B82" s="5" t="s">
        <v>581</v>
      </c>
      <c r="C82" s="5" t="s">
        <v>206</v>
      </c>
      <c r="D82" s="22">
        <f t="shared" si="8"/>
        <v>10</v>
      </c>
      <c r="E82" s="5" t="s">
        <v>251</v>
      </c>
      <c r="F82" s="20">
        <v>34028</v>
      </c>
      <c r="G82" s="34">
        <v>1</v>
      </c>
      <c r="H82" s="39">
        <v>32.5</v>
      </c>
      <c r="I82" s="36">
        <f t="shared" si="9"/>
        <v>32.5</v>
      </c>
      <c r="J82" s="45">
        <v>10</v>
      </c>
      <c r="K82" s="46">
        <f t="shared" si="10"/>
        <v>120</v>
      </c>
      <c r="L82" s="42">
        <f t="shared" si="11"/>
        <v>28</v>
      </c>
      <c r="M82" s="24">
        <f t="shared" si="12"/>
        <v>347</v>
      </c>
      <c r="N82" s="26">
        <v>0</v>
      </c>
      <c r="O82" s="61">
        <v>0</v>
      </c>
      <c r="P82" s="60">
        <f>'Cálculo 31.12.2021'!P82+'Cálculo Jan2022'!O82</f>
        <v>-32.5</v>
      </c>
      <c r="Q82" s="78"/>
      <c r="R82" s="75"/>
      <c r="S82" s="74"/>
      <c r="T82" s="55">
        <f t="shared" si="14"/>
        <v>0</v>
      </c>
      <c r="U82" s="59" t="str">
        <f t="shared" si="13"/>
        <v>SIM</v>
      </c>
      <c r="V82" s="15"/>
    </row>
    <row r="83" spans="2:22" x14ac:dyDescent="0.2">
      <c r="B83" s="5" t="s">
        <v>581</v>
      </c>
      <c r="C83" s="5" t="s">
        <v>208</v>
      </c>
      <c r="D83" s="22">
        <f t="shared" si="8"/>
        <v>10</v>
      </c>
      <c r="E83" s="5" t="s">
        <v>40</v>
      </c>
      <c r="F83" s="20">
        <v>34089</v>
      </c>
      <c r="G83" s="34">
        <v>1</v>
      </c>
      <c r="H83" s="39">
        <v>31732</v>
      </c>
      <c r="I83" s="36">
        <f t="shared" si="9"/>
        <v>31732</v>
      </c>
      <c r="J83" s="45">
        <v>10</v>
      </c>
      <c r="K83" s="46">
        <f t="shared" si="10"/>
        <v>120</v>
      </c>
      <c r="L83" s="42">
        <f t="shared" si="11"/>
        <v>28</v>
      </c>
      <c r="M83" s="24">
        <f t="shared" si="12"/>
        <v>345</v>
      </c>
      <c r="N83" s="26">
        <v>0</v>
      </c>
      <c r="O83" s="61">
        <v>0</v>
      </c>
      <c r="P83" s="60">
        <f>'Cálculo 31.12.2021'!P83+'Cálculo Jan2022'!O83</f>
        <v>-31732</v>
      </c>
      <c r="Q83" s="78"/>
      <c r="R83" s="75"/>
      <c r="S83" s="74"/>
      <c r="T83" s="55">
        <f t="shared" si="14"/>
        <v>0</v>
      </c>
      <c r="U83" s="59" t="str">
        <f t="shared" si="13"/>
        <v>SIM</v>
      </c>
      <c r="V83" s="15"/>
    </row>
    <row r="84" spans="2:22" x14ac:dyDescent="0.2">
      <c r="B84" s="5" t="s">
        <v>581</v>
      </c>
      <c r="C84" s="5" t="s">
        <v>208</v>
      </c>
      <c r="D84" s="22">
        <f t="shared" si="8"/>
        <v>10</v>
      </c>
      <c r="E84" s="5" t="s">
        <v>18</v>
      </c>
      <c r="F84" s="20">
        <v>34150</v>
      </c>
      <c r="G84" s="34">
        <v>1</v>
      </c>
      <c r="H84" s="39">
        <v>1200</v>
      </c>
      <c r="I84" s="36">
        <f t="shared" si="9"/>
        <v>1200</v>
      </c>
      <c r="J84" s="45">
        <v>10</v>
      </c>
      <c r="K84" s="46">
        <f t="shared" si="10"/>
        <v>120</v>
      </c>
      <c r="L84" s="42">
        <f t="shared" si="11"/>
        <v>28</v>
      </c>
      <c r="M84" s="24">
        <f t="shared" si="12"/>
        <v>343</v>
      </c>
      <c r="N84" s="26">
        <v>0</v>
      </c>
      <c r="O84" s="61">
        <v>0</v>
      </c>
      <c r="P84" s="60">
        <f>'Cálculo 31.12.2021'!P84+'Cálculo Jan2022'!O84</f>
        <v>-1200</v>
      </c>
      <c r="Q84" s="78"/>
      <c r="R84" s="75"/>
      <c r="S84" s="74"/>
      <c r="T84" s="55">
        <f t="shared" si="14"/>
        <v>0</v>
      </c>
      <c r="U84" s="59" t="str">
        <f t="shared" si="13"/>
        <v>SIM</v>
      </c>
      <c r="V84" s="15"/>
    </row>
    <row r="85" spans="2:22" x14ac:dyDescent="0.2">
      <c r="B85" s="5" t="s">
        <v>581</v>
      </c>
      <c r="C85" s="5" t="s">
        <v>208</v>
      </c>
      <c r="D85" s="22">
        <f t="shared" si="8"/>
        <v>10</v>
      </c>
      <c r="E85" s="5" t="s">
        <v>41</v>
      </c>
      <c r="F85" s="20">
        <v>34393</v>
      </c>
      <c r="G85" s="34">
        <v>1</v>
      </c>
      <c r="H85" s="39">
        <v>662.54</v>
      </c>
      <c r="I85" s="36">
        <f t="shared" si="9"/>
        <v>662.54</v>
      </c>
      <c r="J85" s="45">
        <v>10</v>
      </c>
      <c r="K85" s="46">
        <f t="shared" si="10"/>
        <v>120</v>
      </c>
      <c r="L85" s="42">
        <f t="shared" si="11"/>
        <v>27</v>
      </c>
      <c r="M85" s="24">
        <f t="shared" si="12"/>
        <v>335</v>
      </c>
      <c r="N85" s="26">
        <v>0</v>
      </c>
      <c r="O85" s="61">
        <v>0</v>
      </c>
      <c r="P85" s="60">
        <f>'Cálculo 31.12.2021'!P85+'Cálculo Jan2022'!O85</f>
        <v>-662.54</v>
      </c>
      <c r="Q85" s="78"/>
      <c r="R85" s="75"/>
      <c r="S85" s="74"/>
      <c r="T85" s="55">
        <f t="shared" si="14"/>
        <v>0</v>
      </c>
      <c r="U85" s="59" t="str">
        <f t="shared" si="13"/>
        <v>SIM</v>
      </c>
      <c r="V85" s="15"/>
    </row>
    <row r="86" spans="2:22" x14ac:dyDescent="0.2">
      <c r="B86" s="5" t="s">
        <v>581</v>
      </c>
      <c r="C86" s="5" t="s">
        <v>208</v>
      </c>
      <c r="D86" s="22">
        <f t="shared" si="8"/>
        <v>10</v>
      </c>
      <c r="E86" s="5" t="s">
        <v>42</v>
      </c>
      <c r="F86" s="20">
        <v>34454</v>
      </c>
      <c r="G86" s="34">
        <v>2</v>
      </c>
      <c r="H86" s="39">
        <v>396.63</v>
      </c>
      <c r="I86" s="36">
        <f t="shared" si="9"/>
        <v>793.26</v>
      </c>
      <c r="J86" s="45">
        <v>10</v>
      </c>
      <c r="K86" s="46">
        <f t="shared" si="10"/>
        <v>120</v>
      </c>
      <c r="L86" s="42">
        <f t="shared" si="11"/>
        <v>27</v>
      </c>
      <c r="M86" s="24">
        <f t="shared" si="12"/>
        <v>333</v>
      </c>
      <c r="N86" s="26">
        <v>0</v>
      </c>
      <c r="O86" s="61">
        <v>0</v>
      </c>
      <c r="P86" s="60">
        <f>'Cálculo 31.12.2021'!P86+'Cálculo Jan2022'!O86</f>
        <v>-793.26</v>
      </c>
      <c r="Q86" s="78"/>
      <c r="R86" s="75"/>
      <c r="S86" s="74"/>
      <c r="T86" s="55">
        <f t="shared" si="14"/>
        <v>0</v>
      </c>
      <c r="U86" s="59" t="str">
        <f t="shared" si="13"/>
        <v>SIM</v>
      </c>
      <c r="V86" s="15"/>
    </row>
    <row r="87" spans="2:22" x14ac:dyDescent="0.2">
      <c r="B87" s="5" t="s">
        <v>581</v>
      </c>
      <c r="C87" s="5" t="s">
        <v>208</v>
      </c>
      <c r="D87" s="22">
        <f t="shared" si="8"/>
        <v>10</v>
      </c>
      <c r="E87" s="5" t="s">
        <v>43</v>
      </c>
      <c r="F87" s="20">
        <v>34454</v>
      </c>
      <c r="G87" s="34">
        <v>5</v>
      </c>
      <c r="H87" s="39">
        <v>1073.77</v>
      </c>
      <c r="I87" s="36">
        <f t="shared" si="9"/>
        <v>5368.85</v>
      </c>
      <c r="J87" s="45">
        <v>10</v>
      </c>
      <c r="K87" s="46">
        <f t="shared" si="10"/>
        <v>120</v>
      </c>
      <c r="L87" s="42">
        <f t="shared" si="11"/>
        <v>27</v>
      </c>
      <c r="M87" s="24">
        <f t="shared" si="12"/>
        <v>333</v>
      </c>
      <c r="N87" s="26">
        <v>0</v>
      </c>
      <c r="O87" s="61">
        <v>0</v>
      </c>
      <c r="P87" s="60">
        <f>'Cálculo 31.12.2021'!P87+'Cálculo Jan2022'!O87</f>
        <v>-5368.85</v>
      </c>
      <c r="Q87" s="78"/>
      <c r="R87" s="75"/>
      <c r="S87" s="74"/>
      <c r="T87" s="55">
        <f t="shared" si="14"/>
        <v>0</v>
      </c>
      <c r="U87" s="59" t="str">
        <f t="shared" si="13"/>
        <v>SIM</v>
      </c>
      <c r="V87" s="15"/>
    </row>
    <row r="88" spans="2:22" x14ac:dyDescent="0.2">
      <c r="B88" s="5" t="s">
        <v>581</v>
      </c>
      <c r="C88" s="5" t="s">
        <v>208</v>
      </c>
      <c r="D88" s="22">
        <f t="shared" si="8"/>
        <v>10</v>
      </c>
      <c r="E88" s="5" t="s">
        <v>28</v>
      </c>
      <c r="F88" s="20">
        <v>34484</v>
      </c>
      <c r="G88" s="34">
        <v>2</v>
      </c>
      <c r="H88" s="64">
        <v>240</v>
      </c>
      <c r="I88" s="36">
        <f t="shared" si="9"/>
        <v>480</v>
      </c>
      <c r="J88" s="45">
        <v>10</v>
      </c>
      <c r="K88" s="46">
        <f t="shared" si="10"/>
        <v>120</v>
      </c>
      <c r="L88" s="42">
        <f t="shared" si="11"/>
        <v>27</v>
      </c>
      <c r="M88" s="24">
        <f t="shared" si="12"/>
        <v>332</v>
      </c>
      <c r="N88" s="26">
        <v>0</v>
      </c>
      <c r="O88" s="61">
        <v>0</v>
      </c>
      <c r="P88" s="60">
        <f>'Cálculo 31.12.2021'!P88+'Cálculo Jan2022'!O88</f>
        <v>-480</v>
      </c>
      <c r="Q88" s="78"/>
      <c r="R88" s="75"/>
      <c r="S88" s="74"/>
      <c r="T88" s="55">
        <f t="shared" si="14"/>
        <v>0</v>
      </c>
      <c r="U88" s="59" t="str">
        <f t="shared" si="13"/>
        <v>SIM</v>
      </c>
      <c r="V88" s="15"/>
    </row>
    <row r="89" spans="2:22" x14ac:dyDescent="0.2">
      <c r="B89" s="5" t="s">
        <v>581</v>
      </c>
      <c r="C89" s="5" t="s">
        <v>206</v>
      </c>
      <c r="D89" s="22">
        <f t="shared" si="8"/>
        <v>10</v>
      </c>
      <c r="E89" s="5" t="s">
        <v>239</v>
      </c>
      <c r="F89" s="20">
        <v>34484</v>
      </c>
      <c r="G89" s="34">
        <v>11</v>
      </c>
      <c r="H89" s="64">
        <v>28.42</v>
      </c>
      <c r="I89" s="36">
        <f t="shared" si="9"/>
        <v>312.62</v>
      </c>
      <c r="J89" s="45">
        <v>10</v>
      </c>
      <c r="K89" s="46">
        <f t="shared" si="10"/>
        <v>120</v>
      </c>
      <c r="L89" s="42">
        <f t="shared" si="11"/>
        <v>27</v>
      </c>
      <c r="M89" s="24">
        <f t="shared" si="12"/>
        <v>332</v>
      </c>
      <c r="N89" s="26">
        <v>0</v>
      </c>
      <c r="O89" s="61">
        <v>0</v>
      </c>
      <c r="P89" s="60">
        <f>'Cálculo 31.12.2021'!P89+'Cálculo Jan2022'!O89</f>
        <v>-312.62</v>
      </c>
      <c r="Q89" s="78"/>
      <c r="R89" s="75"/>
      <c r="S89" s="74"/>
      <c r="T89" s="55">
        <f t="shared" si="14"/>
        <v>0</v>
      </c>
      <c r="U89" s="59" t="str">
        <f t="shared" si="13"/>
        <v>SIM</v>
      </c>
      <c r="V89" s="15"/>
    </row>
    <row r="90" spans="2:22" x14ac:dyDescent="0.2">
      <c r="B90" s="5" t="s">
        <v>581</v>
      </c>
      <c r="C90" s="5" t="s">
        <v>206</v>
      </c>
      <c r="D90" s="22">
        <f t="shared" si="8"/>
        <v>10</v>
      </c>
      <c r="E90" s="5" t="s">
        <v>252</v>
      </c>
      <c r="F90" s="20">
        <v>34484</v>
      </c>
      <c r="G90" s="34">
        <v>1</v>
      </c>
      <c r="H90" s="64">
        <v>129.19</v>
      </c>
      <c r="I90" s="36">
        <f t="shared" si="9"/>
        <v>129.19</v>
      </c>
      <c r="J90" s="45">
        <v>10</v>
      </c>
      <c r="K90" s="46">
        <f t="shared" si="10"/>
        <v>120</v>
      </c>
      <c r="L90" s="42">
        <f t="shared" si="11"/>
        <v>27</v>
      </c>
      <c r="M90" s="24">
        <f t="shared" si="12"/>
        <v>332</v>
      </c>
      <c r="N90" s="26">
        <v>0</v>
      </c>
      <c r="O90" s="61">
        <v>0</v>
      </c>
      <c r="P90" s="60">
        <f>'Cálculo 31.12.2021'!P90+'Cálculo Jan2022'!O90</f>
        <v>-129.19</v>
      </c>
      <c r="Q90" s="78"/>
      <c r="R90" s="75"/>
      <c r="S90" s="74"/>
      <c r="T90" s="55">
        <f t="shared" si="14"/>
        <v>0</v>
      </c>
      <c r="U90" s="59" t="str">
        <f t="shared" si="13"/>
        <v>SIM</v>
      </c>
      <c r="V90" s="15"/>
    </row>
    <row r="91" spans="2:22" x14ac:dyDescent="0.2">
      <c r="B91" s="5" t="s">
        <v>581</v>
      </c>
      <c r="C91" s="5" t="s">
        <v>206</v>
      </c>
      <c r="D91" s="22">
        <f t="shared" si="8"/>
        <v>10</v>
      </c>
      <c r="E91" s="5" t="s">
        <v>253</v>
      </c>
      <c r="F91" s="20">
        <v>34484</v>
      </c>
      <c r="G91" s="34">
        <v>1</v>
      </c>
      <c r="H91" s="64">
        <v>107.72</v>
      </c>
      <c r="I91" s="36">
        <f t="shared" si="9"/>
        <v>107.72</v>
      </c>
      <c r="J91" s="45">
        <v>10</v>
      </c>
      <c r="K91" s="46">
        <f t="shared" si="10"/>
        <v>120</v>
      </c>
      <c r="L91" s="42">
        <f t="shared" si="11"/>
        <v>27</v>
      </c>
      <c r="M91" s="24">
        <f t="shared" si="12"/>
        <v>332</v>
      </c>
      <c r="N91" s="26">
        <v>0</v>
      </c>
      <c r="O91" s="61">
        <v>0</v>
      </c>
      <c r="P91" s="60">
        <f>'Cálculo 31.12.2021'!P91+'Cálculo Jan2022'!O91</f>
        <v>-107.72</v>
      </c>
      <c r="Q91" s="78"/>
      <c r="R91" s="75"/>
      <c r="S91" s="74"/>
      <c r="T91" s="55">
        <f t="shared" si="14"/>
        <v>0</v>
      </c>
      <c r="U91" s="59" t="str">
        <f t="shared" si="13"/>
        <v>SIM</v>
      </c>
      <c r="V91" s="15"/>
    </row>
    <row r="92" spans="2:22" x14ac:dyDescent="0.2">
      <c r="B92" s="5" t="s">
        <v>581</v>
      </c>
      <c r="C92" s="5" t="s">
        <v>206</v>
      </c>
      <c r="D92" s="22">
        <f t="shared" si="8"/>
        <v>10</v>
      </c>
      <c r="E92" s="5" t="s">
        <v>228</v>
      </c>
      <c r="F92" s="20">
        <v>34484</v>
      </c>
      <c r="G92" s="34">
        <v>1</v>
      </c>
      <c r="H92" s="64">
        <v>46.32</v>
      </c>
      <c r="I92" s="36">
        <f t="shared" si="9"/>
        <v>46.32</v>
      </c>
      <c r="J92" s="45">
        <v>10</v>
      </c>
      <c r="K92" s="46">
        <f t="shared" si="10"/>
        <v>120</v>
      </c>
      <c r="L92" s="42">
        <f t="shared" si="11"/>
        <v>27</v>
      </c>
      <c r="M92" s="24">
        <f t="shared" si="12"/>
        <v>332</v>
      </c>
      <c r="N92" s="26">
        <v>0</v>
      </c>
      <c r="O92" s="61">
        <v>0</v>
      </c>
      <c r="P92" s="60">
        <f>'Cálculo 31.12.2021'!P92+'Cálculo Jan2022'!O92</f>
        <v>-46.32</v>
      </c>
      <c r="Q92" s="78"/>
      <c r="R92" s="75"/>
      <c r="S92" s="74"/>
      <c r="T92" s="55">
        <f t="shared" si="14"/>
        <v>0</v>
      </c>
      <c r="U92" s="59" t="str">
        <f t="shared" si="13"/>
        <v>SIM</v>
      </c>
      <c r="V92" s="15"/>
    </row>
    <row r="93" spans="2:22" x14ac:dyDescent="0.2">
      <c r="B93" s="5" t="s">
        <v>581</v>
      </c>
      <c r="C93" s="5" t="s">
        <v>206</v>
      </c>
      <c r="D93" s="22">
        <f t="shared" si="8"/>
        <v>10</v>
      </c>
      <c r="E93" s="5" t="s">
        <v>254</v>
      </c>
      <c r="F93" s="20">
        <v>34484</v>
      </c>
      <c r="G93" s="34">
        <v>1</v>
      </c>
      <c r="H93" s="64">
        <v>49.03</v>
      </c>
      <c r="I93" s="36">
        <f t="shared" si="9"/>
        <v>49.03</v>
      </c>
      <c r="J93" s="45">
        <v>10</v>
      </c>
      <c r="K93" s="46">
        <f t="shared" si="10"/>
        <v>120</v>
      </c>
      <c r="L93" s="42">
        <f t="shared" si="11"/>
        <v>27</v>
      </c>
      <c r="M93" s="24">
        <f t="shared" si="12"/>
        <v>332</v>
      </c>
      <c r="N93" s="26">
        <v>0</v>
      </c>
      <c r="O93" s="61">
        <v>0</v>
      </c>
      <c r="P93" s="60">
        <f>'Cálculo 31.12.2021'!P93+'Cálculo Jan2022'!O93</f>
        <v>-49.03</v>
      </c>
      <c r="Q93" s="78"/>
      <c r="R93" s="75"/>
      <c r="S93" s="74"/>
      <c r="T93" s="55">
        <f t="shared" si="14"/>
        <v>0</v>
      </c>
      <c r="U93" s="59" t="str">
        <f t="shared" si="13"/>
        <v>SIM</v>
      </c>
      <c r="V93" s="15"/>
    </row>
    <row r="94" spans="2:22" x14ac:dyDescent="0.2">
      <c r="B94" s="5" t="s">
        <v>581</v>
      </c>
      <c r="C94" s="5" t="s">
        <v>206</v>
      </c>
      <c r="D94" s="22">
        <f t="shared" si="8"/>
        <v>10</v>
      </c>
      <c r="E94" s="5" t="s">
        <v>255</v>
      </c>
      <c r="F94" s="20">
        <v>34484</v>
      </c>
      <c r="G94" s="34">
        <v>1</v>
      </c>
      <c r="H94" s="64">
        <v>151.35</v>
      </c>
      <c r="I94" s="36">
        <f t="shared" si="9"/>
        <v>151.35</v>
      </c>
      <c r="J94" s="45">
        <v>10</v>
      </c>
      <c r="K94" s="46">
        <f t="shared" si="10"/>
        <v>120</v>
      </c>
      <c r="L94" s="42">
        <f t="shared" si="11"/>
        <v>27</v>
      </c>
      <c r="M94" s="24">
        <f t="shared" si="12"/>
        <v>332</v>
      </c>
      <c r="N94" s="26">
        <v>0</v>
      </c>
      <c r="O94" s="61">
        <v>0</v>
      </c>
      <c r="P94" s="60">
        <f>'Cálculo 31.12.2021'!P94+'Cálculo Jan2022'!O94</f>
        <v>-151.35</v>
      </c>
      <c r="Q94" s="78"/>
      <c r="R94" s="75"/>
      <c r="S94" s="74"/>
      <c r="T94" s="55">
        <f t="shared" si="14"/>
        <v>0</v>
      </c>
      <c r="U94" s="59" t="str">
        <f t="shared" si="13"/>
        <v>SIM</v>
      </c>
      <c r="V94" s="15"/>
    </row>
    <row r="95" spans="2:22" x14ac:dyDescent="0.2">
      <c r="B95" s="5" t="s">
        <v>581</v>
      </c>
      <c r="C95" s="5" t="s">
        <v>206</v>
      </c>
      <c r="D95" s="22">
        <f t="shared" si="8"/>
        <v>10</v>
      </c>
      <c r="E95" s="5" t="s">
        <v>241</v>
      </c>
      <c r="F95" s="20">
        <v>34484</v>
      </c>
      <c r="G95" s="34">
        <v>1</v>
      </c>
      <c r="H95" s="64">
        <v>245.14</v>
      </c>
      <c r="I95" s="36">
        <f t="shared" si="9"/>
        <v>245.14</v>
      </c>
      <c r="J95" s="45">
        <v>10</v>
      </c>
      <c r="K95" s="46">
        <f t="shared" si="10"/>
        <v>120</v>
      </c>
      <c r="L95" s="42">
        <f t="shared" si="11"/>
        <v>27</v>
      </c>
      <c r="M95" s="24">
        <f t="shared" si="12"/>
        <v>332</v>
      </c>
      <c r="N95" s="26">
        <v>0</v>
      </c>
      <c r="O95" s="61">
        <v>0</v>
      </c>
      <c r="P95" s="60">
        <f>'Cálculo 31.12.2021'!P95+'Cálculo Jan2022'!O95</f>
        <v>-245.14</v>
      </c>
      <c r="Q95" s="78"/>
      <c r="R95" s="75"/>
      <c r="S95" s="74"/>
      <c r="T95" s="55">
        <f t="shared" si="14"/>
        <v>0</v>
      </c>
      <c r="U95" s="59" t="str">
        <f t="shared" si="13"/>
        <v>SIM</v>
      </c>
      <c r="V95" s="15"/>
    </row>
    <row r="96" spans="2:22" x14ac:dyDescent="0.2">
      <c r="B96" s="5" t="s">
        <v>581</v>
      </c>
      <c r="C96" s="5" t="s">
        <v>206</v>
      </c>
      <c r="D96" s="22">
        <f t="shared" si="8"/>
        <v>10</v>
      </c>
      <c r="E96" s="5" t="s">
        <v>256</v>
      </c>
      <c r="F96" s="20">
        <v>34484</v>
      </c>
      <c r="G96" s="34">
        <v>1</v>
      </c>
      <c r="H96" s="64">
        <v>213.69</v>
      </c>
      <c r="I96" s="36">
        <f t="shared" si="9"/>
        <v>213.69</v>
      </c>
      <c r="J96" s="45">
        <v>10</v>
      </c>
      <c r="K96" s="46">
        <f t="shared" si="10"/>
        <v>120</v>
      </c>
      <c r="L96" s="42">
        <f t="shared" si="11"/>
        <v>27</v>
      </c>
      <c r="M96" s="24">
        <f t="shared" si="12"/>
        <v>332</v>
      </c>
      <c r="N96" s="26">
        <v>0</v>
      </c>
      <c r="O96" s="61">
        <v>0</v>
      </c>
      <c r="P96" s="60">
        <f>'Cálculo 31.12.2021'!P96+'Cálculo Jan2022'!O96</f>
        <v>-213.69</v>
      </c>
      <c r="Q96" s="78"/>
      <c r="R96" s="75"/>
      <c r="S96" s="74"/>
      <c r="T96" s="55">
        <f t="shared" si="14"/>
        <v>0</v>
      </c>
      <c r="U96" s="59" t="str">
        <f t="shared" si="13"/>
        <v>SIM</v>
      </c>
      <c r="V96" s="15"/>
    </row>
    <row r="97" spans="2:22" x14ac:dyDescent="0.2">
      <c r="B97" s="5" t="s">
        <v>581</v>
      </c>
      <c r="C97" s="5" t="s">
        <v>206</v>
      </c>
      <c r="D97" s="22">
        <f t="shared" si="8"/>
        <v>10</v>
      </c>
      <c r="E97" s="5" t="s">
        <v>255</v>
      </c>
      <c r="F97" s="20">
        <v>34484</v>
      </c>
      <c r="G97" s="34">
        <v>1</v>
      </c>
      <c r="H97" s="64">
        <v>151.35</v>
      </c>
      <c r="I97" s="36">
        <f t="shared" si="9"/>
        <v>151.35</v>
      </c>
      <c r="J97" s="45">
        <v>10</v>
      </c>
      <c r="K97" s="46">
        <f t="shared" si="10"/>
        <v>120</v>
      </c>
      <c r="L97" s="42">
        <f t="shared" si="11"/>
        <v>27</v>
      </c>
      <c r="M97" s="24">
        <f t="shared" si="12"/>
        <v>332</v>
      </c>
      <c r="N97" s="26">
        <v>0</v>
      </c>
      <c r="O97" s="61">
        <v>0</v>
      </c>
      <c r="P97" s="60">
        <f>'Cálculo 31.12.2021'!P97+'Cálculo Jan2022'!O97</f>
        <v>-151.35</v>
      </c>
      <c r="Q97" s="78"/>
      <c r="R97" s="75"/>
      <c r="S97" s="74"/>
      <c r="T97" s="55">
        <f t="shared" si="14"/>
        <v>0</v>
      </c>
      <c r="U97" s="59" t="str">
        <f t="shared" si="13"/>
        <v>SIM</v>
      </c>
      <c r="V97" s="15"/>
    </row>
    <row r="98" spans="2:22" x14ac:dyDescent="0.2">
      <c r="B98" s="5" t="s">
        <v>581</v>
      </c>
      <c r="C98" s="5" t="s">
        <v>206</v>
      </c>
      <c r="D98" s="22">
        <f t="shared" si="8"/>
        <v>10</v>
      </c>
      <c r="E98" s="5" t="s">
        <v>257</v>
      </c>
      <c r="F98" s="20">
        <v>34484</v>
      </c>
      <c r="G98" s="34">
        <v>1</v>
      </c>
      <c r="H98" s="64">
        <v>57.98</v>
      </c>
      <c r="I98" s="36">
        <f t="shared" si="9"/>
        <v>57.98</v>
      </c>
      <c r="J98" s="45">
        <v>10</v>
      </c>
      <c r="K98" s="46">
        <f t="shared" si="10"/>
        <v>120</v>
      </c>
      <c r="L98" s="42">
        <f t="shared" si="11"/>
        <v>27</v>
      </c>
      <c r="M98" s="24">
        <f t="shared" si="12"/>
        <v>332</v>
      </c>
      <c r="N98" s="26">
        <v>0</v>
      </c>
      <c r="O98" s="61">
        <v>0</v>
      </c>
      <c r="P98" s="60">
        <f>'Cálculo 31.12.2021'!P98+'Cálculo Jan2022'!O98</f>
        <v>-57.98</v>
      </c>
      <c r="Q98" s="78"/>
      <c r="R98" s="75"/>
      <c r="S98" s="74"/>
      <c r="T98" s="55">
        <f t="shared" si="14"/>
        <v>0</v>
      </c>
      <c r="U98" s="59" t="str">
        <f t="shared" si="13"/>
        <v>SIM</v>
      </c>
      <c r="V98" s="15"/>
    </row>
    <row r="99" spans="2:22" x14ac:dyDescent="0.2">
      <c r="B99" s="5" t="s">
        <v>581</v>
      </c>
      <c r="C99" s="5" t="s">
        <v>206</v>
      </c>
      <c r="D99" s="22">
        <f t="shared" si="8"/>
        <v>10</v>
      </c>
      <c r="E99" s="5" t="s">
        <v>258</v>
      </c>
      <c r="F99" s="20">
        <v>34484</v>
      </c>
      <c r="G99" s="34">
        <v>1</v>
      </c>
      <c r="H99" s="64">
        <v>75.62</v>
      </c>
      <c r="I99" s="36">
        <f t="shared" si="9"/>
        <v>75.62</v>
      </c>
      <c r="J99" s="45">
        <v>10</v>
      </c>
      <c r="K99" s="46">
        <f t="shared" si="10"/>
        <v>120</v>
      </c>
      <c r="L99" s="42">
        <f t="shared" si="11"/>
        <v>27</v>
      </c>
      <c r="M99" s="24">
        <f t="shared" si="12"/>
        <v>332</v>
      </c>
      <c r="N99" s="26">
        <v>0</v>
      </c>
      <c r="O99" s="61">
        <v>0</v>
      </c>
      <c r="P99" s="60">
        <f>'Cálculo 31.12.2021'!P99+'Cálculo Jan2022'!O99</f>
        <v>-75.62</v>
      </c>
      <c r="Q99" s="78"/>
      <c r="R99" s="75"/>
      <c r="S99" s="74"/>
      <c r="T99" s="55">
        <f t="shared" si="14"/>
        <v>0</v>
      </c>
      <c r="U99" s="59" t="str">
        <f t="shared" si="13"/>
        <v>SIM</v>
      </c>
      <c r="V99" s="15"/>
    </row>
    <row r="100" spans="2:22" x14ac:dyDescent="0.2">
      <c r="B100" s="5" t="s">
        <v>581</v>
      </c>
      <c r="C100" s="5" t="s">
        <v>206</v>
      </c>
      <c r="D100" s="22">
        <f t="shared" si="8"/>
        <v>10</v>
      </c>
      <c r="E100" s="5" t="s">
        <v>228</v>
      </c>
      <c r="F100" s="20">
        <v>34484</v>
      </c>
      <c r="G100" s="34">
        <v>1</v>
      </c>
      <c r="H100" s="64">
        <v>46.32</v>
      </c>
      <c r="I100" s="36">
        <f t="shared" si="9"/>
        <v>46.32</v>
      </c>
      <c r="J100" s="45">
        <v>10</v>
      </c>
      <c r="K100" s="46">
        <f t="shared" si="10"/>
        <v>120</v>
      </c>
      <c r="L100" s="42">
        <f t="shared" si="11"/>
        <v>27</v>
      </c>
      <c r="M100" s="24">
        <f t="shared" ref="M100:M131" si="15">DATEDIF(F100,$F$2,"M")</f>
        <v>332</v>
      </c>
      <c r="N100" s="26">
        <v>0</v>
      </c>
      <c r="O100" s="61">
        <v>0</v>
      </c>
      <c r="P100" s="60">
        <f>'Cálculo 31.12.2021'!P100+'Cálculo Jan2022'!O100</f>
        <v>-46.32</v>
      </c>
      <c r="Q100" s="78"/>
      <c r="R100" s="75"/>
      <c r="S100" s="74"/>
      <c r="T100" s="55">
        <f t="shared" si="14"/>
        <v>0</v>
      </c>
      <c r="U100" s="59" t="str">
        <f t="shared" si="13"/>
        <v>SIM</v>
      </c>
      <c r="V100" s="15"/>
    </row>
    <row r="101" spans="2:22" x14ac:dyDescent="0.2">
      <c r="B101" s="5" t="s">
        <v>581</v>
      </c>
      <c r="C101" s="5" t="s">
        <v>206</v>
      </c>
      <c r="D101" s="22">
        <f t="shared" si="8"/>
        <v>10</v>
      </c>
      <c r="E101" s="5" t="s">
        <v>259</v>
      </c>
      <c r="F101" s="20">
        <v>34484</v>
      </c>
      <c r="G101" s="34">
        <v>1</v>
      </c>
      <c r="H101" s="64">
        <v>138.01</v>
      </c>
      <c r="I101" s="36">
        <f t="shared" si="9"/>
        <v>138.01</v>
      </c>
      <c r="J101" s="45">
        <v>10</v>
      </c>
      <c r="K101" s="46">
        <f t="shared" si="10"/>
        <v>120</v>
      </c>
      <c r="L101" s="42">
        <f t="shared" si="11"/>
        <v>27</v>
      </c>
      <c r="M101" s="24">
        <f t="shared" si="15"/>
        <v>332</v>
      </c>
      <c r="N101" s="26">
        <v>0</v>
      </c>
      <c r="O101" s="61">
        <v>0</v>
      </c>
      <c r="P101" s="60">
        <f>'Cálculo 31.12.2021'!P101+'Cálculo Jan2022'!O101</f>
        <v>-138.01</v>
      </c>
      <c r="Q101" s="78"/>
      <c r="R101" s="75"/>
      <c r="S101" s="74"/>
      <c r="T101" s="55">
        <f t="shared" si="14"/>
        <v>0</v>
      </c>
      <c r="U101" s="59" t="str">
        <f t="shared" si="13"/>
        <v>SIM</v>
      </c>
      <c r="V101" s="15"/>
    </row>
    <row r="102" spans="2:22" x14ac:dyDescent="0.2">
      <c r="B102" s="5" t="s">
        <v>581</v>
      </c>
      <c r="C102" s="5" t="s">
        <v>206</v>
      </c>
      <c r="D102" s="22">
        <f t="shared" si="8"/>
        <v>10</v>
      </c>
      <c r="E102" s="5" t="s">
        <v>257</v>
      </c>
      <c r="F102" s="20">
        <v>34484</v>
      </c>
      <c r="G102" s="34">
        <v>1</v>
      </c>
      <c r="H102" s="64">
        <v>57.98</v>
      </c>
      <c r="I102" s="36">
        <f t="shared" si="9"/>
        <v>57.98</v>
      </c>
      <c r="J102" s="45">
        <v>10</v>
      </c>
      <c r="K102" s="46">
        <f t="shared" si="10"/>
        <v>120</v>
      </c>
      <c r="L102" s="42">
        <f t="shared" si="11"/>
        <v>27</v>
      </c>
      <c r="M102" s="24">
        <f t="shared" si="15"/>
        <v>332</v>
      </c>
      <c r="N102" s="26">
        <v>0</v>
      </c>
      <c r="O102" s="61">
        <v>0</v>
      </c>
      <c r="P102" s="60">
        <f>'Cálculo 31.12.2021'!P102+'Cálculo Jan2022'!O102</f>
        <v>-57.98</v>
      </c>
      <c r="Q102" s="78"/>
      <c r="R102" s="75"/>
      <c r="S102" s="74"/>
      <c r="T102" s="55">
        <f t="shared" si="14"/>
        <v>0</v>
      </c>
      <c r="U102" s="59" t="str">
        <f t="shared" si="13"/>
        <v>SIM</v>
      </c>
      <c r="V102" s="15"/>
    </row>
    <row r="103" spans="2:22" x14ac:dyDescent="0.2">
      <c r="B103" s="5" t="s">
        <v>581</v>
      </c>
      <c r="C103" s="5" t="s">
        <v>206</v>
      </c>
      <c r="D103" s="22">
        <f t="shared" si="8"/>
        <v>10</v>
      </c>
      <c r="E103" s="5" t="s">
        <v>260</v>
      </c>
      <c r="F103" s="20">
        <v>34515</v>
      </c>
      <c r="G103" s="34">
        <v>1</v>
      </c>
      <c r="H103" s="39">
        <v>430.84</v>
      </c>
      <c r="I103" s="36">
        <f t="shared" si="9"/>
        <v>430.84</v>
      </c>
      <c r="J103" s="45">
        <v>10</v>
      </c>
      <c r="K103" s="46">
        <f t="shared" si="10"/>
        <v>120</v>
      </c>
      <c r="L103" s="42">
        <f t="shared" si="11"/>
        <v>27</v>
      </c>
      <c r="M103" s="24">
        <f t="shared" si="15"/>
        <v>331</v>
      </c>
      <c r="N103" s="26">
        <v>0</v>
      </c>
      <c r="O103" s="61">
        <v>0</v>
      </c>
      <c r="P103" s="60">
        <f>'Cálculo 31.12.2021'!P103+'Cálculo Jan2022'!O103</f>
        <v>-430.84</v>
      </c>
      <c r="Q103" s="78"/>
      <c r="R103" s="75"/>
      <c r="S103" s="74"/>
      <c r="T103" s="55">
        <f t="shared" si="14"/>
        <v>0</v>
      </c>
      <c r="U103" s="59" t="str">
        <f t="shared" si="13"/>
        <v>SIM</v>
      </c>
      <c r="V103" s="15"/>
    </row>
    <row r="104" spans="2:22" x14ac:dyDescent="0.2">
      <c r="B104" s="5" t="s">
        <v>581</v>
      </c>
      <c r="C104" s="5" t="s">
        <v>206</v>
      </c>
      <c r="D104" s="22">
        <f t="shared" si="8"/>
        <v>10</v>
      </c>
      <c r="E104" s="5" t="s">
        <v>261</v>
      </c>
      <c r="F104" s="20">
        <v>34576</v>
      </c>
      <c r="G104" s="34">
        <v>1</v>
      </c>
      <c r="H104" s="39">
        <v>113.38</v>
      </c>
      <c r="I104" s="36">
        <f t="shared" si="9"/>
        <v>113.38</v>
      </c>
      <c r="J104" s="45">
        <v>10</v>
      </c>
      <c r="K104" s="46">
        <f t="shared" si="10"/>
        <v>120</v>
      </c>
      <c r="L104" s="42">
        <f t="shared" si="11"/>
        <v>27</v>
      </c>
      <c r="M104" s="24">
        <f t="shared" si="15"/>
        <v>329</v>
      </c>
      <c r="N104" s="26">
        <v>0</v>
      </c>
      <c r="O104" s="61">
        <v>0</v>
      </c>
      <c r="P104" s="60">
        <f>'Cálculo 31.12.2021'!P104+'Cálculo Jan2022'!O104</f>
        <v>-113.38</v>
      </c>
      <c r="Q104" s="78"/>
      <c r="R104" s="75"/>
      <c r="S104" s="74"/>
      <c r="T104" s="55">
        <f t="shared" si="14"/>
        <v>0</v>
      </c>
      <c r="U104" s="59" t="str">
        <f t="shared" si="13"/>
        <v>SIM</v>
      </c>
      <c r="V104" s="15"/>
    </row>
    <row r="105" spans="2:22" x14ac:dyDescent="0.2">
      <c r="B105" s="5" t="s">
        <v>581</v>
      </c>
      <c r="C105" s="5" t="s">
        <v>206</v>
      </c>
      <c r="D105" s="22">
        <f t="shared" si="8"/>
        <v>10</v>
      </c>
      <c r="E105" s="5" t="s">
        <v>262</v>
      </c>
      <c r="F105" s="20">
        <v>34576</v>
      </c>
      <c r="G105" s="34">
        <v>1</v>
      </c>
      <c r="H105" s="39">
        <v>61.93</v>
      </c>
      <c r="I105" s="36">
        <f t="shared" si="9"/>
        <v>61.93</v>
      </c>
      <c r="J105" s="45">
        <v>10</v>
      </c>
      <c r="K105" s="46">
        <f t="shared" si="10"/>
        <v>120</v>
      </c>
      <c r="L105" s="42">
        <f t="shared" si="11"/>
        <v>27</v>
      </c>
      <c r="M105" s="24">
        <f t="shared" si="15"/>
        <v>329</v>
      </c>
      <c r="N105" s="26">
        <v>0</v>
      </c>
      <c r="O105" s="61">
        <v>0</v>
      </c>
      <c r="P105" s="60">
        <f>'Cálculo 31.12.2021'!P105+'Cálculo Jan2022'!O105</f>
        <v>-61.93</v>
      </c>
      <c r="Q105" s="78"/>
      <c r="R105" s="75"/>
      <c r="S105" s="74"/>
      <c r="T105" s="55">
        <f t="shared" si="14"/>
        <v>0</v>
      </c>
      <c r="U105" s="59" t="str">
        <f t="shared" si="13"/>
        <v>SIM</v>
      </c>
      <c r="V105" s="15"/>
    </row>
    <row r="106" spans="2:22" x14ac:dyDescent="0.2">
      <c r="B106" s="5" t="s">
        <v>581</v>
      </c>
      <c r="C106" s="5" t="s">
        <v>206</v>
      </c>
      <c r="D106" s="22">
        <f t="shared" si="8"/>
        <v>10</v>
      </c>
      <c r="E106" s="5" t="s">
        <v>261</v>
      </c>
      <c r="F106" s="20">
        <v>34576</v>
      </c>
      <c r="G106" s="34">
        <v>1</v>
      </c>
      <c r="H106" s="39">
        <v>113.39</v>
      </c>
      <c r="I106" s="36">
        <f t="shared" si="9"/>
        <v>113.39</v>
      </c>
      <c r="J106" s="45">
        <v>10</v>
      </c>
      <c r="K106" s="46">
        <f t="shared" si="10"/>
        <v>120</v>
      </c>
      <c r="L106" s="42">
        <f t="shared" si="11"/>
        <v>27</v>
      </c>
      <c r="M106" s="24">
        <f t="shared" si="15"/>
        <v>329</v>
      </c>
      <c r="N106" s="26">
        <v>0</v>
      </c>
      <c r="O106" s="61">
        <v>0</v>
      </c>
      <c r="P106" s="60">
        <f>'Cálculo 31.12.2021'!P106+'Cálculo Jan2022'!O106</f>
        <v>-113.39</v>
      </c>
      <c r="Q106" s="78"/>
      <c r="R106" s="75"/>
      <c r="S106" s="74"/>
      <c r="T106" s="55">
        <f t="shared" si="14"/>
        <v>0</v>
      </c>
      <c r="U106" s="59" t="str">
        <f t="shared" si="13"/>
        <v>SIM</v>
      </c>
      <c r="V106" s="15"/>
    </row>
    <row r="107" spans="2:22" x14ac:dyDescent="0.2">
      <c r="B107" s="5" t="s">
        <v>581</v>
      </c>
      <c r="C107" s="5" t="s">
        <v>208</v>
      </c>
      <c r="D107" s="22">
        <f t="shared" si="8"/>
        <v>10</v>
      </c>
      <c r="E107" s="5" t="s">
        <v>44</v>
      </c>
      <c r="F107" s="20">
        <v>34638</v>
      </c>
      <c r="G107" s="34">
        <v>1</v>
      </c>
      <c r="H107" s="39">
        <v>709</v>
      </c>
      <c r="I107" s="36">
        <f t="shared" si="9"/>
        <v>709</v>
      </c>
      <c r="J107" s="45">
        <v>10</v>
      </c>
      <c r="K107" s="46">
        <f t="shared" si="10"/>
        <v>120</v>
      </c>
      <c r="L107" s="42">
        <f t="shared" si="11"/>
        <v>27</v>
      </c>
      <c r="M107" s="24">
        <f t="shared" si="15"/>
        <v>327</v>
      </c>
      <c r="N107" s="26">
        <v>0</v>
      </c>
      <c r="O107" s="61">
        <v>0</v>
      </c>
      <c r="P107" s="60">
        <f>'Cálculo 31.12.2021'!P107+'Cálculo Jan2022'!O107</f>
        <v>-709</v>
      </c>
      <c r="Q107" s="78"/>
      <c r="R107" s="75"/>
      <c r="S107" s="74"/>
      <c r="T107" s="55">
        <f t="shared" si="14"/>
        <v>0</v>
      </c>
      <c r="U107" s="59" t="str">
        <f t="shared" si="13"/>
        <v>SIM</v>
      </c>
      <c r="V107" s="15"/>
    </row>
    <row r="108" spans="2:22" x14ac:dyDescent="0.2">
      <c r="B108" s="5" t="s">
        <v>581</v>
      </c>
      <c r="C108" s="5" t="s">
        <v>208</v>
      </c>
      <c r="D108" s="22">
        <f t="shared" si="8"/>
        <v>10</v>
      </c>
      <c r="E108" s="5" t="s">
        <v>42</v>
      </c>
      <c r="F108" s="20">
        <v>34638</v>
      </c>
      <c r="G108" s="34">
        <v>1</v>
      </c>
      <c r="H108" s="39">
        <v>435</v>
      </c>
      <c r="I108" s="36">
        <f t="shared" si="9"/>
        <v>435</v>
      </c>
      <c r="J108" s="45">
        <v>10</v>
      </c>
      <c r="K108" s="46">
        <f t="shared" si="10"/>
        <v>120</v>
      </c>
      <c r="L108" s="42">
        <f t="shared" si="11"/>
        <v>27</v>
      </c>
      <c r="M108" s="24">
        <f t="shared" si="15"/>
        <v>327</v>
      </c>
      <c r="N108" s="26">
        <v>0</v>
      </c>
      <c r="O108" s="61">
        <v>0</v>
      </c>
      <c r="P108" s="60">
        <f>'Cálculo 31.12.2021'!P108+'Cálculo Jan2022'!O108</f>
        <v>-435</v>
      </c>
      <c r="Q108" s="78"/>
      <c r="R108" s="75"/>
      <c r="S108" s="74"/>
      <c r="T108" s="55">
        <f t="shared" si="14"/>
        <v>0</v>
      </c>
      <c r="U108" s="59" t="str">
        <f t="shared" si="13"/>
        <v>SIM</v>
      </c>
      <c r="V108" s="15"/>
    </row>
    <row r="109" spans="2:22" x14ac:dyDescent="0.2">
      <c r="B109" s="5" t="s">
        <v>581</v>
      </c>
      <c r="C109" s="5" t="s">
        <v>206</v>
      </c>
      <c r="D109" s="22">
        <f t="shared" si="8"/>
        <v>10</v>
      </c>
      <c r="E109" s="5" t="s">
        <v>227</v>
      </c>
      <c r="F109" s="20">
        <v>34638</v>
      </c>
      <c r="G109" s="34">
        <v>3</v>
      </c>
      <c r="H109" s="39">
        <v>57</v>
      </c>
      <c r="I109" s="36">
        <f t="shared" si="9"/>
        <v>171</v>
      </c>
      <c r="J109" s="45">
        <v>10</v>
      </c>
      <c r="K109" s="46">
        <f t="shared" si="10"/>
        <v>120</v>
      </c>
      <c r="L109" s="42">
        <f t="shared" si="11"/>
        <v>27</v>
      </c>
      <c r="M109" s="24">
        <f t="shared" si="15"/>
        <v>327</v>
      </c>
      <c r="N109" s="26">
        <v>0</v>
      </c>
      <c r="O109" s="61">
        <v>0</v>
      </c>
      <c r="P109" s="60">
        <f>'Cálculo 31.12.2021'!P109+'Cálculo Jan2022'!O109</f>
        <v>-171</v>
      </c>
      <c r="Q109" s="78"/>
      <c r="R109" s="75"/>
      <c r="S109" s="74"/>
      <c r="T109" s="55">
        <f t="shared" si="14"/>
        <v>0</v>
      </c>
      <c r="U109" s="59" t="str">
        <f t="shared" si="13"/>
        <v>SIM</v>
      </c>
      <c r="V109" s="15"/>
    </row>
    <row r="110" spans="2:22" x14ac:dyDescent="0.2">
      <c r="B110" s="5" t="s">
        <v>581</v>
      </c>
      <c r="C110" s="5" t="s">
        <v>206</v>
      </c>
      <c r="D110" s="22">
        <f t="shared" si="8"/>
        <v>10</v>
      </c>
      <c r="E110" s="5" t="s">
        <v>263</v>
      </c>
      <c r="F110" s="20">
        <v>34668</v>
      </c>
      <c r="G110" s="34">
        <v>2</v>
      </c>
      <c r="H110" s="64">
        <v>75.8</v>
      </c>
      <c r="I110" s="36">
        <f t="shared" si="9"/>
        <v>151.6</v>
      </c>
      <c r="J110" s="45">
        <v>10</v>
      </c>
      <c r="K110" s="46">
        <f t="shared" si="10"/>
        <v>120</v>
      </c>
      <c r="L110" s="42">
        <f t="shared" si="11"/>
        <v>27</v>
      </c>
      <c r="M110" s="24">
        <f t="shared" si="15"/>
        <v>326</v>
      </c>
      <c r="N110" s="26">
        <v>0</v>
      </c>
      <c r="O110" s="61">
        <v>0</v>
      </c>
      <c r="P110" s="60">
        <f>'Cálculo 31.12.2021'!P110+'Cálculo Jan2022'!O110</f>
        <v>-151.6</v>
      </c>
      <c r="Q110" s="78"/>
      <c r="R110" s="75"/>
      <c r="S110" s="74"/>
      <c r="T110" s="55">
        <f t="shared" si="14"/>
        <v>0</v>
      </c>
      <c r="U110" s="59" t="str">
        <f t="shared" si="13"/>
        <v>SIM</v>
      </c>
      <c r="V110" s="15"/>
    </row>
    <row r="111" spans="2:22" x14ac:dyDescent="0.2">
      <c r="B111" s="5" t="s">
        <v>581</v>
      </c>
      <c r="C111" s="5" t="s">
        <v>206</v>
      </c>
      <c r="D111" s="22">
        <f t="shared" si="8"/>
        <v>10</v>
      </c>
      <c r="E111" s="5" t="s">
        <v>264</v>
      </c>
      <c r="F111" s="20">
        <v>34668</v>
      </c>
      <c r="G111" s="34">
        <v>1</v>
      </c>
      <c r="H111" s="64">
        <v>180</v>
      </c>
      <c r="I111" s="36">
        <f t="shared" si="9"/>
        <v>180</v>
      </c>
      <c r="J111" s="45">
        <v>10</v>
      </c>
      <c r="K111" s="46">
        <f t="shared" si="10"/>
        <v>120</v>
      </c>
      <c r="L111" s="42">
        <f t="shared" si="11"/>
        <v>27</v>
      </c>
      <c r="M111" s="24">
        <f t="shared" si="15"/>
        <v>326</v>
      </c>
      <c r="N111" s="26">
        <v>0</v>
      </c>
      <c r="O111" s="61">
        <v>0</v>
      </c>
      <c r="P111" s="60">
        <f>'Cálculo 31.12.2021'!P111+'Cálculo Jan2022'!O111</f>
        <v>-180</v>
      </c>
      <c r="Q111" s="78"/>
      <c r="R111" s="75"/>
      <c r="S111" s="74"/>
      <c r="T111" s="55">
        <f t="shared" si="14"/>
        <v>0</v>
      </c>
      <c r="U111" s="59" t="str">
        <f t="shared" si="13"/>
        <v>SIM</v>
      </c>
      <c r="V111" s="15"/>
    </row>
    <row r="112" spans="2:22" x14ac:dyDescent="0.2">
      <c r="B112" s="5" t="s">
        <v>581</v>
      </c>
      <c r="C112" s="5" t="s">
        <v>206</v>
      </c>
      <c r="D112" s="22">
        <f t="shared" si="8"/>
        <v>10</v>
      </c>
      <c r="E112" s="5" t="s">
        <v>265</v>
      </c>
      <c r="F112" s="20">
        <v>34668</v>
      </c>
      <c r="G112" s="34">
        <v>1</v>
      </c>
      <c r="H112" s="64">
        <v>117.5</v>
      </c>
      <c r="I112" s="36">
        <f t="shared" si="9"/>
        <v>117.5</v>
      </c>
      <c r="J112" s="45">
        <v>10</v>
      </c>
      <c r="K112" s="46">
        <f t="shared" si="10"/>
        <v>120</v>
      </c>
      <c r="L112" s="42">
        <f t="shared" si="11"/>
        <v>27</v>
      </c>
      <c r="M112" s="24">
        <f t="shared" si="15"/>
        <v>326</v>
      </c>
      <c r="N112" s="26">
        <v>0</v>
      </c>
      <c r="O112" s="61">
        <v>0</v>
      </c>
      <c r="P112" s="60">
        <f>'Cálculo 31.12.2021'!P112+'Cálculo Jan2022'!O112</f>
        <v>-117.5</v>
      </c>
      <c r="Q112" s="78"/>
      <c r="R112" s="75"/>
      <c r="S112" s="74"/>
      <c r="T112" s="55">
        <f t="shared" si="14"/>
        <v>0</v>
      </c>
      <c r="U112" s="59" t="str">
        <f t="shared" si="13"/>
        <v>SIM</v>
      </c>
      <c r="V112" s="15"/>
    </row>
    <row r="113" spans="2:22" x14ac:dyDescent="0.2">
      <c r="B113" s="5" t="s">
        <v>581</v>
      </c>
      <c r="C113" s="5" t="s">
        <v>206</v>
      </c>
      <c r="D113" s="22">
        <f t="shared" si="8"/>
        <v>10</v>
      </c>
      <c r="E113" s="5" t="s">
        <v>263</v>
      </c>
      <c r="F113" s="20">
        <v>34668</v>
      </c>
      <c r="G113" s="34">
        <v>8</v>
      </c>
      <c r="H113" s="64">
        <v>36.4</v>
      </c>
      <c r="I113" s="36">
        <f t="shared" si="9"/>
        <v>291.2</v>
      </c>
      <c r="J113" s="45">
        <v>10</v>
      </c>
      <c r="K113" s="46">
        <f t="shared" si="10"/>
        <v>120</v>
      </c>
      <c r="L113" s="42">
        <f t="shared" si="11"/>
        <v>27</v>
      </c>
      <c r="M113" s="24">
        <f t="shared" si="15"/>
        <v>326</v>
      </c>
      <c r="N113" s="26">
        <v>0</v>
      </c>
      <c r="O113" s="61">
        <v>0</v>
      </c>
      <c r="P113" s="60">
        <f>'Cálculo 31.12.2021'!P113+'Cálculo Jan2022'!O113</f>
        <v>-291.2</v>
      </c>
      <c r="Q113" s="78"/>
      <c r="R113" s="75"/>
      <c r="S113" s="74"/>
      <c r="T113" s="55">
        <f t="shared" si="14"/>
        <v>0</v>
      </c>
      <c r="U113" s="59" t="str">
        <f t="shared" si="13"/>
        <v>SIM</v>
      </c>
      <c r="V113" s="15"/>
    </row>
    <row r="114" spans="2:22" x14ac:dyDescent="0.2">
      <c r="B114" s="5" t="s">
        <v>581</v>
      </c>
      <c r="C114" s="5" t="s">
        <v>206</v>
      </c>
      <c r="D114" s="22">
        <f t="shared" si="8"/>
        <v>10</v>
      </c>
      <c r="E114" s="5" t="s">
        <v>266</v>
      </c>
      <c r="F114" s="20">
        <v>34668</v>
      </c>
      <c r="G114" s="34">
        <v>1</v>
      </c>
      <c r="H114" s="64">
        <v>49</v>
      </c>
      <c r="I114" s="36">
        <f t="shared" si="9"/>
        <v>49</v>
      </c>
      <c r="J114" s="45">
        <v>10</v>
      </c>
      <c r="K114" s="46">
        <f t="shared" si="10"/>
        <v>120</v>
      </c>
      <c r="L114" s="42">
        <f t="shared" si="11"/>
        <v>27</v>
      </c>
      <c r="M114" s="24">
        <f t="shared" si="15"/>
        <v>326</v>
      </c>
      <c r="N114" s="26">
        <v>0</v>
      </c>
      <c r="O114" s="61">
        <v>0</v>
      </c>
      <c r="P114" s="60">
        <f>'Cálculo 31.12.2021'!P114+'Cálculo Jan2022'!O114</f>
        <v>-49</v>
      </c>
      <c r="Q114" s="78"/>
      <c r="R114" s="75"/>
      <c r="S114" s="74"/>
      <c r="T114" s="55">
        <f t="shared" si="14"/>
        <v>0</v>
      </c>
      <c r="U114" s="59" t="str">
        <f t="shared" si="13"/>
        <v>SIM</v>
      </c>
      <c r="V114" s="15"/>
    </row>
    <row r="115" spans="2:22" x14ac:dyDescent="0.2">
      <c r="B115" s="5" t="s">
        <v>581</v>
      </c>
      <c r="C115" s="5" t="s">
        <v>206</v>
      </c>
      <c r="D115" s="22">
        <f t="shared" si="8"/>
        <v>10</v>
      </c>
      <c r="E115" s="5" t="s">
        <v>267</v>
      </c>
      <c r="F115" s="20">
        <v>34668</v>
      </c>
      <c r="G115" s="34">
        <v>1</v>
      </c>
      <c r="H115" s="64">
        <v>42.2</v>
      </c>
      <c r="I115" s="36">
        <f t="shared" si="9"/>
        <v>42.2</v>
      </c>
      <c r="J115" s="45">
        <v>10</v>
      </c>
      <c r="K115" s="46">
        <f t="shared" si="10"/>
        <v>120</v>
      </c>
      <c r="L115" s="42">
        <f t="shared" si="11"/>
        <v>27</v>
      </c>
      <c r="M115" s="24">
        <f t="shared" si="15"/>
        <v>326</v>
      </c>
      <c r="N115" s="26">
        <v>0</v>
      </c>
      <c r="O115" s="61">
        <v>0</v>
      </c>
      <c r="P115" s="60">
        <f>'Cálculo 31.12.2021'!P115+'Cálculo Jan2022'!O115</f>
        <v>-42.2</v>
      </c>
      <c r="Q115" s="78"/>
      <c r="R115" s="75"/>
      <c r="S115" s="74"/>
      <c r="T115" s="55">
        <f t="shared" si="14"/>
        <v>0</v>
      </c>
      <c r="U115" s="59" t="str">
        <f t="shared" si="13"/>
        <v>SIM</v>
      </c>
      <c r="V115" s="15"/>
    </row>
    <row r="116" spans="2:22" x14ac:dyDescent="0.2">
      <c r="B116" s="5" t="s">
        <v>581</v>
      </c>
      <c r="C116" s="5" t="s">
        <v>206</v>
      </c>
      <c r="D116" s="22">
        <f t="shared" si="8"/>
        <v>10</v>
      </c>
      <c r="E116" s="5" t="s">
        <v>223</v>
      </c>
      <c r="F116" s="20">
        <v>34668</v>
      </c>
      <c r="G116" s="34">
        <v>1</v>
      </c>
      <c r="H116" s="64">
        <v>82.2</v>
      </c>
      <c r="I116" s="36">
        <f t="shared" si="9"/>
        <v>82.2</v>
      </c>
      <c r="J116" s="45">
        <v>10</v>
      </c>
      <c r="K116" s="46">
        <f t="shared" si="10"/>
        <v>120</v>
      </c>
      <c r="L116" s="42">
        <f t="shared" si="11"/>
        <v>27</v>
      </c>
      <c r="M116" s="24">
        <f t="shared" si="15"/>
        <v>326</v>
      </c>
      <c r="N116" s="26">
        <v>0</v>
      </c>
      <c r="O116" s="61">
        <v>0</v>
      </c>
      <c r="P116" s="60">
        <f>'Cálculo 31.12.2021'!P116+'Cálculo Jan2022'!O116</f>
        <v>-82.2</v>
      </c>
      <c r="Q116" s="78"/>
      <c r="R116" s="75"/>
      <c r="S116" s="74"/>
      <c r="T116" s="55">
        <f t="shared" si="14"/>
        <v>0</v>
      </c>
      <c r="U116" s="59" t="str">
        <f t="shared" si="13"/>
        <v>SIM</v>
      </c>
      <c r="V116" s="15"/>
    </row>
    <row r="117" spans="2:22" x14ac:dyDescent="0.2">
      <c r="B117" s="5" t="s">
        <v>581</v>
      </c>
      <c r="C117" s="5" t="s">
        <v>206</v>
      </c>
      <c r="D117" s="22">
        <f t="shared" si="8"/>
        <v>10</v>
      </c>
      <c r="E117" s="5" t="s">
        <v>232</v>
      </c>
      <c r="F117" s="20">
        <v>34668</v>
      </c>
      <c r="G117" s="34">
        <v>1</v>
      </c>
      <c r="H117" s="64">
        <v>220</v>
      </c>
      <c r="I117" s="36">
        <f t="shared" si="9"/>
        <v>220</v>
      </c>
      <c r="J117" s="45">
        <v>10</v>
      </c>
      <c r="K117" s="46">
        <f t="shared" si="10"/>
        <v>120</v>
      </c>
      <c r="L117" s="42">
        <f t="shared" si="11"/>
        <v>27</v>
      </c>
      <c r="M117" s="24">
        <f t="shared" si="15"/>
        <v>326</v>
      </c>
      <c r="N117" s="26">
        <v>0</v>
      </c>
      <c r="O117" s="61">
        <v>0</v>
      </c>
      <c r="P117" s="60">
        <f>'Cálculo 31.12.2021'!P117+'Cálculo Jan2022'!O117</f>
        <v>-220</v>
      </c>
      <c r="Q117" s="78"/>
      <c r="R117" s="75"/>
      <c r="S117" s="74"/>
      <c r="T117" s="55">
        <f t="shared" si="14"/>
        <v>0</v>
      </c>
      <c r="U117" s="59" t="str">
        <f t="shared" si="13"/>
        <v>SIM</v>
      </c>
      <c r="V117" s="15"/>
    </row>
    <row r="118" spans="2:22" x14ac:dyDescent="0.2">
      <c r="B118" s="5" t="s">
        <v>581</v>
      </c>
      <c r="C118" s="5" t="s">
        <v>206</v>
      </c>
      <c r="D118" s="22">
        <f t="shared" si="8"/>
        <v>10</v>
      </c>
      <c r="E118" s="5" t="s">
        <v>268</v>
      </c>
      <c r="F118" s="20">
        <v>34668</v>
      </c>
      <c r="G118" s="34">
        <v>1</v>
      </c>
      <c r="H118" s="64">
        <v>163</v>
      </c>
      <c r="I118" s="36">
        <f t="shared" si="9"/>
        <v>163</v>
      </c>
      <c r="J118" s="45">
        <v>10</v>
      </c>
      <c r="K118" s="46">
        <f t="shared" si="10"/>
        <v>120</v>
      </c>
      <c r="L118" s="42">
        <f t="shared" si="11"/>
        <v>27</v>
      </c>
      <c r="M118" s="24">
        <f t="shared" si="15"/>
        <v>326</v>
      </c>
      <c r="N118" s="26">
        <v>0</v>
      </c>
      <c r="O118" s="61">
        <v>0</v>
      </c>
      <c r="P118" s="60">
        <f>'Cálculo 31.12.2021'!P118+'Cálculo Jan2022'!O118</f>
        <v>-163</v>
      </c>
      <c r="Q118" s="78"/>
      <c r="R118" s="75"/>
      <c r="S118" s="74"/>
      <c r="T118" s="55">
        <f t="shared" si="14"/>
        <v>0</v>
      </c>
      <c r="U118" s="59" t="str">
        <f t="shared" si="13"/>
        <v>SIM</v>
      </c>
      <c r="V118" s="15"/>
    </row>
    <row r="119" spans="2:22" x14ac:dyDescent="0.2">
      <c r="B119" s="5" t="s">
        <v>581</v>
      </c>
      <c r="C119" s="5" t="s">
        <v>206</v>
      </c>
      <c r="D119" s="22">
        <f t="shared" si="8"/>
        <v>10</v>
      </c>
      <c r="E119" s="5" t="s">
        <v>269</v>
      </c>
      <c r="F119" s="20">
        <v>34668</v>
      </c>
      <c r="G119" s="34">
        <v>1</v>
      </c>
      <c r="H119" s="64">
        <v>61</v>
      </c>
      <c r="I119" s="36">
        <f t="shared" si="9"/>
        <v>61</v>
      </c>
      <c r="J119" s="45">
        <v>10</v>
      </c>
      <c r="K119" s="46">
        <f t="shared" si="10"/>
        <v>120</v>
      </c>
      <c r="L119" s="42">
        <f t="shared" si="11"/>
        <v>27</v>
      </c>
      <c r="M119" s="24">
        <f t="shared" si="15"/>
        <v>326</v>
      </c>
      <c r="N119" s="26">
        <v>0</v>
      </c>
      <c r="O119" s="61">
        <v>0</v>
      </c>
      <c r="P119" s="60">
        <f>'Cálculo 31.12.2021'!P119+'Cálculo Jan2022'!O119</f>
        <v>-61</v>
      </c>
      <c r="Q119" s="78"/>
      <c r="R119" s="75"/>
      <c r="S119" s="74"/>
      <c r="T119" s="55">
        <f t="shared" si="14"/>
        <v>0</v>
      </c>
      <c r="U119" s="59" t="str">
        <f t="shared" si="13"/>
        <v>SIM</v>
      </c>
      <c r="V119" s="15"/>
    </row>
    <row r="120" spans="2:22" x14ac:dyDescent="0.2">
      <c r="B120" s="5" t="s">
        <v>581</v>
      </c>
      <c r="C120" s="5" t="s">
        <v>206</v>
      </c>
      <c r="D120" s="22">
        <f t="shared" si="8"/>
        <v>10</v>
      </c>
      <c r="E120" s="5" t="s">
        <v>241</v>
      </c>
      <c r="F120" s="20">
        <v>34668</v>
      </c>
      <c r="G120" s="34">
        <v>1</v>
      </c>
      <c r="H120" s="64">
        <v>122</v>
      </c>
      <c r="I120" s="36">
        <f t="shared" si="9"/>
        <v>122</v>
      </c>
      <c r="J120" s="45">
        <v>10</v>
      </c>
      <c r="K120" s="46">
        <f t="shared" si="10"/>
        <v>120</v>
      </c>
      <c r="L120" s="42">
        <f t="shared" si="11"/>
        <v>27</v>
      </c>
      <c r="M120" s="24">
        <f t="shared" si="15"/>
        <v>326</v>
      </c>
      <c r="N120" s="26">
        <v>0</v>
      </c>
      <c r="O120" s="61">
        <v>0</v>
      </c>
      <c r="P120" s="60">
        <f>'Cálculo 31.12.2021'!P120+'Cálculo Jan2022'!O120</f>
        <v>-122</v>
      </c>
      <c r="Q120" s="78"/>
      <c r="R120" s="75"/>
      <c r="S120" s="74"/>
      <c r="T120" s="55">
        <f t="shared" si="14"/>
        <v>0</v>
      </c>
      <c r="U120" s="59" t="str">
        <f t="shared" si="13"/>
        <v>SIM</v>
      </c>
      <c r="V120" s="15"/>
    </row>
    <row r="121" spans="2:22" x14ac:dyDescent="0.2">
      <c r="B121" s="5" t="s">
        <v>581</v>
      </c>
      <c r="C121" s="5" t="s">
        <v>206</v>
      </c>
      <c r="D121" s="22">
        <f t="shared" si="8"/>
        <v>10</v>
      </c>
      <c r="E121" s="5" t="s">
        <v>270</v>
      </c>
      <c r="F121" s="20">
        <v>34668</v>
      </c>
      <c r="G121" s="34">
        <v>1</v>
      </c>
      <c r="H121" s="64">
        <v>120</v>
      </c>
      <c r="I121" s="36">
        <f t="shared" si="9"/>
        <v>120</v>
      </c>
      <c r="J121" s="45">
        <v>10</v>
      </c>
      <c r="K121" s="46">
        <f t="shared" si="10"/>
        <v>120</v>
      </c>
      <c r="L121" s="42">
        <f t="shared" si="11"/>
        <v>27</v>
      </c>
      <c r="M121" s="24">
        <f t="shared" si="15"/>
        <v>326</v>
      </c>
      <c r="N121" s="26">
        <v>0</v>
      </c>
      <c r="O121" s="61">
        <v>0</v>
      </c>
      <c r="P121" s="60">
        <f>'Cálculo 31.12.2021'!P121+'Cálculo Jan2022'!O121</f>
        <v>-120</v>
      </c>
      <c r="Q121" s="78"/>
      <c r="R121" s="75"/>
      <c r="S121" s="74"/>
      <c r="T121" s="55">
        <f t="shared" si="14"/>
        <v>0</v>
      </c>
      <c r="U121" s="59" t="str">
        <f t="shared" si="13"/>
        <v>SIM</v>
      </c>
      <c r="V121" s="15"/>
    </row>
    <row r="122" spans="2:22" x14ac:dyDescent="0.2">
      <c r="B122" s="5" t="s">
        <v>581</v>
      </c>
      <c r="C122" s="5" t="s">
        <v>208</v>
      </c>
      <c r="D122" s="22">
        <f t="shared" si="8"/>
        <v>10</v>
      </c>
      <c r="E122" s="5" t="s">
        <v>43</v>
      </c>
      <c r="F122" s="20">
        <v>34698</v>
      </c>
      <c r="G122" s="34">
        <v>1</v>
      </c>
      <c r="H122" s="39">
        <v>1159</v>
      </c>
      <c r="I122" s="36">
        <f t="shared" si="9"/>
        <v>1159</v>
      </c>
      <c r="J122" s="45">
        <v>10</v>
      </c>
      <c r="K122" s="46">
        <f t="shared" si="10"/>
        <v>120</v>
      </c>
      <c r="L122" s="42">
        <f t="shared" si="11"/>
        <v>27</v>
      </c>
      <c r="M122" s="24">
        <f t="shared" si="15"/>
        <v>325</v>
      </c>
      <c r="N122" s="26">
        <v>0</v>
      </c>
      <c r="O122" s="61">
        <v>0</v>
      </c>
      <c r="P122" s="60">
        <f>'Cálculo 31.12.2021'!P122+'Cálculo Jan2022'!O122</f>
        <v>-1159</v>
      </c>
      <c r="Q122" s="78"/>
      <c r="R122" s="75"/>
      <c r="S122" s="74"/>
      <c r="T122" s="55">
        <f t="shared" si="14"/>
        <v>0</v>
      </c>
      <c r="U122" s="59" t="str">
        <f t="shared" si="13"/>
        <v>SIM</v>
      </c>
      <c r="V122" s="15"/>
    </row>
    <row r="123" spans="2:22" x14ac:dyDescent="0.2">
      <c r="B123" s="5" t="s">
        <v>581</v>
      </c>
      <c r="C123" s="5" t="s">
        <v>208</v>
      </c>
      <c r="D123" s="22">
        <f t="shared" si="8"/>
        <v>10</v>
      </c>
      <c r="E123" s="5" t="s">
        <v>45</v>
      </c>
      <c r="F123" s="20">
        <v>34729</v>
      </c>
      <c r="G123" s="34">
        <v>1</v>
      </c>
      <c r="H123" s="39">
        <v>46</v>
      </c>
      <c r="I123" s="36">
        <f t="shared" si="9"/>
        <v>46</v>
      </c>
      <c r="J123" s="45">
        <v>10</v>
      </c>
      <c r="K123" s="46">
        <f t="shared" si="10"/>
        <v>120</v>
      </c>
      <c r="L123" s="42">
        <f t="shared" si="11"/>
        <v>27</v>
      </c>
      <c r="M123" s="24">
        <f t="shared" si="15"/>
        <v>324</v>
      </c>
      <c r="N123" s="26">
        <v>0</v>
      </c>
      <c r="O123" s="61">
        <v>0</v>
      </c>
      <c r="P123" s="60">
        <f>'Cálculo 31.12.2021'!P123+'Cálculo Jan2022'!O123</f>
        <v>-46</v>
      </c>
      <c r="Q123" s="78"/>
      <c r="R123" s="75"/>
      <c r="S123" s="74"/>
      <c r="T123" s="55">
        <f t="shared" si="14"/>
        <v>0</v>
      </c>
      <c r="U123" s="59" t="str">
        <f t="shared" si="13"/>
        <v>SIM</v>
      </c>
      <c r="V123" s="15"/>
    </row>
    <row r="124" spans="2:22" x14ac:dyDescent="0.2">
      <c r="B124" s="5" t="s">
        <v>581</v>
      </c>
      <c r="C124" s="5" t="s">
        <v>206</v>
      </c>
      <c r="D124" s="22">
        <f t="shared" si="8"/>
        <v>10</v>
      </c>
      <c r="E124" s="5" t="s">
        <v>271</v>
      </c>
      <c r="F124" s="20">
        <v>34729</v>
      </c>
      <c r="G124" s="34">
        <v>1</v>
      </c>
      <c r="H124" s="39">
        <v>555</v>
      </c>
      <c r="I124" s="36">
        <f t="shared" si="9"/>
        <v>555</v>
      </c>
      <c r="J124" s="45">
        <v>10</v>
      </c>
      <c r="K124" s="46">
        <f t="shared" si="10"/>
        <v>120</v>
      </c>
      <c r="L124" s="42">
        <f t="shared" si="11"/>
        <v>27</v>
      </c>
      <c r="M124" s="24">
        <f t="shared" si="15"/>
        <v>324</v>
      </c>
      <c r="N124" s="26">
        <v>0</v>
      </c>
      <c r="O124" s="61">
        <v>0</v>
      </c>
      <c r="P124" s="60">
        <f>'Cálculo 31.12.2021'!P124+'Cálculo Jan2022'!O124</f>
        <v>-555</v>
      </c>
      <c r="Q124" s="78"/>
      <c r="R124" s="75"/>
      <c r="S124" s="74"/>
      <c r="T124" s="55">
        <f t="shared" si="14"/>
        <v>0</v>
      </c>
      <c r="U124" s="59" t="str">
        <f t="shared" si="13"/>
        <v>SIM</v>
      </c>
      <c r="V124" s="15"/>
    </row>
    <row r="125" spans="2:22" x14ac:dyDescent="0.2">
      <c r="B125" s="5" t="s">
        <v>581</v>
      </c>
      <c r="C125" s="5" t="s">
        <v>206</v>
      </c>
      <c r="D125" s="22">
        <f t="shared" si="8"/>
        <v>10</v>
      </c>
      <c r="E125" s="5" t="s">
        <v>272</v>
      </c>
      <c r="F125" s="20">
        <v>34758</v>
      </c>
      <c r="G125" s="34">
        <v>1</v>
      </c>
      <c r="H125" s="39">
        <v>891</v>
      </c>
      <c r="I125" s="36">
        <f t="shared" si="9"/>
        <v>891</v>
      </c>
      <c r="J125" s="45">
        <v>10</v>
      </c>
      <c r="K125" s="46">
        <f t="shared" si="10"/>
        <v>120</v>
      </c>
      <c r="L125" s="42">
        <f t="shared" si="11"/>
        <v>26</v>
      </c>
      <c r="M125" s="24">
        <f t="shared" si="15"/>
        <v>323</v>
      </c>
      <c r="N125" s="26">
        <v>0</v>
      </c>
      <c r="O125" s="61">
        <v>0</v>
      </c>
      <c r="P125" s="60">
        <f>'Cálculo 31.12.2021'!P125+'Cálculo Jan2022'!O125</f>
        <v>-891</v>
      </c>
      <c r="Q125" s="78"/>
      <c r="R125" s="75"/>
      <c r="S125" s="74"/>
      <c r="T125" s="55">
        <f t="shared" si="14"/>
        <v>0</v>
      </c>
      <c r="U125" s="59" t="str">
        <f t="shared" si="13"/>
        <v>SIM</v>
      </c>
      <c r="V125" s="15"/>
    </row>
    <row r="126" spans="2:22" x14ac:dyDescent="0.2">
      <c r="B126" s="5" t="s">
        <v>581</v>
      </c>
      <c r="C126" s="5" t="s">
        <v>206</v>
      </c>
      <c r="D126" s="22">
        <f t="shared" si="8"/>
        <v>10</v>
      </c>
      <c r="E126" s="5" t="s">
        <v>241</v>
      </c>
      <c r="F126" s="20">
        <v>34819</v>
      </c>
      <c r="G126" s="34">
        <v>1</v>
      </c>
      <c r="H126" s="64">
        <v>148</v>
      </c>
      <c r="I126" s="36">
        <f t="shared" si="9"/>
        <v>148</v>
      </c>
      <c r="J126" s="45">
        <v>10</v>
      </c>
      <c r="K126" s="46">
        <f t="shared" si="10"/>
        <v>120</v>
      </c>
      <c r="L126" s="42">
        <f t="shared" si="11"/>
        <v>26</v>
      </c>
      <c r="M126" s="24">
        <f t="shared" si="15"/>
        <v>321</v>
      </c>
      <c r="N126" s="26">
        <v>0</v>
      </c>
      <c r="O126" s="61">
        <v>0</v>
      </c>
      <c r="P126" s="60">
        <f>'Cálculo 31.12.2021'!P126+'Cálculo Jan2022'!O126</f>
        <v>-148</v>
      </c>
      <c r="Q126" s="78"/>
      <c r="R126" s="75"/>
      <c r="S126" s="74"/>
      <c r="T126" s="55">
        <f t="shared" si="14"/>
        <v>0</v>
      </c>
      <c r="U126" s="59" t="str">
        <f t="shared" si="13"/>
        <v>SIM</v>
      </c>
      <c r="V126" s="15"/>
    </row>
    <row r="127" spans="2:22" x14ac:dyDescent="0.2">
      <c r="B127" s="5" t="s">
        <v>581</v>
      </c>
      <c r="C127" s="5" t="s">
        <v>206</v>
      </c>
      <c r="D127" s="22">
        <f t="shared" si="8"/>
        <v>10</v>
      </c>
      <c r="E127" s="5" t="s">
        <v>233</v>
      </c>
      <c r="F127" s="20">
        <v>34819</v>
      </c>
      <c r="G127" s="34">
        <v>1</v>
      </c>
      <c r="H127" s="64">
        <v>55</v>
      </c>
      <c r="I127" s="36">
        <f t="shared" si="9"/>
        <v>55</v>
      </c>
      <c r="J127" s="45">
        <v>10</v>
      </c>
      <c r="K127" s="46">
        <f t="shared" si="10"/>
        <v>120</v>
      </c>
      <c r="L127" s="42">
        <f t="shared" si="11"/>
        <v>26</v>
      </c>
      <c r="M127" s="24">
        <f t="shared" si="15"/>
        <v>321</v>
      </c>
      <c r="N127" s="26">
        <v>0</v>
      </c>
      <c r="O127" s="61">
        <v>0</v>
      </c>
      <c r="P127" s="60">
        <f>'Cálculo 31.12.2021'!P127+'Cálculo Jan2022'!O127</f>
        <v>-55</v>
      </c>
      <c r="Q127" s="78"/>
      <c r="R127" s="75"/>
      <c r="S127" s="74"/>
      <c r="T127" s="55">
        <f t="shared" si="14"/>
        <v>0</v>
      </c>
      <c r="U127" s="59" t="str">
        <f t="shared" si="13"/>
        <v>SIM</v>
      </c>
      <c r="V127" s="15"/>
    </row>
    <row r="128" spans="2:22" x14ac:dyDescent="0.2">
      <c r="B128" s="5" t="s">
        <v>581</v>
      </c>
      <c r="C128" s="5" t="s">
        <v>206</v>
      </c>
      <c r="D128" s="22">
        <f t="shared" si="8"/>
        <v>10</v>
      </c>
      <c r="E128" s="5" t="s">
        <v>212</v>
      </c>
      <c r="F128" s="20">
        <v>34819</v>
      </c>
      <c r="G128" s="34">
        <v>1</v>
      </c>
      <c r="H128" s="64">
        <v>198</v>
      </c>
      <c r="I128" s="36">
        <f t="shared" si="9"/>
        <v>198</v>
      </c>
      <c r="J128" s="45">
        <v>10</v>
      </c>
      <c r="K128" s="46">
        <f t="shared" si="10"/>
        <v>120</v>
      </c>
      <c r="L128" s="42">
        <f t="shared" si="11"/>
        <v>26</v>
      </c>
      <c r="M128" s="24">
        <f t="shared" si="15"/>
        <v>321</v>
      </c>
      <c r="N128" s="26">
        <v>0</v>
      </c>
      <c r="O128" s="61">
        <v>0</v>
      </c>
      <c r="P128" s="60">
        <f>'Cálculo 31.12.2021'!P128+'Cálculo Jan2022'!O128</f>
        <v>-198</v>
      </c>
      <c r="Q128" s="78"/>
      <c r="R128" s="75"/>
      <c r="S128" s="74"/>
      <c r="T128" s="55">
        <f t="shared" si="14"/>
        <v>0</v>
      </c>
      <c r="U128" s="59" t="str">
        <f t="shared" si="13"/>
        <v>SIM</v>
      </c>
      <c r="V128" s="15"/>
    </row>
    <row r="129" spans="2:22" x14ac:dyDescent="0.2">
      <c r="B129" s="5" t="s">
        <v>581</v>
      </c>
      <c r="C129" s="5" t="s">
        <v>206</v>
      </c>
      <c r="D129" s="22">
        <f t="shared" si="8"/>
        <v>10</v>
      </c>
      <c r="E129" s="5" t="s">
        <v>227</v>
      </c>
      <c r="F129" s="20">
        <v>34819</v>
      </c>
      <c r="G129" s="34">
        <v>5</v>
      </c>
      <c r="H129" s="64">
        <v>49</v>
      </c>
      <c r="I129" s="36">
        <f t="shared" si="9"/>
        <v>245</v>
      </c>
      <c r="J129" s="45">
        <v>10</v>
      </c>
      <c r="K129" s="46">
        <f t="shared" si="10"/>
        <v>120</v>
      </c>
      <c r="L129" s="42">
        <f t="shared" si="11"/>
        <v>26</v>
      </c>
      <c r="M129" s="24">
        <f t="shared" si="15"/>
        <v>321</v>
      </c>
      <c r="N129" s="26">
        <v>0</v>
      </c>
      <c r="O129" s="61">
        <v>0</v>
      </c>
      <c r="P129" s="60">
        <f>'Cálculo 31.12.2021'!P129+'Cálculo Jan2022'!O129</f>
        <v>-245</v>
      </c>
      <c r="Q129" s="78"/>
      <c r="R129" s="75"/>
      <c r="S129" s="74"/>
      <c r="T129" s="55">
        <f t="shared" si="14"/>
        <v>0</v>
      </c>
      <c r="U129" s="59" t="str">
        <f t="shared" si="13"/>
        <v>SIM</v>
      </c>
      <c r="V129" s="15"/>
    </row>
    <row r="130" spans="2:22" x14ac:dyDescent="0.2">
      <c r="B130" s="5" t="s">
        <v>581</v>
      </c>
      <c r="C130" s="5" t="s">
        <v>206</v>
      </c>
      <c r="D130" s="22">
        <f t="shared" si="8"/>
        <v>10</v>
      </c>
      <c r="E130" s="5" t="s">
        <v>243</v>
      </c>
      <c r="F130" s="20">
        <v>34819</v>
      </c>
      <c r="G130" s="34">
        <v>1</v>
      </c>
      <c r="H130" s="64">
        <v>289</v>
      </c>
      <c r="I130" s="36">
        <f t="shared" si="9"/>
        <v>289</v>
      </c>
      <c r="J130" s="45">
        <v>10</v>
      </c>
      <c r="K130" s="46">
        <f t="shared" si="10"/>
        <v>120</v>
      </c>
      <c r="L130" s="42">
        <f t="shared" si="11"/>
        <v>26</v>
      </c>
      <c r="M130" s="24">
        <f t="shared" si="15"/>
        <v>321</v>
      </c>
      <c r="N130" s="26">
        <v>0</v>
      </c>
      <c r="O130" s="61">
        <v>0</v>
      </c>
      <c r="P130" s="60">
        <f>'Cálculo 31.12.2021'!P130+'Cálculo Jan2022'!O130</f>
        <v>-289</v>
      </c>
      <c r="Q130" s="78"/>
      <c r="R130" s="75"/>
      <c r="S130" s="74"/>
      <c r="T130" s="55">
        <f t="shared" si="14"/>
        <v>0</v>
      </c>
      <c r="U130" s="59" t="str">
        <f t="shared" si="13"/>
        <v>SIM</v>
      </c>
      <c r="V130" s="15"/>
    </row>
    <row r="131" spans="2:22" x14ac:dyDescent="0.2">
      <c r="B131" s="5" t="s">
        <v>581</v>
      </c>
      <c r="C131" s="5" t="s">
        <v>206</v>
      </c>
      <c r="D131" s="22">
        <f t="shared" si="8"/>
        <v>10</v>
      </c>
      <c r="E131" s="5" t="s">
        <v>273</v>
      </c>
      <c r="F131" s="20">
        <v>34819</v>
      </c>
      <c r="G131" s="34">
        <v>2</v>
      </c>
      <c r="H131" s="64">
        <v>89</v>
      </c>
      <c r="I131" s="36">
        <f t="shared" si="9"/>
        <v>178</v>
      </c>
      <c r="J131" s="45">
        <v>10</v>
      </c>
      <c r="K131" s="46">
        <f t="shared" si="10"/>
        <v>120</v>
      </c>
      <c r="L131" s="42">
        <f t="shared" si="11"/>
        <v>26</v>
      </c>
      <c r="M131" s="24">
        <f t="shared" si="15"/>
        <v>321</v>
      </c>
      <c r="N131" s="26">
        <v>0</v>
      </c>
      <c r="O131" s="61">
        <v>0</v>
      </c>
      <c r="P131" s="60">
        <f>'Cálculo 31.12.2021'!P131+'Cálculo Jan2022'!O131</f>
        <v>-178</v>
      </c>
      <c r="Q131" s="78"/>
      <c r="R131" s="75"/>
      <c r="S131" s="74"/>
      <c r="T131" s="55">
        <f t="shared" si="14"/>
        <v>0</v>
      </c>
      <c r="U131" s="59" t="str">
        <f t="shared" si="13"/>
        <v>SIM</v>
      </c>
      <c r="V131" s="15"/>
    </row>
    <row r="132" spans="2:22" x14ac:dyDescent="0.2">
      <c r="B132" s="5" t="s">
        <v>581</v>
      </c>
      <c r="C132" s="5" t="s">
        <v>206</v>
      </c>
      <c r="D132" s="22">
        <f t="shared" ref="D132:D195" si="16">((12*100)/K132)</f>
        <v>10</v>
      </c>
      <c r="E132" s="5" t="s">
        <v>274</v>
      </c>
      <c r="F132" s="20">
        <v>34819</v>
      </c>
      <c r="G132" s="34">
        <v>2</v>
      </c>
      <c r="H132" s="64">
        <v>79</v>
      </c>
      <c r="I132" s="36">
        <f t="shared" ref="I132:I195" si="17">G132*H132</f>
        <v>158</v>
      </c>
      <c r="J132" s="45">
        <v>10</v>
      </c>
      <c r="K132" s="46">
        <f t="shared" ref="K132:K195" si="18">J132*12</f>
        <v>120</v>
      </c>
      <c r="L132" s="42">
        <f t="shared" ref="L132:L195" si="19">DATEDIF(F132,$F$2,"Y")</f>
        <v>26</v>
      </c>
      <c r="M132" s="24">
        <f t="shared" ref="M132:M163" si="20">DATEDIF(F132,$F$2,"M")</f>
        <v>321</v>
      </c>
      <c r="N132" s="26">
        <v>0</v>
      </c>
      <c r="O132" s="61">
        <v>0</v>
      </c>
      <c r="P132" s="60">
        <f>'Cálculo 31.12.2021'!P132+'Cálculo Jan2022'!O132</f>
        <v>-158</v>
      </c>
      <c r="Q132" s="78"/>
      <c r="R132" s="75"/>
      <c r="S132" s="74"/>
      <c r="T132" s="55">
        <f t="shared" si="14"/>
        <v>0</v>
      </c>
      <c r="U132" s="59" t="str">
        <f t="shared" ref="U132:U195" si="21">IF(M132&gt;K132,"SIM","NÃO")</f>
        <v>SIM</v>
      </c>
      <c r="V132" s="15"/>
    </row>
    <row r="133" spans="2:22" x14ac:dyDescent="0.2">
      <c r="B133" s="5" t="s">
        <v>581</v>
      </c>
      <c r="C133" s="5" t="s">
        <v>208</v>
      </c>
      <c r="D133" s="22">
        <f t="shared" si="16"/>
        <v>10</v>
      </c>
      <c r="E133" s="5" t="s">
        <v>46</v>
      </c>
      <c r="F133" s="20">
        <v>34880</v>
      </c>
      <c r="G133" s="34">
        <v>1</v>
      </c>
      <c r="H133" s="39">
        <v>410</v>
      </c>
      <c r="I133" s="36">
        <f t="shared" si="17"/>
        <v>410</v>
      </c>
      <c r="J133" s="45">
        <v>10</v>
      </c>
      <c r="K133" s="46">
        <f t="shared" si="18"/>
        <v>120</v>
      </c>
      <c r="L133" s="42">
        <f t="shared" si="19"/>
        <v>26</v>
      </c>
      <c r="M133" s="24">
        <f t="shared" si="20"/>
        <v>319</v>
      </c>
      <c r="N133" s="26">
        <v>0</v>
      </c>
      <c r="O133" s="61">
        <v>0</v>
      </c>
      <c r="P133" s="60">
        <f>'Cálculo 31.12.2021'!P133+'Cálculo Jan2022'!O133</f>
        <v>-410</v>
      </c>
      <c r="Q133" s="78"/>
      <c r="R133" s="75"/>
      <c r="S133" s="74"/>
      <c r="T133" s="55">
        <f t="shared" ref="T133:T196" si="22">I133+P133</f>
        <v>0</v>
      </c>
      <c r="U133" s="59" t="str">
        <f t="shared" si="21"/>
        <v>SIM</v>
      </c>
      <c r="V133" s="15"/>
    </row>
    <row r="134" spans="2:22" x14ac:dyDescent="0.2">
      <c r="B134" s="5" t="s">
        <v>581</v>
      </c>
      <c r="C134" s="5" t="s">
        <v>208</v>
      </c>
      <c r="D134" s="22">
        <f t="shared" si="16"/>
        <v>10</v>
      </c>
      <c r="E134" s="5" t="s">
        <v>43</v>
      </c>
      <c r="F134" s="20">
        <v>34880</v>
      </c>
      <c r="G134" s="34">
        <v>2</v>
      </c>
      <c r="H134" s="39">
        <v>1150</v>
      </c>
      <c r="I134" s="36">
        <f t="shared" si="17"/>
        <v>2300</v>
      </c>
      <c r="J134" s="45">
        <v>10</v>
      </c>
      <c r="K134" s="46">
        <f t="shared" si="18"/>
        <v>120</v>
      </c>
      <c r="L134" s="42">
        <f t="shared" si="19"/>
        <v>26</v>
      </c>
      <c r="M134" s="24">
        <f t="shared" si="20"/>
        <v>319</v>
      </c>
      <c r="N134" s="26">
        <v>0</v>
      </c>
      <c r="O134" s="61">
        <v>0</v>
      </c>
      <c r="P134" s="60">
        <f>'Cálculo 31.12.2021'!P134+'Cálculo Jan2022'!O134</f>
        <v>-2300</v>
      </c>
      <c r="Q134" s="78"/>
      <c r="R134" s="75"/>
      <c r="S134" s="74"/>
      <c r="T134" s="55">
        <f t="shared" si="22"/>
        <v>0</v>
      </c>
      <c r="U134" s="59" t="str">
        <f t="shared" si="21"/>
        <v>SIM</v>
      </c>
      <c r="V134" s="15"/>
    </row>
    <row r="135" spans="2:22" x14ac:dyDescent="0.2">
      <c r="B135" s="5" t="s">
        <v>581</v>
      </c>
      <c r="C135" s="5" t="s">
        <v>208</v>
      </c>
      <c r="D135" s="22">
        <f t="shared" si="16"/>
        <v>10</v>
      </c>
      <c r="E135" s="5" t="s">
        <v>47</v>
      </c>
      <c r="F135" s="20">
        <v>34911</v>
      </c>
      <c r="G135" s="34">
        <v>1</v>
      </c>
      <c r="H135" s="64">
        <v>630</v>
      </c>
      <c r="I135" s="36">
        <f t="shared" si="17"/>
        <v>630</v>
      </c>
      <c r="J135" s="45">
        <v>10</v>
      </c>
      <c r="K135" s="46">
        <f t="shared" si="18"/>
        <v>120</v>
      </c>
      <c r="L135" s="42">
        <f t="shared" si="19"/>
        <v>26</v>
      </c>
      <c r="M135" s="24">
        <f t="shared" si="20"/>
        <v>318</v>
      </c>
      <c r="N135" s="26">
        <v>0</v>
      </c>
      <c r="O135" s="61">
        <v>0</v>
      </c>
      <c r="P135" s="60">
        <f>'Cálculo 31.12.2021'!P135+'Cálculo Jan2022'!O135</f>
        <v>-630</v>
      </c>
      <c r="Q135" s="78"/>
      <c r="R135" s="75"/>
      <c r="S135" s="74"/>
      <c r="T135" s="55">
        <f t="shared" si="22"/>
        <v>0</v>
      </c>
      <c r="U135" s="59" t="str">
        <f t="shared" si="21"/>
        <v>SIM</v>
      </c>
      <c r="V135" s="15"/>
    </row>
    <row r="136" spans="2:22" x14ac:dyDescent="0.2">
      <c r="B136" s="5" t="s">
        <v>581</v>
      </c>
      <c r="C136" s="5" t="s">
        <v>208</v>
      </c>
      <c r="D136" s="22">
        <f t="shared" si="16"/>
        <v>10</v>
      </c>
      <c r="E136" s="5" t="s">
        <v>48</v>
      </c>
      <c r="F136" s="20">
        <v>34911</v>
      </c>
      <c r="G136" s="34">
        <v>1</v>
      </c>
      <c r="H136" s="64">
        <v>7400</v>
      </c>
      <c r="I136" s="36">
        <f t="shared" si="17"/>
        <v>7400</v>
      </c>
      <c r="J136" s="45">
        <v>10</v>
      </c>
      <c r="K136" s="46">
        <f t="shared" si="18"/>
        <v>120</v>
      </c>
      <c r="L136" s="42">
        <f t="shared" si="19"/>
        <v>26</v>
      </c>
      <c r="M136" s="24">
        <f t="shared" si="20"/>
        <v>318</v>
      </c>
      <c r="N136" s="26">
        <v>0</v>
      </c>
      <c r="O136" s="61">
        <v>0</v>
      </c>
      <c r="P136" s="60">
        <f>'Cálculo 31.12.2021'!P136+'Cálculo Jan2022'!O136</f>
        <v>-7400</v>
      </c>
      <c r="Q136" s="78"/>
      <c r="R136" s="75"/>
      <c r="S136" s="74"/>
      <c r="T136" s="55">
        <f t="shared" si="22"/>
        <v>0</v>
      </c>
      <c r="U136" s="59" t="str">
        <f t="shared" si="21"/>
        <v>SIM</v>
      </c>
      <c r="V136" s="15"/>
    </row>
    <row r="137" spans="2:22" x14ac:dyDescent="0.2">
      <c r="B137" s="5" t="s">
        <v>581</v>
      </c>
      <c r="C137" s="5" t="s">
        <v>206</v>
      </c>
      <c r="D137" s="22">
        <f t="shared" si="16"/>
        <v>10</v>
      </c>
      <c r="E137" s="5" t="s">
        <v>227</v>
      </c>
      <c r="F137" s="20">
        <v>34911</v>
      </c>
      <c r="G137" s="34">
        <v>8</v>
      </c>
      <c r="H137" s="64">
        <v>43</v>
      </c>
      <c r="I137" s="36">
        <f t="shared" si="17"/>
        <v>344</v>
      </c>
      <c r="J137" s="45">
        <v>10</v>
      </c>
      <c r="K137" s="46">
        <f t="shared" si="18"/>
        <v>120</v>
      </c>
      <c r="L137" s="42">
        <f t="shared" si="19"/>
        <v>26</v>
      </c>
      <c r="M137" s="24">
        <f t="shared" si="20"/>
        <v>318</v>
      </c>
      <c r="N137" s="26">
        <v>0</v>
      </c>
      <c r="O137" s="61">
        <v>0</v>
      </c>
      <c r="P137" s="60">
        <f>'Cálculo 31.12.2021'!P137+'Cálculo Jan2022'!O137</f>
        <v>-344</v>
      </c>
      <c r="Q137" s="78"/>
      <c r="R137" s="75"/>
      <c r="S137" s="74"/>
      <c r="T137" s="55">
        <f t="shared" si="22"/>
        <v>0</v>
      </c>
      <c r="U137" s="59" t="str">
        <f t="shared" si="21"/>
        <v>SIM</v>
      </c>
      <c r="V137" s="15"/>
    </row>
    <row r="138" spans="2:22" x14ac:dyDescent="0.2">
      <c r="B138" s="5" t="s">
        <v>581</v>
      </c>
      <c r="C138" s="5" t="s">
        <v>206</v>
      </c>
      <c r="D138" s="22">
        <f t="shared" si="16"/>
        <v>10</v>
      </c>
      <c r="E138" s="5" t="s">
        <v>270</v>
      </c>
      <c r="F138" s="20">
        <v>34911</v>
      </c>
      <c r="G138" s="34">
        <v>1</v>
      </c>
      <c r="H138" s="64">
        <v>200</v>
      </c>
      <c r="I138" s="36">
        <f t="shared" si="17"/>
        <v>200</v>
      </c>
      <c r="J138" s="45">
        <v>10</v>
      </c>
      <c r="K138" s="46">
        <f t="shared" si="18"/>
        <v>120</v>
      </c>
      <c r="L138" s="42">
        <f t="shared" si="19"/>
        <v>26</v>
      </c>
      <c r="M138" s="24">
        <f t="shared" si="20"/>
        <v>318</v>
      </c>
      <c r="N138" s="26">
        <v>0</v>
      </c>
      <c r="O138" s="61">
        <v>0</v>
      </c>
      <c r="P138" s="60">
        <f>'Cálculo 31.12.2021'!P138+'Cálculo Jan2022'!O138</f>
        <v>-200</v>
      </c>
      <c r="Q138" s="78"/>
      <c r="R138" s="75"/>
      <c r="S138" s="74"/>
      <c r="T138" s="55">
        <f t="shared" si="22"/>
        <v>0</v>
      </c>
      <c r="U138" s="59" t="str">
        <f t="shared" si="21"/>
        <v>SIM</v>
      </c>
      <c r="V138" s="15"/>
    </row>
    <row r="139" spans="2:22" x14ac:dyDescent="0.2">
      <c r="B139" s="5" t="s">
        <v>581</v>
      </c>
      <c r="C139" s="5" t="s">
        <v>206</v>
      </c>
      <c r="D139" s="22">
        <f t="shared" si="16"/>
        <v>10</v>
      </c>
      <c r="E139" s="5" t="s">
        <v>241</v>
      </c>
      <c r="F139" s="20">
        <v>34911</v>
      </c>
      <c r="G139" s="34">
        <v>2</v>
      </c>
      <c r="H139" s="64">
        <v>210</v>
      </c>
      <c r="I139" s="36">
        <f t="shared" si="17"/>
        <v>420</v>
      </c>
      <c r="J139" s="45">
        <v>10</v>
      </c>
      <c r="K139" s="46">
        <f t="shared" si="18"/>
        <v>120</v>
      </c>
      <c r="L139" s="42">
        <f t="shared" si="19"/>
        <v>26</v>
      </c>
      <c r="M139" s="24">
        <f t="shared" si="20"/>
        <v>318</v>
      </c>
      <c r="N139" s="26">
        <v>0</v>
      </c>
      <c r="O139" s="61">
        <v>0</v>
      </c>
      <c r="P139" s="60">
        <f>'Cálculo 31.12.2021'!P139+'Cálculo Jan2022'!O139</f>
        <v>-420</v>
      </c>
      <c r="Q139" s="78"/>
      <c r="R139" s="75"/>
      <c r="S139" s="74"/>
      <c r="T139" s="55">
        <f t="shared" si="22"/>
        <v>0</v>
      </c>
      <c r="U139" s="59" t="str">
        <f t="shared" si="21"/>
        <v>SIM</v>
      </c>
      <c r="V139" s="15"/>
    </row>
    <row r="140" spans="2:22" x14ac:dyDescent="0.2">
      <c r="B140" s="5" t="s">
        <v>581</v>
      </c>
      <c r="C140" s="5" t="s">
        <v>206</v>
      </c>
      <c r="D140" s="22">
        <f t="shared" si="16"/>
        <v>10</v>
      </c>
      <c r="E140" s="5" t="s">
        <v>233</v>
      </c>
      <c r="F140" s="20">
        <v>34911</v>
      </c>
      <c r="G140" s="34">
        <v>1</v>
      </c>
      <c r="H140" s="64">
        <v>45</v>
      </c>
      <c r="I140" s="36">
        <f t="shared" si="17"/>
        <v>45</v>
      </c>
      <c r="J140" s="45">
        <v>10</v>
      </c>
      <c r="K140" s="46">
        <f t="shared" si="18"/>
        <v>120</v>
      </c>
      <c r="L140" s="42">
        <f t="shared" si="19"/>
        <v>26</v>
      </c>
      <c r="M140" s="24">
        <f t="shared" si="20"/>
        <v>318</v>
      </c>
      <c r="N140" s="26">
        <v>0</v>
      </c>
      <c r="O140" s="61">
        <v>0</v>
      </c>
      <c r="P140" s="60">
        <f>'Cálculo 31.12.2021'!P140+'Cálculo Jan2022'!O140</f>
        <v>-45</v>
      </c>
      <c r="Q140" s="78"/>
      <c r="R140" s="75"/>
      <c r="S140" s="74"/>
      <c r="T140" s="55">
        <f t="shared" si="22"/>
        <v>0</v>
      </c>
      <c r="U140" s="59" t="str">
        <f t="shared" si="21"/>
        <v>SIM</v>
      </c>
      <c r="V140" s="15"/>
    </row>
    <row r="141" spans="2:22" x14ac:dyDescent="0.2">
      <c r="B141" s="5" t="s">
        <v>581</v>
      </c>
      <c r="C141" s="5" t="s">
        <v>206</v>
      </c>
      <c r="D141" s="22">
        <f t="shared" si="16"/>
        <v>10</v>
      </c>
      <c r="E141" s="5" t="s">
        <v>230</v>
      </c>
      <c r="F141" s="20">
        <v>34911</v>
      </c>
      <c r="G141" s="34">
        <v>2</v>
      </c>
      <c r="H141" s="64">
        <v>195</v>
      </c>
      <c r="I141" s="36">
        <f t="shared" si="17"/>
        <v>390</v>
      </c>
      <c r="J141" s="45">
        <v>10</v>
      </c>
      <c r="K141" s="46">
        <f t="shared" si="18"/>
        <v>120</v>
      </c>
      <c r="L141" s="42">
        <f t="shared" si="19"/>
        <v>26</v>
      </c>
      <c r="M141" s="24">
        <f t="shared" si="20"/>
        <v>318</v>
      </c>
      <c r="N141" s="26">
        <v>0</v>
      </c>
      <c r="O141" s="61">
        <v>0</v>
      </c>
      <c r="P141" s="60">
        <f>'Cálculo 31.12.2021'!P141+'Cálculo Jan2022'!O141</f>
        <v>-390</v>
      </c>
      <c r="Q141" s="78"/>
      <c r="R141" s="75"/>
      <c r="S141" s="74"/>
      <c r="T141" s="55">
        <f t="shared" si="22"/>
        <v>0</v>
      </c>
      <c r="U141" s="59" t="str">
        <f t="shared" si="21"/>
        <v>SIM</v>
      </c>
      <c r="V141" s="15"/>
    </row>
    <row r="142" spans="2:22" x14ac:dyDescent="0.2">
      <c r="B142" s="5" t="s">
        <v>581</v>
      </c>
      <c r="C142" s="5" t="s">
        <v>206</v>
      </c>
      <c r="D142" s="22">
        <f t="shared" si="16"/>
        <v>10</v>
      </c>
      <c r="E142" s="5" t="s">
        <v>275</v>
      </c>
      <c r="F142" s="20">
        <v>34911</v>
      </c>
      <c r="G142" s="34">
        <v>1</v>
      </c>
      <c r="H142" s="64">
        <v>95</v>
      </c>
      <c r="I142" s="36">
        <f t="shared" si="17"/>
        <v>95</v>
      </c>
      <c r="J142" s="45">
        <v>10</v>
      </c>
      <c r="K142" s="46">
        <f t="shared" si="18"/>
        <v>120</v>
      </c>
      <c r="L142" s="42">
        <f t="shared" si="19"/>
        <v>26</v>
      </c>
      <c r="M142" s="24">
        <f t="shared" si="20"/>
        <v>318</v>
      </c>
      <c r="N142" s="26">
        <v>0</v>
      </c>
      <c r="O142" s="61">
        <v>0</v>
      </c>
      <c r="P142" s="60">
        <f>'Cálculo 31.12.2021'!P142+'Cálculo Jan2022'!O142</f>
        <v>-95</v>
      </c>
      <c r="Q142" s="78"/>
      <c r="R142" s="75"/>
      <c r="S142" s="74"/>
      <c r="T142" s="55">
        <f t="shared" si="22"/>
        <v>0</v>
      </c>
      <c r="U142" s="59" t="str">
        <f t="shared" si="21"/>
        <v>SIM</v>
      </c>
      <c r="V142" s="15"/>
    </row>
    <row r="143" spans="2:22" x14ac:dyDescent="0.2">
      <c r="B143" s="5" t="s">
        <v>581</v>
      </c>
      <c r="C143" s="5" t="s">
        <v>206</v>
      </c>
      <c r="D143" s="22">
        <f t="shared" si="16"/>
        <v>10</v>
      </c>
      <c r="E143" s="5" t="s">
        <v>276</v>
      </c>
      <c r="F143" s="20">
        <v>34911</v>
      </c>
      <c r="G143" s="34">
        <v>1</v>
      </c>
      <c r="H143" s="64">
        <v>176</v>
      </c>
      <c r="I143" s="36">
        <f t="shared" si="17"/>
        <v>176</v>
      </c>
      <c r="J143" s="45">
        <v>10</v>
      </c>
      <c r="K143" s="46">
        <f t="shared" si="18"/>
        <v>120</v>
      </c>
      <c r="L143" s="42">
        <f t="shared" si="19"/>
        <v>26</v>
      </c>
      <c r="M143" s="24">
        <f t="shared" si="20"/>
        <v>318</v>
      </c>
      <c r="N143" s="26">
        <v>0</v>
      </c>
      <c r="O143" s="61">
        <v>0</v>
      </c>
      <c r="P143" s="60">
        <f>'Cálculo 31.12.2021'!P143+'Cálculo Jan2022'!O143</f>
        <v>-176</v>
      </c>
      <c r="Q143" s="78"/>
      <c r="R143" s="75"/>
      <c r="S143" s="74"/>
      <c r="T143" s="55">
        <f t="shared" si="22"/>
        <v>0</v>
      </c>
      <c r="U143" s="59" t="str">
        <f t="shared" si="21"/>
        <v>SIM</v>
      </c>
      <c r="V143" s="15"/>
    </row>
    <row r="144" spans="2:22" x14ac:dyDescent="0.2">
      <c r="B144" s="5" t="s">
        <v>581</v>
      </c>
      <c r="C144" s="5" t="s">
        <v>206</v>
      </c>
      <c r="D144" s="22">
        <f t="shared" si="16"/>
        <v>10</v>
      </c>
      <c r="E144" s="5" t="s">
        <v>238</v>
      </c>
      <c r="F144" s="20">
        <v>34911</v>
      </c>
      <c r="G144" s="34">
        <v>2</v>
      </c>
      <c r="H144" s="64">
        <v>270</v>
      </c>
      <c r="I144" s="36">
        <f t="shared" si="17"/>
        <v>540</v>
      </c>
      <c r="J144" s="45">
        <v>10</v>
      </c>
      <c r="K144" s="46">
        <f t="shared" si="18"/>
        <v>120</v>
      </c>
      <c r="L144" s="42">
        <f t="shared" si="19"/>
        <v>26</v>
      </c>
      <c r="M144" s="24">
        <f t="shared" si="20"/>
        <v>318</v>
      </c>
      <c r="N144" s="26">
        <v>0</v>
      </c>
      <c r="O144" s="61">
        <v>0</v>
      </c>
      <c r="P144" s="60">
        <f>'Cálculo 31.12.2021'!P144+'Cálculo Jan2022'!O144</f>
        <v>-540</v>
      </c>
      <c r="Q144" s="78"/>
      <c r="R144" s="75"/>
      <c r="S144" s="74"/>
      <c r="T144" s="55">
        <f t="shared" si="22"/>
        <v>0</v>
      </c>
      <c r="U144" s="59" t="str">
        <f t="shared" si="21"/>
        <v>SIM</v>
      </c>
      <c r="V144" s="15"/>
    </row>
    <row r="145" spans="2:22" x14ac:dyDescent="0.2">
      <c r="B145" s="5" t="s">
        <v>581</v>
      </c>
      <c r="C145" s="5" t="s">
        <v>206</v>
      </c>
      <c r="D145" s="22">
        <f t="shared" si="16"/>
        <v>10</v>
      </c>
      <c r="E145" s="5" t="s">
        <v>271</v>
      </c>
      <c r="F145" s="20">
        <v>34911</v>
      </c>
      <c r="G145" s="34">
        <v>1</v>
      </c>
      <c r="H145" s="64">
        <v>104</v>
      </c>
      <c r="I145" s="36">
        <f t="shared" si="17"/>
        <v>104</v>
      </c>
      <c r="J145" s="45">
        <v>10</v>
      </c>
      <c r="K145" s="46">
        <f t="shared" si="18"/>
        <v>120</v>
      </c>
      <c r="L145" s="42">
        <f t="shared" si="19"/>
        <v>26</v>
      </c>
      <c r="M145" s="24">
        <f t="shared" si="20"/>
        <v>318</v>
      </c>
      <c r="N145" s="26">
        <v>0</v>
      </c>
      <c r="O145" s="61">
        <v>0</v>
      </c>
      <c r="P145" s="60">
        <f>'Cálculo 31.12.2021'!P145+'Cálculo Jan2022'!O145</f>
        <v>-104</v>
      </c>
      <c r="Q145" s="78"/>
      <c r="R145" s="75"/>
      <c r="S145" s="74"/>
      <c r="T145" s="55">
        <f t="shared" si="22"/>
        <v>0</v>
      </c>
      <c r="U145" s="59" t="str">
        <f t="shared" si="21"/>
        <v>SIM</v>
      </c>
      <c r="V145" s="15"/>
    </row>
    <row r="146" spans="2:22" x14ac:dyDescent="0.2">
      <c r="B146" s="5" t="s">
        <v>581</v>
      </c>
      <c r="C146" s="5" t="s">
        <v>206</v>
      </c>
      <c r="D146" s="22">
        <f t="shared" si="16"/>
        <v>10</v>
      </c>
      <c r="E146" s="5" t="s">
        <v>277</v>
      </c>
      <c r="F146" s="20">
        <v>34911</v>
      </c>
      <c r="G146" s="34">
        <v>1</v>
      </c>
      <c r="H146" s="64">
        <v>89</v>
      </c>
      <c r="I146" s="36">
        <f t="shared" si="17"/>
        <v>89</v>
      </c>
      <c r="J146" s="45">
        <v>10</v>
      </c>
      <c r="K146" s="46">
        <f t="shared" si="18"/>
        <v>120</v>
      </c>
      <c r="L146" s="42">
        <f t="shared" si="19"/>
        <v>26</v>
      </c>
      <c r="M146" s="24">
        <f t="shared" si="20"/>
        <v>318</v>
      </c>
      <c r="N146" s="26">
        <v>0</v>
      </c>
      <c r="O146" s="61">
        <v>0</v>
      </c>
      <c r="P146" s="60">
        <f>'Cálculo 31.12.2021'!P146+'Cálculo Jan2022'!O146</f>
        <v>-89</v>
      </c>
      <c r="Q146" s="78"/>
      <c r="R146" s="75"/>
      <c r="S146" s="74"/>
      <c r="T146" s="55">
        <f t="shared" si="22"/>
        <v>0</v>
      </c>
      <c r="U146" s="59" t="str">
        <f t="shared" si="21"/>
        <v>SIM</v>
      </c>
      <c r="V146" s="15"/>
    </row>
    <row r="147" spans="2:22" x14ac:dyDescent="0.2">
      <c r="B147" s="5" t="s">
        <v>582</v>
      </c>
      <c r="C147" s="5" t="s">
        <v>6</v>
      </c>
      <c r="D147" s="22">
        <f t="shared" si="16"/>
        <v>4</v>
      </c>
      <c r="E147" s="5" t="s">
        <v>562</v>
      </c>
      <c r="F147" s="20">
        <v>34928</v>
      </c>
      <c r="G147" s="34">
        <v>1</v>
      </c>
      <c r="H147" s="39">
        <v>18500</v>
      </c>
      <c r="I147" s="36">
        <f t="shared" si="17"/>
        <v>18500</v>
      </c>
      <c r="J147" s="45">
        <v>25</v>
      </c>
      <c r="K147" s="46">
        <f t="shared" si="18"/>
        <v>300</v>
      </c>
      <c r="L147" s="42">
        <f t="shared" si="19"/>
        <v>26</v>
      </c>
      <c r="M147" s="24">
        <f t="shared" si="20"/>
        <v>317</v>
      </c>
      <c r="N147" s="26">
        <v>0</v>
      </c>
      <c r="O147" s="61">
        <v>0</v>
      </c>
      <c r="P147" s="60">
        <f>'Cálculo 31.12.2021'!P147+'Cálculo Jan2022'!O147</f>
        <v>-18500</v>
      </c>
      <c r="Q147" s="78"/>
      <c r="R147" s="75"/>
      <c r="S147" s="74"/>
      <c r="T147" s="55">
        <f t="shared" si="22"/>
        <v>0</v>
      </c>
      <c r="U147" s="59" t="str">
        <f t="shared" si="21"/>
        <v>SIM</v>
      </c>
      <c r="V147" s="15"/>
    </row>
    <row r="148" spans="2:22" x14ac:dyDescent="0.2">
      <c r="B148" s="5" t="s">
        <v>581</v>
      </c>
      <c r="C148" s="5" t="s">
        <v>206</v>
      </c>
      <c r="D148" s="22">
        <f t="shared" si="16"/>
        <v>10</v>
      </c>
      <c r="E148" s="5" t="s">
        <v>228</v>
      </c>
      <c r="F148" s="20">
        <v>34942</v>
      </c>
      <c r="G148" s="34">
        <v>3</v>
      </c>
      <c r="H148" s="64">
        <v>129</v>
      </c>
      <c r="I148" s="36">
        <f t="shared" si="17"/>
        <v>387</v>
      </c>
      <c r="J148" s="45">
        <v>10</v>
      </c>
      <c r="K148" s="46">
        <f t="shared" si="18"/>
        <v>120</v>
      </c>
      <c r="L148" s="42">
        <f t="shared" si="19"/>
        <v>26</v>
      </c>
      <c r="M148" s="24">
        <f t="shared" si="20"/>
        <v>317</v>
      </c>
      <c r="N148" s="26">
        <v>0</v>
      </c>
      <c r="O148" s="61">
        <v>0</v>
      </c>
      <c r="P148" s="60">
        <f>'Cálculo 31.12.2021'!P148+'Cálculo Jan2022'!O148</f>
        <v>-387</v>
      </c>
      <c r="Q148" s="78"/>
      <c r="R148" s="75"/>
      <c r="S148" s="74"/>
      <c r="T148" s="55">
        <f t="shared" si="22"/>
        <v>0</v>
      </c>
      <c r="U148" s="59" t="str">
        <f t="shared" si="21"/>
        <v>SIM</v>
      </c>
      <c r="V148" s="15"/>
    </row>
    <row r="149" spans="2:22" x14ac:dyDescent="0.2">
      <c r="B149" s="5" t="s">
        <v>581</v>
      </c>
      <c r="C149" s="5" t="s">
        <v>206</v>
      </c>
      <c r="D149" s="22">
        <f t="shared" si="16"/>
        <v>10</v>
      </c>
      <c r="E149" s="5" t="s">
        <v>238</v>
      </c>
      <c r="F149" s="20">
        <v>34942</v>
      </c>
      <c r="G149" s="34">
        <v>1</v>
      </c>
      <c r="H149" s="64">
        <v>198</v>
      </c>
      <c r="I149" s="36">
        <f t="shared" si="17"/>
        <v>198</v>
      </c>
      <c r="J149" s="45">
        <v>10</v>
      </c>
      <c r="K149" s="46">
        <f t="shared" si="18"/>
        <v>120</v>
      </c>
      <c r="L149" s="42">
        <f t="shared" si="19"/>
        <v>26</v>
      </c>
      <c r="M149" s="24">
        <f t="shared" si="20"/>
        <v>317</v>
      </c>
      <c r="N149" s="26">
        <v>0</v>
      </c>
      <c r="O149" s="61">
        <v>0</v>
      </c>
      <c r="P149" s="60">
        <f>'Cálculo 31.12.2021'!P149+'Cálculo Jan2022'!O149</f>
        <v>-198</v>
      </c>
      <c r="Q149" s="78"/>
      <c r="R149" s="75"/>
      <c r="S149" s="74"/>
      <c r="T149" s="55">
        <f t="shared" si="22"/>
        <v>0</v>
      </c>
      <c r="U149" s="59" t="str">
        <f t="shared" si="21"/>
        <v>SIM</v>
      </c>
      <c r="V149" s="15"/>
    </row>
    <row r="150" spans="2:22" x14ac:dyDescent="0.2">
      <c r="B150" s="5" t="s">
        <v>581</v>
      </c>
      <c r="C150" s="5" t="s">
        <v>206</v>
      </c>
      <c r="D150" s="22">
        <f t="shared" si="16"/>
        <v>10</v>
      </c>
      <c r="E150" s="5" t="s">
        <v>234</v>
      </c>
      <c r="F150" s="20">
        <v>34942</v>
      </c>
      <c r="G150" s="34">
        <v>1</v>
      </c>
      <c r="H150" s="64">
        <v>250</v>
      </c>
      <c r="I150" s="36">
        <f t="shared" si="17"/>
        <v>250</v>
      </c>
      <c r="J150" s="45">
        <v>10</v>
      </c>
      <c r="K150" s="46">
        <f t="shared" si="18"/>
        <v>120</v>
      </c>
      <c r="L150" s="42">
        <f t="shared" si="19"/>
        <v>26</v>
      </c>
      <c r="M150" s="24">
        <f t="shared" si="20"/>
        <v>317</v>
      </c>
      <c r="N150" s="26">
        <v>0</v>
      </c>
      <c r="O150" s="61">
        <v>0</v>
      </c>
      <c r="P150" s="60">
        <f>'Cálculo 31.12.2021'!P150+'Cálculo Jan2022'!O150</f>
        <v>-250</v>
      </c>
      <c r="Q150" s="78"/>
      <c r="R150" s="75"/>
      <c r="S150" s="74"/>
      <c r="T150" s="55">
        <f t="shared" si="22"/>
        <v>0</v>
      </c>
      <c r="U150" s="59" t="str">
        <f t="shared" si="21"/>
        <v>SIM</v>
      </c>
      <c r="V150" s="15"/>
    </row>
    <row r="151" spans="2:22" x14ac:dyDescent="0.2">
      <c r="B151" s="5" t="s">
        <v>581</v>
      </c>
      <c r="C151" s="5" t="s">
        <v>206</v>
      </c>
      <c r="D151" s="22">
        <f t="shared" si="16"/>
        <v>10</v>
      </c>
      <c r="E151" s="5" t="s">
        <v>278</v>
      </c>
      <c r="F151" s="20">
        <v>34942</v>
      </c>
      <c r="G151" s="34">
        <v>8</v>
      </c>
      <c r="H151" s="64">
        <v>39</v>
      </c>
      <c r="I151" s="36">
        <f t="shared" si="17"/>
        <v>312</v>
      </c>
      <c r="J151" s="45">
        <v>10</v>
      </c>
      <c r="K151" s="46">
        <f t="shared" si="18"/>
        <v>120</v>
      </c>
      <c r="L151" s="42">
        <f t="shared" si="19"/>
        <v>26</v>
      </c>
      <c r="M151" s="24">
        <f t="shared" si="20"/>
        <v>317</v>
      </c>
      <c r="N151" s="26">
        <v>0</v>
      </c>
      <c r="O151" s="61">
        <v>0</v>
      </c>
      <c r="P151" s="60">
        <f>'Cálculo 31.12.2021'!P151+'Cálculo Jan2022'!O151</f>
        <v>-312</v>
      </c>
      <c r="Q151" s="78"/>
      <c r="R151" s="75"/>
      <c r="S151" s="74"/>
      <c r="T151" s="55">
        <f t="shared" si="22"/>
        <v>0</v>
      </c>
      <c r="U151" s="59" t="str">
        <f t="shared" si="21"/>
        <v>SIM</v>
      </c>
      <c r="V151" s="15"/>
    </row>
    <row r="152" spans="2:22" x14ac:dyDescent="0.2">
      <c r="B152" s="5" t="s">
        <v>581</v>
      </c>
      <c r="C152" s="5" t="s">
        <v>206</v>
      </c>
      <c r="D152" s="22">
        <f t="shared" si="16"/>
        <v>10</v>
      </c>
      <c r="E152" s="5" t="s">
        <v>241</v>
      </c>
      <c r="F152" s="20">
        <v>34942</v>
      </c>
      <c r="G152" s="34">
        <v>4</v>
      </c>
      <c r="H152" s="64">
        <v>34</v>
      </c>
      <c r="I152" s="36">
        <f t="shared" si="17"/>
        <v>136</v>
      </c>
      <c r="J152" s="45">
        <v>10</v>
      </c>
      <c r="K152" s="46">
        <f t="shared" si="18"/>
        <v>120</v>
      </c>
      <c r="L152" s="42">
        <f t="shared" si="19"/>
        <v>26</v>
      </c>
      <c r="M152" s="24">
        <f t="shared" si="20"/>
        <v>317</v>
      </c>
      <c r="N152" s="26">
        <v>0</v>
      </c>
      <c r="O152" s="61">
        <v>0</v>
      </c>
      <c r="P152" s="60">
        <f>'Cálculo 31.12.2021'!P152+'Cálculo Jan2022'!O152</f>
        <v>-136</v>
      </c>
      <c r="Q152" s="78"/>
      <c r="R152" s="75"/>
      <c r="S152" s="74"/>
      <c r="T152" s="55">
        <f t="shared" si="22"/>
        <v>0</v>
      </c>
      <c r="U152" s="59" t="str">
        <f t="shared" si="21"/>
        <v>SIM</v>
      </c>
      <c r="V152" s="15"/>
    </row>
    <row r="153" spans="2:22" x14ac:dyDescent="0.2">
      <c r="B153" s="5" t="s">
        <v>581</v>
      </c>
      <c r="C153" s="5" t="s">
        <v>206</v>
      </c>
      <c r="D153" s="22">
        <f t="shared" si="16"/>
        <v>10</v>
      </c>
      <c r="E153" s="5" t="s">
        <v>272</v>
      </c>
      <c r="F153" s="20">
        <v>34942</v>
      </c>
      <c r="G153" s="34">
        <v>2</v>
      </c>
      <c r="H153" s="64">
        <v>35</v>
      </c>
      <c r="I153" s="36">
        <f t="shared" si="17"/>
        <v>70</v>
      </c>
      <c r="J153" s="45">
        <v>10</v>
      </c>
      <c r="K153" s="46">
        <f t="shared" si="18"/>
        <v>120</v>
      </c>
      <c r="L153" s="42">
        <f t="shared" si="19"/>
        <v>26</v>
      </c>
      <c r="M153" s="24">
        <f t="shared" si="20"/>
        <v>317</v>
      </c>
      <c r="N153" s="26">
        <v>0</v>
      </c>
      <c r="O153" s="61">
        <v>0</v>
      </c>
      <c r="P153" s="60">
        <f>'Cálculo 31.12.2021'!P153+'Cálculo Jan2022'!O153</f>
        <v>-70</v>
      </c>
      <c r="Q153" s="78"/>
      <c r="R153" s="75"/>
      <c r="S153" s="74"/>
      <c r="T153" s="55">
        <f t="shared" si="22"/>
        <v>0</v>
      </c>
      <c r="U153" s="59" t="str">
        <f t="shared" si="21"/>
        <v>SIM</v>
      </c>
      <c r="V153" s="15"/>
    </row>
    <row r="154" spans="2:22" x14ac:dyDescent="0.2">
      <c r="B154" s="5" t="s">
        <v>581</v>
      </c>
      <c r="C154" s="5" t="s">
        <v>206</v>
      </c>
      <c r="D154" s="22">
        <f t="shared" si="16"/>
        <v>10</v>
      </c>
      <c r="E154" s="5" t="s">
        <v>279</v>
      </c>
      <c r="F154" s="20">
        <v>34942</v>
      </c>
      <c r="G154" s="34">
        <v>1</v>
      </c>
      <c r="H154" s="64">
        <v>60</v>
      </c>
      <c r="I154" s="36">
        <f t="shared" si="17"/>
        <v>60</v>
      </c>
      <c r="J154" s="45">
        <v>10</v>
      </c>
      <c r="K154" s="46">
        <f t="shared" si="18"/>
        <v>120</v>
      </c>
      <c r="L154" s="42">
        <f t="shared" si="19"/>
        <v>26</v>
      </c>
      <c r="M154" s="24">
        <f t="shared" si="20"/>
        <v>317</v>
      </c>
      <c r="N154" s="26">
        <v>0</v>
      </c>
      <c r="O154" s="61">
        <v>0</v>
      </c>
      <c r="P154" s="60">
        <f>'Cálculo 31.12.2021'!P154+'Cálculo Jan2022'!O154</f>
        <v>-60</v>
      </c>
      <c r="Q154" s="78"/>
      <c r="R154" s="75"/>
      <c r="S154" s="74"/>
      <c r="T154" s="55">
        <f t="shared" si="22"/>
        <v>0</v>
      </c>
      <c r="U154" s="59" t="str">
        <f t="shared" si="21"/>
        <v>SIM</v>
      </c>
      <c r="V154" s="15"/>
    </row>
    <row r="155" spans="2:22" x14ac:dyDescent="0.2">
      <c r="B155" s="5" t="s">
        <v>581</v>
      </c>
      <c r="C155" s="5" t="s">
        <v>206</v>
      </c>
      <c r="D155" s="22">
        <f t="shared" si="16"/>
        <v>10</v>
      </c>
      <c r="E155" s="5" t="s">
        <v>280</v>
      </c>
      <c r="F155" s="20">
        <v>34942</v>
      </c>
      <c r="G155" s="34">
        <v>1</v>
      </c>
      <c r="H155" s="64">
        <v>189</v>
      </c>
      <c r="I155" s="36">
        <f t="shared" si="17"/>
        <v>189</v>
      </c>
      <c r="J155" s="45">
        <v>10</v>
      </c>
      <c r="K155" s="46">
        <f t="shared" si="18"/>
        <v>120</v>
      </c>
      <c r="L155" s="42">
        <f t="shared" si="19"/>
        <v>26</v>
      </c>
      <c r="M155" s="24">
        <f t="shared" si="20"/>
        <v>317</v>
      </c>
      <c r="N155" s="26">
        <v>0</v>
      </c>
      <c r="O155" s="61">
        <v>0</v>
      </c>
      <c r="P155" s="60">
        <f>'Cálculo 31.12.2021'!P155+'Cálculo Jan2022'!O155</f>
        <v>-189</v>
      </c>
      <c r="Q155" s="78"/>
      <c r="R155" s="75"/>
      <c r="S155" s="74"/>
      <c r="T155" s="55">
        <f t="shared" si="22"/>
        <v>0</v>
      </c>
      <c r="U155" s="59" t="str">
        <f t="shared" si="21"/>
        <v>SIM</v>
      </c>
      <c r="V155" s="15"/>
    </row>
    <row r="156" spans="2:22" x14ac:dyDescent="0.2">
      <c r="B156" s="5" t="s">
        <v>581</v>
      </c>
      <c r="C156" s="5" t="s">
        <v>206</v>
      </c>
      <c r="D156" s="22">
        <f t="shared" si="16"/>
        <v>10</v>
      </c>
      <c r="E156" s="5" t="s">
        <v>271</v>
      </c>
      <c r="F156" s="20">
        <v>34942</v>
      </c>
      <c r="G156" s="34">
        <v>1</v>
      </c>
      <c r="H156" s="64">
        <v>520</v>
      </c>
      <c r="I156" s="36">
        <f t="shared" si="17"/>
        <v>520</v>
      </c>
      <c r="J156" s="45">
        <v>10</v>
      </c>
      <c r="K156" s="46">
        <f t="shared" si="18"/>
        <v>120</v>
      </c>
      <c r="L156" s="42">
        <f t="shared" si="19"/>
        <v>26</v>
      </c>
      <c r="M156" s="24">
        <f t="shared" si="20"/>
        <v>317</v>
      </c>
      <c r="N156" s="26">
        <v>0</v>
      </c>
      <c r="O156" s="61">
        <v>0</v>
      </c>
      <c r="P156" s="60">
        <f>'Cálculo 31.12.2021'!P156+'Cálculo Jan2022'!O156</f>
        <v>-520</v>
      </c>
      <c r="Q156" s="78"/>
      <c r="R156" s="75"/>
      <c r="S156" s="74"/>
      <c r="T156" s="55">
        <f t="shared" si="22"/>
        <v>0</v>
      </c>
      <c r="U156" s="59" t="str">
        <f t="shared" si="21"/>
        <v>SIM</v>
      </c>
      <c r="V156" s="15"/>
    </row>
    <row r="157" spans="2:22" x14ac:dyDescent="0.2">
      <c r="B157" s="5" t="s">
        <v>581</v>
      </c>
      <c r="C157" s="5" t="s">
        <v>206</v>
      </c>
      <c r="D157" s="22">
        <f t="shared" si="16"/>
        <v>10</v>
      </c>
      <c r="E157" s="5" t="s">
        <v>252</v>
      </c>
      <c r="F157" s="20">
        <v>34942</v>
      </c>
      <c r="G157" s="34">
        <v>1</v>
      </c>
      <c r="H157" s="64">
        <v>175</v>
      </c>
      <c r="I157" s="36">
        <f t="shared" si="17"/>
        <v>175</v>
      </c>
      <c r="J157" s="45">
        <v>10</v>
      </c>
      <c r="K157" s="46">
        <f t="shared" si="18"/>
        <v>120</v>
      </c>
      <c r="L157" s="42">
        <f t="shared" si="19"/>
        <v>26</v>
      </c>
      <c r="M157" s="24">
        <f t="shared" si="20"/>
        <v>317</v>
      </c>
      <c r="N157" s="26">
        <v>0</v>
      </c>
      <c r="O157" s="61">
        <v>0</v>
      </c>
      <c r="P157" s="60">
        <f>'Cálculo 31.12.2021'!P157+'Cálculo Jan2022'!O157</f>
        <v>-175</v>
      </c>
      <c r="Q157" s="78"/>
      <c r="R157" s="75"/>
      <c r="S157" s="74"/>
      <c r="T157" s="55">
        <f t="shared" si="22"/>
        <v>0</v>
      </c>
      <c r="U157" s="59" t="str">
        <f t="shared" si="21"/>
        <v>SIM</v>
      </c>
      <c r="V157" s="15"/>
    </row>
    <row r="158" spans="2:22" x14ac:dyDescent="0.2">
      <c r="B158" s="5" t="s">
        <v>581</v>
      </c>
      <c r="C158" s="5" t="s">
        <v>206</v>
      </c>
      <c r="D158" s="22">
        <f t="shared" si="16"/>
        <v>10</v>
      </c>
      <c r="E158" s="5" t="s">
        <v>281</v>
      </c>
      <c r="F158" s="20">
        <v>34942</v>
      </c>
      <c r="G158" s="34">
        <v>1</v>
      </c>
      <c r="H158" s="64">
        <v>660</v>
      </c>
      <c r="I158" s="36">
        <f t="shared" si="17"/>
        <v>660</v>
      </c>
      <c r="J158" s="45">
        <v>10</v>
      </c>
      <c r="K158" s="46">
        <f t="shared" si="18"/>
        <v>120</v>
      </c>
      <c r="L158" s="42">
        <f t="shared" si="19"/>
        <v>26</v>
      </c>
      <c r="M158" s="24">
        <f t="shared" si="20"/>
        <v>317</v>
      </c>
      <c r="N158" s="26">
        <v>0</v>
      </c>
      <c r="O158" s="61">
        <v>0</v>
      </c>
      <c r="P158" s="60">
        <f>'Cálculo 31.12.2021'!P158+'Cálculo Jan2022'!O158</f>
        <v>-660</v>
      </c>
      <c r="Q158" s="78"/>
      <c r="R158" s="75"/>
      <c r="S158" s="74"/>
      <c r="T158" s="55">
        <f t="shared" si="22"/>
        <v>0</v>
      </c>
      <c r="U158" s="59" t="str">
        <f t="shared" si="21"/>
        <v>SIM</v>
      </c>
      <c r="V158" s="15"/>
    </row>
    <row r="159" spans="2:22" x14ac:dyDescent="0.2">
      <c r="B159" s="5" t="s">
        <v>581</v>
      </c>
      <c r="C159" s="5" t="s">
        <v>208</v>
      </c>
      <c r="D159" s="22">
        <f t="shared" si="16"/>
        <v>10</v>
      </c>
      <c r="E159" s="5" t="s">
        <v>49</v>
      </c>
      <c r="F159" s="20">
        <v>34972</v>
      </c>
      <c r="G159" s="34">
        <v>2</v>
      </c>
      <c r="H159" s="39">
        <v>334.9</v>
      </c>
      <c r="I159" s="36">
        <f t="shared" si="17"/>
        <v>669.8</v>
      </c>
      <c r="J159" s="45">
        <v>10</v>
      </c>
      <c r="K159" s="46">
        <f t="shared" si="18"/>
        <v>120</v>
      </c>
      <c r="L159" s="42">
        <f t="shared" si="19"/>
        <v>26</v>
      </c>
      <c r="M159" s="24">
        <f t="shared" si="20"/>
        <v>316</v>
      </c>
      <c r="N159" s="26">
        <v>0</v>
      </c>
      <c r="O159" s="61">
        <v>0</v>
      </c>
      <c r="P159" s="60">
        <f>'Cálculo 31.12.2021'!P159+'Cálculo Jan2022'!O159</f>
        <v>-669.8</v>
      </c>
      <c r="Q159" s="78"/>
      <c r="R159" s="75"/>
      <c r="S159" s="74"/>
      <c r="T159" s="55">
        <f t="shared" si="22"/>
        <v>0</v>
      </c>
      <c r="U159" s="59" t="str">
        <f t="shared" si="21"/>
        <v>SIM</v>
      </c>
      <c r="V159" s="15"/>
    </row>
    <row r="160" spans="2:22" x14ac:dyDescent="0.2">
      <c r="B160" s="5" t="s">
        <v>581</v>
      </c>
      <c r="C160" s="5" t="s">
        <v>206</v>
      </c>
      <c r="D160" s="22">
        <f t="shared" si="16"/>
        <v>10</v>
      </c>
      <c r="E160" s="5" t="s">
        <v>282</v>
      </c>
      <c r="F160" s="20">
        <v>34972</v>
      </c>
      <c r="G160" s="34">
        <v>1</v>
      </c>
      <c r="H160" s="39">
        <v>198</v>
      </c>
      <c r="I160" s="36">
        <f t="shared" si="17"/>
        <v>198</v>
      </c>
      <c r="J160" s="45">
        <v>10</v>
      </c>
      <c r="K160" s="46">
        <f t="shared" si="18"/>
        <v>120</v>
      </c>
      <c r="L160" s="42">
        <f t="shared" si="19"/>
        <v>26</v>
      </c>
      <c r="M160" s="24">
        <f t="shared" si="20"/>
        <v>316</v>
      </c>
      <c r="N160" s="26">
        <v>0</v>
      </c>
      <c r="O160" s="61">
        <v>0</v>
      </c>
      <c r="P160" s="60">
        <f>'Cálculo 31.12.2021'!P160+'Cálculo Jan2022'!O160</f>
        <v>-198</v>
      </c>
      <c r="Q160" s="78"/>
      <c r="R160" s="75"/>
      <c r="S160" s="74"/>
      <c r="T160" s="55">
        <f t="shared" si="22"/>
        <v>0</v>
      </c>
      <c r="U160" s="59" t="str">
        <f t="shared" si="21"/>
        <v>SIM</v>
      </c>
      <c r="V160" s="15"/>
    </row>
    <row r="161" spans="2:22" x14ac:dyDescent="0.2">
      <c r="B161" s="5" t="s">
        <v>581</v>
      </c>
      <c r="C161" s="5" t="s">
        <v>208</v>
      </c>
      <c r="D161" s="22">
        <f t="shared" si="16"/>
        <v>10</v>
      </c>
      <c r="E161" s="5" t="s">
        <v>51</v>
      </c>
      <c r="F161" s="20">
        <v>35002</v>
      </c>
      <c r="G161" s="34">
        <v>1</v>
      </c>
      <c r="H161" s="39">
        <v>620</v>
      </c>
      <c r="I161" s="36">
        <f t="shared" si="17"/>
        <v>620</v>
      </c>
      <c r="J161" s="45">
        <v>10</v>
      </c>
      <c r="K161" s="46">
        <f t="shared" si="18"/>
        <v>120</v>
      </c>
      <c r="L161" s="42">
        <f t="shared" si="19"/>
        <v>26</v>
      </c>
      <c r="M161" s="24">
        <f t="shared" si="20"/>
        <v>315</v>
      </c>
      <c r="N161" s="26">
        <v>0</v>
      </c>
      <c r="O161" s="61">
        <v>0</v>
      </c>
      <c r="P161" s="60">
        <f>'Cálculo 31.12.2021'!P161+'Cálculo Jan2022'!O161</f>
        <v>-620</v>
      </c>
      <c r="Q161" s="78"/>
      <c r="R161" s="75"/>
      <c r="S161" s="74"/>
      <c r="T161" s="55">
        <f t="shared" si="22"/>
        <v>0</v>
      </c>
      <c r="U161" s="59" t="str">
        <f t="shared" si="21"/>
        <v>SIM</v>
      </c>
      <c r="V161" s="15"/>
    </row>
    <row r="162" spans="2:22" x14ac:dyDescent="0.2">
      <c r="B162" s="5" t="s">
        <v>581</v>
      </c>
      <c r="C162" s="5" t="s">
        <v>206</v>
      </c>
      <c r="D162" s="22">
        <f t="shared" si="16"/>
        <v>10</v>
      </c>
      <c r="E162" s="5" t="s">
        <v>224</v>
      </c>
      <c r="F162" s="20">
        <v>35002</v>
      </c>
      <c r="G162" s="34">
        <v>1</v>
      </c>
      <c r="H162" s="39">
        <v>87.48</v>
      </c>
      <c r="I162" s="36">
        <f t="shared" si="17"/>
        <v>87.48</v>
      </c>
      <c r="J162" s="45">
        <v>10</v>
      </c>
      <c r="K162" s="46">
        <f t="shared" si="18"/>
        <v>120</v>
      </c>
      <c r="L162" s="42">
        <f t="shared" si="19"/>
        <v>26</v>
      </c>
      <c r="M162" s="24">
        <f t="shared" si="20"/>
        <v>315</v>
      </c>
      <c r="N162" s="26">
        <v>0</v>
      </c>
      <c r="O162" s="61">
        <v>0</v>
      </c>
      <c r="P162" s="60">
        <f>'Cálculo 31.12.2021'!P162+'Cálculo Jan2022'!O162</f>
        <v>-87.48</v>
      </c>
      <c r="Q162" s="78"/>
      <c r="R162" s="75"/>
      <c r="S162" s="74"/>
      <c r="T162" s="55">
        <f t="shared" si="22"/>
        <v>0</v>
      </c>
      <c r="U162" s="59" t="str">
        <f t="shared" si="21"/>
        <v>SIM</v>
      </c>
      <c r="V162" s="15"/>
    </row>
    <row r="163" spans="2:22" x14ac:dyDescent="0.2">
      <c r="B163" s="5" t="s">
        <v>581</v>
      </c>
      <c r="C163" s="5" t="s">
        <v>206</v>
      </c>
      <c r="D163" s="22">
        <f t="shared" si="16"/>
        <v>10</v>
      </c>
      <c r="E163" s="5" t="s">
        <v>225</v>
      </c>
      <c r="F163" s="20">
        <v>35002</v>
      </c>
      <c r="G163" s="34">
        <v>1</v>
      </c>
      <c r="H163" s="39">
        <v>290.88</v>
      </c>
      <c r="I163" s="36">
        <f t="shared" si="17"/>
        <v>290.88</v>
      </c>
      <c r="J163" s="45">
        <v>10</v>
      </c>
      <c r="K163" s="46">
        <f t="shared" si="18"/>
        <v>120</v>
      </c>
      <c r="L163" s="42">
        <f t="shared" si="19"/>
        <v>26</v>
      </c>
      <c r="M163" s="24">
        <f t="shared" si="20"/>
        <v>315</v>
      </c>
      <c r="N163" s="26">
        <v>0</v>
      </c>
      <c r="O163" s="61">
        <v>0</v>
      </c>
      <c r="P163" s="60">
        <f>'Cálculo 31.12.2021'!P163+'Cálculo Jan2022'!O163</f>
        <v>-290.88</v>
      </c>
      <c r="Q163" s="78"/>
      <c r="R163" s="75"/>
      <c r="S163" s="74"/>
      <c r="T163" s="55">
        <f t="shared" si="22"/>
        <v>0</v>
      </c>
      <c r="U163" s="59" t="str">
        <f t="shared" si="21"/>
        <v>SIM</v>
      </c>
      <c r="V163" s="15"/>
    </row>
    <row r="164" spans="2:22" x14ac:dyDescent="0.2">
      <c r="B164" s="5" t="s">
        <v>581</v>
      </c>
      <c r="C164" s="5" t="s">
        <v>206</v>
      </c>
      <c r="D164" s="22">
        <f t="shared" si="16"/>
        <v>10</v>
      </c>
      <c r="E164" s="5" t="s">
        <v>230</v>
      </c>
      <c r="F164" s="20">
        <v>35002</v>
      </c>
      <c r="G164" s="34">
        <v>2</v>
      </c>
      <c r="H164" s="39">
        <v>104.58</v>
      </c>
      <c r="I164" s="36">
        <f t="shared" si="17"/>
        <v>209.16</v>
      </c>
      <c r="J164" s="45">
        <v>10</v>
      </c>
      <c r="K164" s="46">
        <f t="shared" si="18"/>
        <v>120</v>
      </c>
      <c r="L164" s="42">
        <f t="shared" si="19"/>
        <v>26</v>
      </c>
      <c r="M164" s="24">
        <f t="shared" ref="M164:M195" si="23">DATEDIF(F164,$F$2,"M")</f>
        <v>315</v>
      </c>
      <c r="N164" s="26">
        <v>0</v>
      </c>
      <c r="O164" s="61">
        <v>0</v>
      </c>
      <c r="P164" s="60">
        <f>'Cálculo 31.12.2021'!P164+'Cálculo Jan2022'!O164</f>
        <v>-209.16</v>
      </c>
      <c r="Q164" s="78"/>
      <c r="R164" s="75"/>
      <c r="S164" s="74"/>
      <c r="T164" s="55">
        <f t="shared" si="22"/>
        <v>0</v>
      </c>
      <c r="U164" s="59" t="str">
        <f t="shared" si="21"/>
        <v>SIM</v>
      </c>
      <c r="V164" s="15"/>
    </row>
    <row r="165" spans="2:22" x14ac:dyDescent="0.2">
      <c r="B165" s="5" t="s">
        <v>581</v>
      </c>
      <c r="C165" s="5" t="s">
        <v>206</v>
      </c>
      <c r="D165" s="22">
        <f t="shared" si="16"/>
        <v>10</v>
      </c>
      <c r="E165" s="5" t="s">
        <v>283</v>
      </c>
      <c r="F165" s="20">
        <v>35002</v>
      </c>
      <c r="G165" s="34">
        <v>1</v>
      </c>
      <c r="H165" s="39">
        <v>87.48</v>
      </c>
      <c r="I165" s="36">
        <f t="shared" si="17"/>
        <v>87.48</v>
      </c>
      <c r="J165" s="45">
        <v>10</v>
      </c>
      <c r="K165" s="46">
        <f t="shared" si="18"/>
        <v>120</v>
      </c>
      <c r="L165" s="42">
        <f t="shared" si="19"/>
        <v>26</v>
      </c>
      <c r="M165" s="24">
        <f t="shared" si="23"/>
        <v>315</v>
      </c>
      <c r="N165" s="26">
        <v>0</v>
      </c>
      <c r="O165" s="61">
        <v>0</v>
      </c>
      <c r="P165" s="60">
        <f>'Cálculo 31.12.2021'!P165+'Cálculo Jan2022'!O165</f>
        <v>-87.48</v>
      </c>
      <c r="Q165" s="78"/>
      <c r="R165" s="75"/>
      <c r="S165" s="74"/>
      <c r="T165" s="55">
        <f t="shared" si="22"/>
        <v>0</v>
      </c>
      <c r="U165" s="59" t="str">
        <f t="shared" si="21"/>
        <v>SIM</v>
      </c>
      <c r="V165" s="15"/>
    </row>
    <row r="166" spans="2:22" x14ac:dyDescent="0.2">
      <c r="B166" s="5" t="s">
        <v>581</v>
      </c>
      <c r="C166" s="5" t="s">
        <v>208</v>
      </c>
      <c r="D166" s="22">
        <f t="shared" si="16"/>
        <v>10</v>
      </c>
      <c r="E166" s="5" t="s">
        <v>52</v>
      </c>
      <c r="F166" s="20">
        <v>35033</v>
      </c>
      <c r="G166" s="34">
        <v>1</v>
      </c>
      <c r="H166" s="39">
        <v>513.85</v>
      </c>
      <c r="I166" s="36">
        <f t="shared" si="17"/>
        <v>513.85</v>
      </c>
      <c r="J166" s="45">
        <v>10</v>
      </c>
      <c r="K166" s="46">
        <f t="shared" si="18"/>
        <v>120</v>
      </c>
      <c r="L166" s="42">
        <f t="shared" si="19"/>
        <v>26</v>
      </c>
      <c r="M166" s="24">
        <f t="shared" si="23"/>
        <v>314</v>
      </c>
      <c r="N166" s="26">
        <v>0</v>
      </c>
      <c r="O166" s="61">
        <v>0</v>
      </c>
      <c r="P166" s="60">
        <f>'Cálculo 31.12.2021'!P166+'Cálculo Jan2022'!O166</f>
        <v>-513.85</v>
      </c>
      <c r="Q166" s="78"/>
      <c r="R166" s="75"/>
      <c r="S166" s="74"/>
      <c r="T166" s="55">
        <f t="shared" si="22"/>
        <v>0</v>
      </c>
      <c r="U166" s="59" t="str">
        <f t="shared" si="21"/>
        <v>SIM</v>
      </c>
      <c r="V166" s="15"/>
    </row>
    <row r="167" spans="2:22" x14ac:dyDescent="0.2">
      <c r="B167" s="5" t="s">
        <v>581</v>
      </c>
      <c r="C167" s="5" t="s">
        <v>208</v>
      </c>
      <c r="D167" s="22">
        <f t="shared" si="16"/>
        <v>10</v>
      </c>
      <c r="E167" s="5" t="s">
        <v>53</v>
      </c>
      <c r="F167" s="20">
        <v>35033</v>
      </c>
      <c r="G167" s="34">
        <v>1</v>
      </c>
      <c r="H167" s="39">
        <v>332.15</v>
      </c>
      <c r="I167" s="36">
        <f t="shared" si="17"/>
        <v>332.15</v>
      </c>
      <c r="J167" s="45">
        <v>10</v>
      </c>
      <c r="K167" s="46">
        <f t="shared" si="18"/>
        <v>120</v>
      </c>
      <c r="L167" s="42">
        <f t="shared" si="19"/>
        <v>26</v>
      </c>
      <c r="M167" s="24">
        <f t="shared" si="23"/>
        <v>314</v>
      </c>
      <c r="N167" s="26">
        <v>0</v>
      </c>
      <c r="O167" s="61">
        <v>0</v>
      </c>
      <c r="P167" s="60">
        <f>'Cálculo 31.12.2021'!P167+'Cálculo Jan2022'!O167</f>
        <v>-332.15</v>
      </c>
      <c r="Q167" s="78"/>
      <c r="R167" s="75"/>
      <c r="S167" s="74"/>
      <c r="T167" s="55">
        <f t="shared" si="22"/>
        <v>0</v>
      </c>
      <c r="U167" s="59" t="str">
        <f t="shared" si="21"/>
        <v>SIM</v>
      </c>
      <c r="V167" s="15"/>
    </row>
    <row r="168" spans="2:22" x14ac:dyDescent="0.2">
      <c r="B168" s="5" t="s">
        <v>581</v>
      </c>
      <c r="C168" s="5" t="s">
        <v>208</v>
      </c>
      <c r="D168" s="22">
        <f t="shared" si="16"/>
        <v>10</v>
      </c>
      <c r="E168" s="5" t="s">
        <v>54</v>
      </c>
      <c r="F168" s="20">
        <v>35063</v>
      </c>
      <c r="G168" s="34">
        <v>1</v>
      </c>
      <c r="H168" s="39">
        <v>664</v>
      </c>
      <c r="I168" s="36">
        <f t="shared" si="17"/>
        <v>664</v>
      </c>
      <c r="J168" s="45">
        <v>10</v>
      </c>
      <c r="K168" s="46">
        <f t="shared" si="18"/>
        <v>120</v>
      </c>
      <c r="L168" s="42">
        <f t="shared" si="19"/>
        <v>26</v>
      </c>
      <c r="M168" s="24">
        <f t="shared" si="23"/>
        <v>313</v>
      </c>
      <c r="N168" s="26">
        <v>0</v>
      </c>
      <c r="O168" s="61">
        <v>0</v>
      </c>
      <c r="P168" s="60">
        <f>'Cálculo 31.12.2021'!P168+'Cálculo Jan2022'!O168</f>
        <v>-664</v>
      </c>
      <c r="Q168" s="78"/>
      <c r="R168" s="75"/>
      <c r="S168" s="74"/>
      <c r="T168" s="55">
        <f t="shared" si="22"/>
        <v>0</v>
      </c>
      <c r="U168" s="59" t="str">
        <f t="shared" si="21"/>
        <v>SIM</v>
      </c>
      <c r="V168" s="15"/>
    </row>
    <row r="169" spans="2:22" x14ac:dyDescent="0.2">
      <c r="B169" s="5" t="s">
        <v>581</v>
      </c>
      <c r="C169" s="5" t="s">
        <v>206</v>
      </c>
      <c r="D169" s="22">
        <f t="shared" si="16"/>
        <v>10</v>
      </c>
      <c r="E169" s="5" t="s">
        <v>284</v>
      </c>
      <c r="F169" s="20">
        <v>35063</v>
      </c>
      <c r="G169" s="34">
        <v>1</v>
      </c>
      <c r="H169" s="39">
        <v>35</v>
      </c>
      <c r="I169" s="36">
        <f t="shared" si="17"/>
        <v>35</v>
      </c>
      <c r="J169" s="45">
        <v>10</v>
      </c>
      <c r="K169" s="46">
        <f t="shared" si="18"/>
        <v>120</v>
      </c>
      <c r="L169" s="42">
        <f t="shared" si="19"/>
        <v>26</v>
      </c>
      <c r="M169" s="24">
        <f t="shared" si="23"/>
        <v>313</v>
      </c>
      <c r="N169" s="26">
        <v>0</v>
      </c>
      <c r="O169" s="61">
        <v>0</v>
      </c>
      <c r="P169" s="60">
        <f>'Cálculo 31.12.2021'!P169+'Cálculo Jan2022'!O169</f>
        <v>-35</v>
      </c>
      <c r="Q169" s="78"/>
      <c r="R169" s="75"/>
      <c r="S169" s="74"/>
      <c r="T169" s="55">
        <f t="shared" si="22"/>
        <v>0</v>
      </c>
      <c r="U169" s="59" t="str">
        <f t="shared" si="21"/>
        <v>SIM</v>
      </c>
      <c r="V169" s="15"/>
    </row>
    <row r="170" spans="2:22" x14ac:dyDescent="0.2">
      <c r="B170" s="5" t="s">
        <v>581</v>
      </c>
      <c r="C170" s="5" t="s">
        <v>205</v>
      </c>
      <c r="D170" s="22">
        <f t="shared" si="16"/>
        <v>20</v>
      </c>
      <c r="E170" s="5" t="s">
        <v>471</v>
      </c>
      <c r="F170" s="20">
        <v>35095</v>
      </c>
      <c r="G170" s="34">
        <v>1</v>
      </c>
      <c r="H170" s="39">
        <v>419</v>
      </c>
      <c r="I170" s="36">
        <f t="shared" si="17"/>
        <v>419</v>
      </c>
      <c r="J170" s="45">
        <v>5</v>
      </c>
      <c r="K170" s="46">
        <f t="shared" si="18"/>
        <v>60</v>
      </c>
      <c r="L170" s="42">
        <f t="shared" si="19"/>
        <v>26</v>
      </c>
      <c r="M170" s="24">
        <f t="shared" si="23"/>
        <v>312</v>
      </c>
      <c r="N170" s="26">
        <v>0</v>
      </c>
      <c r="O170" s="61">
        <v>0</v>
      </c>
      <c r="P170" s="60">
        <f>'Cálculo 31.12.2021'!P170+'Cálculo Jan2022'!O170</f>
        <v>-419</v>
      </c>
      <c r="Q170" s="78"/>
      <c r="R170" s="75"/>
      <c r="S170" s="74"/>
      <c r="T170" s="55">
        <f t="shared" si="22"/>
        <v>0</v>
      </c>
      <c r="U170" s="59" t="str">
        <f t="shared" si="21"/>
        <v>SIM</v>
      </c>
      <c r="V170" s="15"/>
    </row>
    <row r="171" spans="2:22" x14ac:dyDescent="0.2">
      <c r="B171" s="5" t="s">
        <v>581</v>
      </c>
      <c r="C171" s="5" t="s">
        <v>208</v>
      </c>
      <c r="D171" s="22">
        <f t="shared" si="16"/>
        <v>10</v>
      </c>
      <c r="E171" s="5" t="s">
        <v>52</v>
      </c>
      <c r="F171" s="20">
        <v>35155</v>
      </c>
      <c r="G171" s="34">
        <v>1</v>
      </c>
      <c r="H171" s="39">
        <v>1160</v>
      </c>
      <c r="I171" s="36">
        <f t="shared" si="17"/>
        <v>1160</v>
      </c>
      <c r="J171" s="45">
        <v>10</v>
      </c>
      <c r="K171" s="46">
        <f t="shared" si="18"/>
        <v>120</v>
      </c>
      <c r="L171" s="42">
        <f t="shared" si="19"/>
        <v>25</v>
      </c>
      <c r="M171" s="24">
        <f t="shared" si="23"/>
        <v>310</v>
      </c>
      <c r="N171" s="26">
        <v>0</v>
      </c>
      <c r="O171" s="61">
        <v>0</v>
      </c>
      <c r="P171" s="60">
        <f>'Cálculo 31.12.2021'!P171+'Cálculo Jan2022'!O171</f>
        <v>-1160</v>
      </c>
      <c r="Q171" s="78"/>
      <c r="R171" s="75"/>
      <c r="S171" s="74"/>
      <c r="T171" s="55">
        <f t="shared" si="22"/>
        <v>0</v>
      </c>
      <c r="U171" s="59" t="str">
        <f t="shared" si="21"/>
        <v>SIM</v>
      </c>
      <c r="V171" s="15"/>
    </row>
    <row r="172" spans="2:22" x14ac:dyDescent="0.2">
      <c r="B172" s="5" t="s">
        <v>581</v>
      </c>
      <c r="C172" s="5" t="s">
        <v>205</v>
      </c>
      <c r="D172" s="22">
        <f t="shared" si="16"/>
        <v>20</v>
      </c>
      <c r="E172" s="5" t="s">
        <v>472</v>
      </c>
      <c r="F172" s="20">
        <v>35277</v>
      </c>
      <c r="G172" s="34">
        <v>1</v>
      </c>
      <c r="H172" s="39">
        <v>1664</v>
      </c>
      <c r="I172" s="36">
        <f t="shared" si="17"/>
        <v>1664</v>
      </c>
      <c r="J172" s="45">
        <v>5</v>
      </c>
      <c r="K172" s="46">
        <f t="shared" si="18"/>
        <v>60</v>
      </c>
      <c r="L172" s="42">
        <f t="shared" si="19"/>
        <v>25</v>
      </c>
      <c r="M172" s="24">
        <f t="shared" si="23"/>
        <v>306</v>
      </c>
      <c r="N172" s="26">
        <v>0</v>
      </c>
      <c r="O172" s="61">
        <v>0</v>
      </c>
      <c r="P172" s="60">
        <f>'Cálculo 31.12.2021'!P172+'Cálculo Jan2022'!O172</f>
        <v>-1664</v>
      </c>
      <c r="Q172" s="78"/>
      <c r="R172" s="75"/>
      <c r="S172" s="74"/>
      <c r="T172" s="55">
        <f t="shared" si="22"/>
        <v>0</v>
      </c>
      <c r="U172" s="59" t="str">
        <f t="shared" si="21"/>
        <v>SIM</v>
      </c>
      <c r="V172" s="15"/>
    </row>
    <row r="173" spans="2:22" x14ac:dyDescent="0.2">
      <c r="B173" s="5" t="s">
        <v>581</v>
      </c>
      <c r="C173" s="5" t="s">
        <v>205</v>
      </c>
      <c r="D173" s="22">
        <f t="shared" si="16"/>
        <v>20</v>
      </c>
      <c r="E173" s="5" t="s">
        <v>473</v>
      </c>
      <c r="F173" s="20">
        <v>35277</v>
      </c>
      <c r="G173" s="34">
        <v>1</v>
      </c>
      <c r="H173" s="39">
        <v>3036.42</v>
      </c>
      <c r="I173" s="36">
        <f t="shared" si="17"/>
        <v>3036.42</v>
      </c>
      <c r="J173" s="45">
        <v>5</v>
      </c>
      <c r="K173" s="46">
        <f t="shared" si="18"/>
        <v>60</v>
      </c>
      <c r="L173" s="42">
        <f t="shared" si="19"/>
        <v>25</v>
      </c>
      <c r="M173" s="24">
        <f t="shared" si="23"/>
        <v>306</v>
      </c>
      <c r="N173" s="26">
        <v>0</v>
      </c>
      <c r="O173" s="61">
        <v>0</v>
      </c>
      <c r="P173" s="60">
        <f>'Cálculo 31.12.2021'!P173+'Cálculo Jan2022'!O173</f>
        <v>-3036.42</v>
      </c>
      <c r="Q173" s="78"/>
      <c r="R173" s="75"/>
      <c r="S173" s="74"/>
      <c r="T173" s="55">
        <f t="shared" si="22"/>
        <v>0</v>
      </c>
      <c r="U173" s="59" t="str">
        <f t="shared" si="21"/>
        <v>SIM</v>
      </c>
      <c r="V173" s="15"/>
    </row>
    <row r="174" spans="2:22" x14ac:dyDescent="0.2">
      <c r="B174" s="5" t="s">
        <v>581</v>
      </c>
      <c r="C174" s="5" t="s">
        <v>206</v>
      </c>
      <c r="D174" s="22">
        <f t="shared" si="16"/>
        <v>10</v>
      </c>
      <c r="E174" s="5" t="s">
        <v>232</v>
      </c>
      <c r="F174" s="20">
        <v>35308</v>
      </c>
      <c r="G174" s="34">
        <v>1</v>
      </c>
      <c r="H174" s="39">
        <v>260</v>
      </c>
      <c r="I174" s="36">
        <f t="shared" si="17"/>
        <v>260</v>
      </c>
      <c r="J174" s="45">
        <v>10</v>
      </c>
      <c r="K174" s="46">
        <f t="shared" si="18"/>
        <v>120</v>
      </c>
      <c r="L174" s="42">
        <f t="shared" si="19"/>
        <v>25</v>
      </c>
      <c r="M174" s="24">
        <f t="shared" si="23"/>
        <v>305</v>
      </c>
      <c r="N174" s="26">
        <v>0</v>
      </c>
      <c r="O174" s="61">
        <v>0</v>
      </c>
      <c r="P174" s="60">
        <f>'Cálculo 31.12.2021'!P174+'Cálculo Jan2022'!O174</f>
        <v>-260</v>
      </c>
      <c r="Q174" s="78"/>
      <c r="R174" s="75"/>
      <c r="S174" s="74"/>
      <c r="T174" s="55">
        <f t="shared" si="22"/>
        <v>0</v>
      </c>
      <c r="U174" s="59" t="str">
        <f t="shared" si="21"/>
        <v>SIM</v>
      </c>
      <c r="V174" s="15"/>
    </row>
    <row r="175" spans="2:22" x14ac:dyDescent="0.2">
      <c r="B175" s="5" t="s">
        <v>581</v>
      </c>
      <c r="C175" s="5" t="s">
        <v>206</v>
      </c>
      <c r="D175" s="22">
        <f t="shared" si="16"/>
        <v>10</v>
      </c>
      <c r="E175" s="5" t="s">
        <v>285</v>
      </c>
      <c r="F175" s="20">
        <v>35308</v>
      </c>
      <c r="G175" s="34">
        <v>1</v>
      </c>
      <c r="H175" s="39">
        <v>1009.8</v>
      </c>
      <c r="I175" s="36">
        <f t="shared" si="17"/>
        <v>1009.8</v>
      </c>
      <c r="J175" s="45">
        <v>10</v>
      </c>
      <c r="K175" s="46">
        <f t="shared" si="18"/>
        <v>120</v>
      </c>
      <c r="L175" s="42">
        <f t="shared" si="19"/>
        <v>25</v>
      </c>
      <c r="M175" s="24">
        <f t="shared" si="23"/>
        <v>305</v>
      </c>
      <c r="N175" s="26">
        <v>0</v>
      </c>
      <c r="O175" s="61">
        <v>0</v>
      </c>
      <c r="P175" s="60">
        <f>'Cálculo 31.12.2021'!P175+'Cálculo Jan2022'!O175</f>
        <v>-1009.8</v>
      </c>
      <c r="Q175" s="78"/>
      <c r="R175" s="75"/>
      <c r="S175" s="74"/>
      <c r="T175" s="55">
        <f t="shared" si="22"/>
        <v>0</v>
      </c>
      <c r="U175" s="59" t="str">
        <f t="shared" si="21"/>
        <v>SIM</v>
      </c>
      <c r="V175" s="15"/>
    </row>
    <row r="176" spans="2:22" x14ac:dyDescent="0.2">
      <c r="B176" s="5" t="s">
        <v>581</v>
      </c>
      <c r="C176" s="5" t="s">
        <v>206</v>
      </c>
      <c r="D176" s="22">
        <f t="shared" si="16"/>
        <v>10</v>
      </c>
      <c r="E176" s="5" t="s">
        <v>286</v>
      </c>
      <c r="F176" s="20">
        <v>35308</v>
      </c>
      <c r="G176" s="34">
        <v>1</v>
      </c>
      <c r="H176" s="39">
        <v>1700</v>
      </c>
      <c r="I176" s="36">
        <f t="shared" si="17"/>
        <v>1700</v>
      </c>
      <c r="J176" s="45">
        <v>10</v>
      </c>
      <c r="K176" s="46">
        <f t="shared" si="18"/>
        <v>120</v>
      </c>
      <c r="L176" s="42">
        <f t="shared" si="19"/>
        <v>25</v>
      </c>
      <c r="M176" s="24">
        <f t="shared" si="23"/>
        <v>305</v>
      </c>
      <c r="N176" s="26">
        <v>0</v>
      </c>
      <c r="O176" s="61">
        <v>0</v>
      </c>
      <c r="P176" s="60">
        <f>'Cálculo 31.12.2021'!P176+'Cálculo Jan2022'!O176</f>
        <v>-1700</v>
      </c>
      <c r="Q176" s="78"/>
      <c r="R176" s="75"/>
      <c r="S176" s="74"/>
      <c r="T176" s="55">
        <f t="shared" si="22"/>
        <v>0</v>
      </c>
      <c r="U176" s="59" t="str">
        <f t="shared" si="21"/>
        <v>SIM</v>
      </c>
      <c r="V176" s="15"/>
    </row>
    <row r="177" spans="2:22" x14ac:dyDescent="0.2">
      <c r="B177" s="5" t="s">
        <v>582</v>
      </c>
      <c r="C177" s="5" t="s">
        <v>6</v>
      </c>
      <c r="D177" s="22">
        <f t="shared" si="16"/>
        <v>4</v>
      </c>
      <c r="E177" s="5" t="s">
        <v>563</v>
      </c>
      <c r="F177" s="20">
        <v>35310</v>
      </c>
      <c r="G177" s="34">
        <v>1</v>
      </c>
      <c r="H177" s="39">
        <v>6690770.9800000004</v>
      </c>
      <c r="I177" s="36">
        <f t="shared" si="17"/>
        <v>6690770.9800000004</v>
      </c>
      <c r="J177" s="45">
        <v>25</v>
      </c>
      <c r="K177" s="46">
        <f t="shared" si="18"/>
        <v>300</v>
      </c>
      <c r="L177" s="42">
        <f t="shared" si="19"/>
        <v>25</v>
      </c>
      <c r="M177" s="24">
        <f t="shared" si="23"/>
        <v>304</v>
      </c>
      <c r="N177" s="26">
        <v>0</v>
      </c>
      <c r="O177" s="61">
        <v>0</v>
      </c>
      <c r="P177" s="60">
        <f>'Cálculo 31.12.2021'!P177+'Cálculo Jan2022'!O177</f>
        <v>-6690770.9800000004</v>
      </c>
      <c r="Q177" s="78"/>
      <c r="R177" s="75"/>
      <c r="S177" s="74"/>
      <c r="T177" s="55">
        <f t="shared" si="22"/>
        <v>0</v>
      </c>
      <c r="U177" s="59" t="str">
        <f t="shared" si="21"/>
        <v>SIM</v>
      </c>
      <c r="V177" s="15"/>
    </row>
    <row r="178" spans="2:22" x14ac:dyDescent="0.2">
      <c r="B178" s="5" t="s">
        <v>581</v>
      </c>
      <c r="C178" s="5" t="s">
        <v>206</v>
      </c>
      <c r="D178" s="22">
        <f t="shared" si="16"/>
        <v>10</v>
      </c>
      <c r="E178" s="5" t="s">
        <v>232</v>
      </c>
      <c r="F178" s="20">
        <v>35338</v>
      </c>
      <c r="G178" s="34">
        <v>1</v>
      </c>
      <c r="H178" s="39">
        <v>284</v>
      </c>
      <c r="I178" s="36">
        <f t="shared" si="17"/>
        <v>284</v>
      </c>
      <c r="J178" s="45">
        <v>10</v>
      </c>
      <c r="K178" s="46">
        <f t="shared" si="18"/>
        <v>120</v>
      </c>
      <c r="L178" s="42">
        <f t="shared" si="19"/>
        <v>25</v>
      </c>
      <c r="M178" s="24">
        <f t="shared" si="23"/>
        <v>304</v>
      </c>
      <c r="N178" s="26">
        <v>0</v>
      </c>
      <c r="O178" s="61">
        <v>0</v>
      </c>
      <c r="P178" s="60">
        <f>'Cálculo 31.12.2021'!P178+'Cálculo Jan2022'!O178</f>
        <v>-284</v>
      </c>
      <c r="Q178" s="78"/>
      <c r="R178" s="75"/>
      <c r="S178" s="74"/>
      <c r="T178" s="55">
        <f t="shared" si="22"/>
        <v>0</v>
      </c>
      <c r="U178" s="59" t="str">
        <f t="shared" si="21"/>
        <v>SIM</v>
      </c>
      <c r="V178" s="15"/>
    </row>
    <row r="179" spans="2:22" x14ac:dyDescent="0.2">
      <c r="B179" s="5" t="s">
        <v>582</v>
      </c>
      <c r="C179" s="5" t="s">
        <v>6</v>
      </c>
      <c r="D179" s="22">
        <f t="shared" si="16"/>
        <v>4</v>
      </c>
      <c r="E179" s="5" t="s">
        <v>564</v>
      </c>
      <c r="F179" s="20">
        <v>35339</v>
      </c>
      <c r="G179" s="34">
        <v>1</v>
      </c>
      <c r="H179" s="39">
        <f>36526.05+1500</f>
        <v>38026.050000000003</v>
      </c>
      <c r="I179" s="36">
        <f t="shared" si="17"/>
        <v>38026.050000000003</v>
      </c>
      <c r="J179" s="45">
        <v>25</v>
      </c>
      <c r="K179" s="46">
        <f t="shared" si="18"/>
        <v>300</v>
      </c>
      <c r="L179" s="42">
        <f t="shared" si="19"/>
        <v>25</v>
      </c>
      <c r="M179" s="24">
        <f t="shared" si="23"/>
        <v>303</v>
      </c>
      <c r="N179" s="26">
        <v>0</v>
      </c>
      <c r="O179" s="61">
        <v>0</v>
      </c>
      <c r="P179" s="60">
        <f>'Cálculo 31.12.2021'!P179+'Cálculo Jan2022'!O179</f>
        <v>-38026.050000000003</v>
      </c>
      <c r="Q179" s="78"/>
      <c r="R179" s="75"/>
      <c r="S179" s="74"/>
      <c r="T179" s="55">
        <f t="shared" si="22"/>
        <v>0</v>
      </c>
      <c r="U179" s="59" t="str">
        <f t="shared" si="21"/>
        <v>SIM</v>
      </c>
      <c r="V179" s="15"/>
    </row>
    <row r="180" spans="2:22" x14ac:dyDescent="0.2">
      <c r="B180" s="5" t="s">
        <v>581</v>
      </c>
      <c r="C180" s="5" t="s">
        <v>208</v>
      </c>
      <c r="D180" s="22">
        <f t="shared" si="16"/>
        <v>10</v>
      </c>
      <c r="E180" s="5" t="s">
        <v>55</v>
      </c>
      <c r="F180" s="20">
        <v>35369</v>
      </c>
      <c r="G180" s="34">
        <v>1</v>
      </c>
      <c r="H180" s="64">
        <v>1800</v>
      </c>
      <c r="I180" s="36">
        <f t="shared" si="17"/>
        <v>1800</v>
      </c>
      <c r="J180" s="45">
        <v>10</v>
      </c>
      <c r="K180" s="46">
        <f t="shared" si="18"/>
        <v>120</v>
      </c>
      <c r="L180" s="42">
        <f t="shared" si="19"/>
        <v>25</v>
      </c>
      <c r="M180" s="24">
        <f t="shared" si="23"/>
        <v>303</v>
      </c>
      <c r="N180" s="26">
        <v>0</v>
      </c>
      <c r="O180" s="61">
        <v>0</v>
      </c>
      <c r="P180" s="60">
        <f>'Cálculo 31.12.2021'!P180+'Cálculo Jan2022'!O180</f>
        <v>-1800</v>
      </c>
      <c r="Q180" s="78"/>
      <c r="R180" s="75"/>
      <c r="S180" s="74"/>
      <c r="T180" s="55">
        <f t="shared" si="22"/>
        <v>0</v>
      </c>
      <c r="U180" s="59" t="str">
        <f t="shared" si="21"/>
        <v>SIM</v>
      </c>
      <c r="V180" s="15"/>
    </row>
    <row r="181" spans="2:22" x14ac:dyDescent="0.2">
      <c r="B181" s="5" t="s">
        <v>581</v>
      </c>
      <c r="C181" s="5" t="s">
        <v>208</v>
      </c>
      <c r="D181" s="22">
        <f t="shared" si="16"/>
        <v>10</v>
      </c>
      <c r="E181" s="5" t="s">
        <v>56</v>
      </c>
      <c r="F181" s="20">
        <v>35369</v>
      </c>
      <c r="G181" s="34">
        <v>1</v>
      </c>
      <c r="H181" s="64">
        <v>335</v>
      </c>
      <c r="I181" s="36">
        <f t="shared" si="17"/>
        <v>335</v>
      </c>
      <c r="J181" s="45">
        <v>10</v>
      </c>
      <c r="K181" s="46">
        <f t="shared" si="18"/>
        <v>120</v>
      </c>
      <c r="L181" s="42">
        <f t="shared" si="19"/>
        <v>25</v>
      </c>
      <c r="M181" s="24">
        <f t="shared" si="23"/>
        <v>303</v>
      </c>
      <c r="N181" s="26">
        <v>0</v>
      </c>
      <c r="O181" s="61">
        <v>0</v>
      </c>
      <c r="P181" s="60">
        <f>'Cálculo 31.12.2021'!P181+'Cálculo Jan2022'!O181</f>
        <v>-335</v>
      </c>
      <c r="Q181" s="78"/>
      <c r="R181" s="75"/>
      <c r="S181" s="74"/>
      <c r="T181" s="55">
        <f t="shared" si="22"/>
        <v>0</v>
      </c>
      <c r="U181" s="59" t="str">
        <f t="shared" si="21"/>
        <v>SIM</v>
      </c>
      <c r="V181" s="15"/>
    </row>
    <row r="182" spans="2:22" x14ac:dyDescent="0.2">
      <c r="B182" s="5" t="s">
        <v>581</v>
      </c>
      <c r="C182" s="5" t="s">
        <v>206</v>
      </c>
      <c r="D182" s="22">
        <f t="shared" si="16"/>
        <v>10</v>
      </c>
      <c r="E182" s="5" t="s">
        <v>287</v>
      </c>
      <c r="F182" s="20">
        <v>35369</v>
      </c>
      <c r="G182" s="34">
        <v>1</v>
      </c>
      <c r="H182" s="64">
        <v>1424.5</v>
      </c>
      <c r="I182" s="36">
        <f t="shared" si="17"/>
        <v>1424.5</v>
      </c>
      <c r="J182" s="45">
        <v>10</v>
      </c>
      <c r="K182" s="46">
        <f t="shared" si="18"/>
        <v>120</v>
      </c>
      <c r="L182" s="42">
        <f t="shared" si="19"/>
        <v>25</v>
      </c>
      <c r="M182" s="24">
        <f t="shared" si="23"/>
        <v>303</v>
      </c>
      <c r="N182" s="26">
        <v>0</v>
      </c>
      <c r="O182" s="61">
        <v>0</v>
      </c>
      <c r="P182" s="60">
        <f>'Cálculo 31.12.2021'!P182+'Cálculo Jan2022'!O182</f>
        <v>-1424.5</v>
      </c>
      <c r="Q182" s="78"/>
      <c r="R182" s="75"/>
      <c r="S182" s="74"/>
      <c r="T182" s="55">
        <f t="shared" si="22"/>
        <v>0</v>
      </c>
      <c r="U182" s="59" t="str">
        <f t="shared" si="21"/>
        <v>SIM</v>
      </c>
      <c r="V182" s="15"/>
    </row>
    <row r="183" spans="2:22" x14ac:dyDescent="0.2">
      <c r="B183" s="5" t="s">
        <v>581</v>
      </c>
      <c r="C183" s="5" t="s">
        <v>206</v>
      </c>
      <c r="D183" s="22">
        <f t="shared" si="16"/>
        <v>10</v>
      </c>
      <c r="E183" s="5" t="s">
        <v>217</v>
      </c>
      <c r="F183" s="20">
        <v>35369</v>
      </c>
      <c r="G183" s="34">
        <v>2</v>
      </c>
      <c r="H183" s="64">
        <v>250</v>
      </c>
      <c r="I183" s="36">
        <f t="shared" si="17"/>
        <v>500</v>
      </c>
      <c r="J183" s="45">
        <v>10</v>
      </c>
      <c r="K183" s="46">
        <f t="shared" si="18"/>
        <v>120</v>
      </c>
      <c r="L183" s="42">
        <f t="shared" si="19"/>
        <v>25</v>
      </c>
      <c r="M183" s="24">
        <f t="shared" si="23"/>
        <v>303</v>
      </c>
      <c r="N183" s="26">
        <v>0</v>
      </c>
      <c r="O183" s="61">
        <v>0</v>
      </c>
      <c r="P183" s="60">
        <f>'Cálculo 31.12.2021'!P183+'Cálculo Jan2022'!O183</f>
        <v>-500</v>
      </c>
      <c r="Q183" s="78"/>
      <c r="R183" s="75"/>
      <c r="S183" s="74"/>
      <c r="T183" s="55">
        <f t="shared" si="22"/>
        <v>0</v>
      </c>
      <c r="U183" s="59" t="str">
        <f t="shared" si="21"/>
        <v>SIM</v>
      </c>
      <c r="V183" s="15"/>
    </row>
    <row r="184" spans="2:22" x14ac:dyDescent="0.2">
      <c r="B184" s="5" t="s">
        <v>581</v>
      </c>
      <c r="C184" s="5" t="s">
        <v>206</v>
      </c>
      <c r="D184" s="22">
        <f t="shared" si="16"/>
        <v>10</v>
      </c>
      <c r="E184" s="5" t="s">
        <v>232</v>
      </c>
      <c r="F184" s="20">
        <v>35369</v>
      </c>
      <c r="G184" s="34">
        <v>1</v>
      </c>
      <c r="H184" s="64">
        <v>275</v>
      </c>
      <c r="I184" s="36">
        <f t="shared" si="17"/>
        <v>275</v>
      </c>
      <c r="J184" s="45">
        <v>10</v>
      </c>
      <c r="K184" s="46">
        <f t="shared" si="18"/>
        <v>120</v>
      </c>
      <c r="L184" s="42">
        <f t="shared" si="19"/>
        <v>25</v>
      </c>
      <c r="M184" s="24">
        <f t="shared" si="23"/>
        <v>303</v>
      </c>
      <c r="N184" s="26">
        <v>0</v>
      </c>
      <c r="O184" s="61">
        <v>0</v>
      </c>
      <c r="P184" s="60">
        <f>'Cálculo 31.12.2021'!P184+'Cálculo Jan2022'!O184</f>
        <v>-275</v>
      </c>
      <c r="Q184" s="78"/>
      <c r="R184" s="75"/>
      <c r="S184" s="74"/>
      <c r="T184" s="55">
        <f t="shared" si="22"/>
        <v>0</v>
      </c>
      <c r="U184" s="59" t="str">
        <f t="shared" si="21"/>
        <v>SIM</v>
      </c>
      <c r="V184" s="15"/>
    </row>
    <row r="185" spans="2:22" x14ac:dyDescent="0.2">
      <c r="B185" s="5" t="s">
        <v>581</v>
      </c>
      <c r="C185" s="5" t="s">
        <v>206</v>
      </c>
      <c r="D185" s="22">
        <f t="shared" si="16"/>
        <v>10</v>
      </c>
      <c r="E185" s="5" t="s">
        <v>288</v>
      </c>
      <c r="F185" s="20">
        <v>35369</v>
      </c>
      <c r="G185" s="34">
        <v>1</v>
      </c>
      <c r="H185" s="64">
        <v>41</v>
      </c>
      <c r="I185" s="36">
        <f t="shared" si="17"/>
        <v>41</v>
      </c>
      <c r="J185" s="45">
        <v>10</v>
      </c>
      <c r="K185" s="46">
        <f t="shared" si="18"/>
        <v>120</v>
      </c>
      <c r="L185" s="42">
        <f t="shared" si="19"/>
        <v>25</v>
      </c>
      <c r="M185" s="24">
        <f t="shared" si="23"/>
        <v>303</v>
      </c>
      <c r="N185" s="26">
        <v>0</v>
      </c>
      <c r="O185" s="61">
        <v>0</v>
      </c>
      <c r="P185" s="60">
        <f>'Cálculo 31.12.2021'!P185+'Cálculo Jan2022'!O185</f>
        <v>-41</v>
      </c>
      <c r="Q185" s="78"/>
      <c r="R185" s="75"/>
      <c r="S185" s="74"/>
      <c r="T185" s="55">
        <f t="shared" si="22"/>
        <v>0</v>
      </c>
      <c r="U185" s="59" t="str">
        <f t="shared" si="21"/>
        <v>SIM</v>
      </c>
      <c r="V185" s="15"/>
    </row>
    <row r="186" spans="2:22" x14ac:dyDescent="0.2">
      <c r="B186" s="5" t="s">
        <v>581</v>
      </c>
      <c r="C186" s="5" t="s">
        <v>206</v>
      </c>
      <c r="D186" s="22">
        <f t="shared" si="16"/>
        <v>10</v>
      </c>
      <c r="E186" s="5" t="s">
        <v>289</v>
      </c>
      <c r="F186" s="20">
        <v>35399</v>
      </c>
      <c r="G186" s="34">
        <v>1</v>
      </c>
      <c r="H186" s="39">
        <v>1695.2</v>
      </c>
      <c r="I186" s="36">
        <f t="shared" si="17"/>
        <v>1695.2</v>
      </c>
      <c r="J186" s="45">
        <v>10</v>
      </c>
      <c r="K186" s="46">
        <f t="shared" si="18"/>
        <v>120</v>
      </c>
      <c r="L186" s="42">
        <f t="shared" si="19"/>
        <v>25</v>
      </c>
      <c r="M186" s="24">
        <f t="shared" si="23"/>
        <v>302</v>
      </c>
      <c r="N186" s="26">
        <v>0</v>
      </c>
      <c r="O186" s="61">
        <v>0</v>
      </c>
      <c r="P186" s="60">
        <f>'Cálculo 31.12.2021'!P186+'Cálculo Jan2022'!O186</f>
        <v>-1695.2</v>
      </c>
      <c r="Q186" s="78"/>
      <c r="R186" s="75"/>
      <c r="S186" s="74"/>
      <c r="T186" s="55">
        <f t="shared" si="22"/>
        <v>0</v>
      </c>
      <c r="U186" s="59" t="str">
        <f t="shared" si="21"/>
        <v>SIM</v>
      </c>
      <c r="V186" s="15"/>
    </row>
    <row r="187" spans="2:22" x14ac:dyDescent="0.2">
      <c r="B187" s="5" t="s">
        <v>581</v>
      </c>
      <c r="C187" s="5" t="s">
        <v>206</v>
      </c>
      <c r="D187" s="22">
        <f t="shared" si="16"/>
        <v>10</v>
      </c>
      <c r="E187" s="5" t="s">
        <v>290</v>
      </c>
      <c r="F187" s="20">
        <v>35399</v>
      </c>
      <c r="G187" s="34">
        <v>1</v>
      </c>
      <c r="H187" s="39">
        <v>174.72</v>
      </c>
      <c r="I187" s="36">
        <f t="shared" si="17"/>
        <v>174.72</v>
      </c>
      <c r="J187" s="45">
        <v>10</v>
      </c>
      <c r="K187" s="46">
        <f t="shared" si="18"/>
        <v>120</v>
      </c>
      <c r="L187" s="42">
        <f t="shared" si="19"/>
        <v>25</v>
      </c>
      <c r="M187" s="24">
        <f t="shared" si="23"/>
        <v>302</v>
      </c>
      <c r="N187" s="26">
        <v>0</v>
      </c>
      <c r="O187" s="61">
        <v>0</v>
      </c>
      <c r="P187" s="60">
        <f>'Cálculo 31.12.2021'!P187+'Cálculo Jan2022'!O187</f>
        <v>-174.72</v>
      </c>
      <c r="Q187" s="78"/>
      <c r="R187" s="75"/>
      <c r="S187" s="74"/>
      <c r="T187" s="55">
        <f t="shared" si="22"/>
        <v>0</v>
      </c>
      <c r="U187" s="59" t="str">
        <f t="shared" si="21"/>
        <v>SIM</v>
      </c>
      <c r="V187" s="15"/>
    </row>
    <row r="188" spans="2:22" x14ac:dyDescent="0.2">
      <c r="B188" s="5" t="s">
        <v>582</v>
      </c>
      <c r="C188" s="5" t="s">
        <v>6</v>
      </c>
      <c r="D188" s="22">
        <f t="shared" si="16"/>
        <v>4</v>
      </c>
      <c r="E188" s="5" t="s">
        <v>565</v>
      </c>
      <c r="F188" s="20">
        <v>35404</v>
      </c>
      <c r="G188" s="34">
        <v>1</v>
      </c>
      <c r="H188" s="39">
        <v>22085.7</v>
      </c>
      <c r="I188" s="36">
        <f t="shared" si="17"/>
        <v>22085.7</v>
      </c>
      <c r="J188" s="45">
        <v>25</v>
      </c>
      <c r="K188" s="46">
        <f t="shared" si="18"/>
        <v>300</v>
      </c>
      <c r="L188" s="42">
        <f t="shared" si="19"/>
        <v>25</v>
      </c>
      <c r="M188" s="24">
        <f t="shared" si="23"/>
        <v>301</v>
      </c>
      <c r="N188" s="26">
        <v>0</v>
      </c>
      <c r="O188" s="61">
        <v>0</v>
      </c>
      <c r="P188" s="60">
        <f>'Cálculo 31.12.2021'!P188+'Cálculo Jan2022'!O188</f>
        <v>-22085.7</v>
      </c>
      <c r="Q188" s="78"/>
      <c r="R188" s="75"/>
      <c r="S188" s="74"/>
      <c r="T188" s="55">
        <f t="shared" si="22"/>
        <v>0</v>
      </c>
      <c r="U188" s="59" t="str">
        <f t="shared" si="21"/>
        <v>SIM</v>
      </c>
      <c r="V188" s="15"/>
    </row>
    <row r="189" spans="2:22" x14ac:dyDescent="0.2">
      <c r="B189" s="5" t="s">
        <v>581</v>
      </c>
      <c r="C189" s="5" t="s">
        <v>208</v>
      </c>
      <c r="D189" s="22">
        <f t="shared" si="16"/>
        <v>10</v>
      </c>
      <c r="E189" s="5" t="s">
        <v>43</v>
      </c>
      <c r="F189" s="20">
        <v>35430</v>
      </c>
      <c r="G189" s="34">
        <v>7</v>
      </c>
      <c r="H189" s="64">
        <v>1237.06</v>
      </c>
      <c r="I189" s="36">
        <f t="shared" si="17"/>
        <v>8659.42</v>
      </c>
      <c r="J189" s="45">
        <v>10</v>
      </c>
      <c r="K189" s="46">
        <f t="shared" si="18"/>
        <v>120</v>
      </c>
      <c r="L189" s="42">
        <f t="shared" si="19"/>
        <v>25</v>
      </c>
      <c r="M189" s="24">
        <f t="shared" si="23"/>
        <v>301</v>
      </c>
      <c r="N189" s="26">
        <v>0</v>
      </c>
      <c r="O189" s="61">
        <v>0</v>
      </c>
      <c r="P189" s="60">
        <f>'Cálculo 31.12.2021'!P189+'Cálculo Jan2022'!O189</f>
        <v>-8659.42</v>
      </c>
      <c r="Q189" s="78"/>
      <c r="R189" s="75"/>
      <c r="S189" s="74"/>
      <c r="T189" s="55">
        <f t="shared" si="22"/>
        <v>0</v>
      </c>
      <c r="U189" s="59" t="str">
        <f t="shared" si="21"/>
        <v>SIM</v>
      </c>
      <c r="V189" s="15"/>
    </row>
    <row r="190" spans="2:22" x14ac:dyDescent="0.2">
      <c r="B190" s="5" t="s">
        <v>581</v>
      </c>
      <c r="C190" s="5" t="s">
        <v>208</v>
      </c>
      <c r="D190" s="22">
        <f t="shared" si="16"/>
        <v>10</v>
      </c>
      <c r="E190" s="5" t="s">
        <v>57</v>
      </c>
      <c r="F190" s="20">
        <v>35430</v>
      </c>
      <c r="G190" s="34">
        <v>1</v>
      </c>
      <c r="H190" s="64">
        <v>175</v>
      </c>
      <c r="I190" s="36">
        <f t="shared" si="17"/>
        <v>175</v>
      </c>
      <c r="J190" s="45">
        <v>10</v>
      </c>
      <c r="K190" s="46">
        <f t="shared" si="18"/>
        <v>120</v>
      </c>
      <c r="L190" s="42">
        <f t="shared" si="19"/>
        <v>25</v>
      </c>
      <c r="M190" s="24">
        <f t="shared" si="23"/>
        <v>301</v>
      </c>
      <c r="N190" s="26">
        <v>0</v>
      </c>
      <c r="O190" s="61">
        <v>0</v>
      </c>
      <c r="P190" s="60">
        <f>'Cálculo 31.12.2021'!P190+'Cálculo Jan2022'!O190</f>
        <v>-175</v>
      </c>
      <c r="Q190" s="78"/>
      <c r="R190" s="75"/>
      <c r="S190" s="74"/>
      <c r="T190" s="55">
        <f t="shared" si="22"/>
        <v>0</v>
      </c>
      <c r="U190" s="59" t="str">
        <f t="shared" si="21"/>
        <v>SIM</v>
      </c>
      <c r="V190" s="15"/>
    </row>
    <row r="191" spans="2:22" x14ac:dyDescent="0.2">
      <c r="B191" s="5" t="s">
        <v>581</v>
      </c>
      <c r="C191" s="5" t="s">
        <v>208</v>
      </c>
      <c r="D191" s="22">
        <f t="shared" si="16"/>
        <v>10</v>
      </c>
      <c r="E191" s="5" t="s">
        <v>58</v>
      </c>
      <c r="F191" s="20">
        <v>35430</v>
      </c>
      <c r="G191" s="34">
        <v>1</v>
      </c>
      <c r="H191" s="64">
        <v>332</v>
      </c>
      <c r="I191" s="36">
        <f t="shared" si="17"/>
        <v>332</v>
      </c>
      <c r="J191" s="45">
        <v>10</v>
      </c>
      <c r="K191" s="46">
        <f t="shared" si="18"/>
        <v>120</v>
      </c>
      <c r="L191" s="42">
        <f t="shared" si="19"/>
        <v>25</v>
      </c>
      <c r="M191" s="24">
        <f t="shared" si="23"/>
        <v>301</v>
      </c>
      <c r="N191" s="26">
        <v>0</v>
      </c>
      <c r="O191" s="61">
        <v>0</v>
      </c>
      <c r="P191" s="60">
        <f>'Cálculo 31.12.2021'!P191+'Cálculo Jan2022'!O191</f>
        <v>-332</v>
      </c>
      <c r="Q191" s="78"/>
      <c r="R191" s="75"/>
      <c r="S191" s="74"/>
      <c r="T191" s="55">
        <f t="shared" si="22"/>
        <v>0</v>
      </c>
      <c r="U191" s="59" t="str">
        <f t="shared" si="21"/>
        <v>SIM</v>
      </c>
      <c r="V191" s="15"/>
    </row>
    <row r="192" spans="2:22" x14ac:dyDescent="0.2">
      <c r="B192" s="5" t="s">
        <v>581</v>
      </c>
      <c r="C192" s="5" t="s">
        <v>206</v>
      </c>
      <c r="D192" s="22">
        <f t="shared" si="16"/>
        <v>10</v>
      </c>
      <c r="E192" s="5" t="s">
        <v>291</v>
      </c>
      <c r="F192" s="20">
        <v>35430</v>
      </c>
      <c r="G192" s="34">
        <v>1</v>
      </c>
      <c r="H192" s="64">
        <v>109</v>
      </c>
      <c r="I192" s="36">
        <f t="shared" si="17"/>
        <v>109</v>
      </c>
      <c r="J192" s="45">
        <v>10</v>
      </c>
      <c r="K192" s="46">
        <f t="shared" si="18"/>
        <v>120</v>
      </c>
      <c r="L192" s="42">
        <f t="shared" si="19"/>
        <v>25</v>
      </c>
      <c r="M192" s="24">
        <f t="shared" si="23"/>
        <v>301</v>
      </c>
      <c r="N192" s="26">
        <v>0</v>
      </c>
      <c r="O192" s="61">
        <v>0</v>
      </c>
      <c r="P192" s="60">
        <f>'Cálculo 31.12.2021'!P192+'Cálculo Jan2022'!O192</f>
        <v>-109</v>
      </c>
      <c r="Q192" s="78"/>
      <c r="R192" s="75"/>
      <c r="S192" s="74"/>
      <c r="T192" s="55">
        <f t="shared" si="22"/>
        <v>0</v>
      </c>
      <c r="U192" s="59" t="str">
        <f t="shared" si="21"/>
        <v>SIM</v>
      </c>
      <c r="V192" s="15"/>
    </row>
    <row r="193" spans="2:22" x14ac:dyDescent="0.2">
      <c r="B193" s="5" t="s">
        <v>581</v>
      </c>
      <c r="C193" s="5" t="s">
        <v>206</v>
      </c>
      <c r="D193" s="22">
        <f t="shared" si="16"/>
        <v>10</v>
      </c>
      <c r="E193" s="5" t="s">
        <v>271</v>
      </c>
      <c r="F193" s="20">
        <v>35430</v>
      </c>
      <c r="G193" s="34">
        <v>1</v>
      </c>
      <c r="H193" s="64">
        <v>890</v>
      </c>
      <c r="I193" s="36">
        <f t="shared" si="17"/>
        <v>890</v>
      </c>
      <c r="J193" s="45">
        <v>10</v>
      </c>
      <c r="K193" s="46">
        <f t="shared" si="18"/>
        <v>120</v>
      </c>
      <c r="L193" s="42">
        <f t="shared" si="19"/>
        <v>25</v>
      </c>
      <c r="M193" s="24">
        <f t="shared" si="23"/>
        <v>301</v>
      </c>
      <c r="N193" s="26">
        <v>0</v>
      </c>
      <c r="O193" s="61">
        <v>0</v>
      </c>
      <c r="P193" s="60">
        <f>'Cálculo 31.12.2021'!P193+'Cálculo Jan2022'!O193</f>
        <v>-890</v>
      </c>
      <c r="Q193" s="78"/>
      <c r="R193" s="75"/>
      <c r="S193" s="74"/>
      <c r="T193" s="55">
        <f t="shared" si="22"/>
        <v>0</v>
      </c>
      <c r="U193" s="59" t="str">
        <f t="shared" si="21"/>
        <v>SIM</v>
      </c>
      <c r="V193" s="15"/>
    </row>
    <row r="194" spans="2:22" x14ac:dyDescent="0.2">
      <c r="B194" s="5" t="s">
        <v>581</v>
      </c>
      <c r="C194" s="5" t="s">
        <v>206</v>
      </c>
      <c r="D194" s="22">
        <f t="shared" si="16"/>
        <v>10</v>
      </c>
      <c r="E194" s="5" t="s">
        <v>239</v>
      </c>
      <c r="F194" s="20">
        <v>35430</v>
      </c>
      <c r="G194" s="34">
        <v>6</v>
      </c>
      <c r="H194" s="64">
        <v>44</v>
      </c>
      <c r="I194" s="36">
        <f t="shared" si="17"/>
        <v>264</v>
      </c>
      <c r="J194" s="45">
        <v>10</v>
      </c>
      <c r="K194" s="46">
        <f t="shared" si="18"/>
        <v>120</v>
      </c>
      <c r="L194" s="42">
        <f t="shared" si="19"/>
        <v>25</v>
      </c>
      <c r="M194" s="24">
        <f t="shared" si="23"/>
        <v>301</v>
      </c>
      <c r="N194" s="26">
        <v>0</v>
      </c>
      <c r="O194" s="61">
        <v>0</v>
      </c>
      <c r="P194" s="60">
        <f>'Cálculo 31.12.2021'!P194+'Cálculo Jan2022'!O194</f>
        <v>-264</v>
      </c>
      <c r="Q194" s="78"/>
      <c r="R194" s="75"/>
      <c r="S194" s="74"/>
      <c r="T194" s="55">
        <f t="shared" si="22"/>
        <v>0</v>
      </c>
      <c r="U194" s="59" t="str">
        <f t="shared" si="21"/>
        <v>SIM</v>
      </c>
      <c r="V194" s="15"/>
    </row>
    <row r="195" spans="2:22" x14ac:dyDescent="0.2">
      <c r="B195" s="5" t="s">
        <v>581</v>
      </c>
      <c r="C195" s="5" t="s">
        <v>206</v>
      </c>
      <c r="D195" s="22">
        <f t="shared" si="16"/>
        <v>10</v>
      </c>
      <c r="E195" s="5" t="s">
        <v>232</v>
      </c>
      <c r="F195" s="20">
        <v>35430</v>
      </c>
      <c r="G195" s="34">
        <v>1</v>
      </c>
      <c r="H195" s="64">
        <v>269</v>
      </c>
      <c r="I195" s="36">
        <f t="shared" si="17"/>
        <v>269</v>
      </c>
      <c r="J195" s="45">
        <v>10</v>
      </c>
      <c r="K195" s="46">
        <f t="shared" si="18"/>
        <v>120</v>
      </c>
      <c r="L195" s="42">
        <f t="shared" si="19"/>
        <v>25</v>
      </c>
      <c r="M195" s="24">
        <f t="shared" si="23"/>
        <v>301</v>
      </c>
      <c r="N195" s="26">
        <v>0</v>
      </c>
      <c r="O195" s="61">
        <v>0</v>
      </c>
      <c r="P195" s="60">
        <f>'Cálculo 31.12.2021'!P195+'Cálculo Jan2022'!O195</f>
        <v>-269</v>
      </c>
      <c r="Q195" s="78"/>
      <c r="R195" s="75"/>
      <c r="S195" s="74"/>
      <c r="T195" s="55">
        <f t="shared" si="22"/>
        <v>0</v>
      </c>
      <c r="U195" s="59" t="str">
        <f t="shared" si="21"/>
        <v>SIM</v>
      </c>
      <c r="V195" s="15"/>
    </row>
    <row r="196" spans="2:22" x14ac:dyDescent="0.2">
      <c r="B196" s="5" t="s">
        <v>581</v>
      </c>
      <c r="C196" s="5" t="s">
        <v>206</v>
      </c>
      <c r="D196" s="22">
        <f t="shared" ref="D196:D259" si="24">((12*100)/K196)</f>
        <v>10</v>
      </c>
      <c r="E196" s="5" t="s">
        <v>292</v>
      </c>
      <c r="F196" s="20">
        <v>35430</v>
      </c>
      <c r="G196" s="34">
        <v>1</v>
      </c>
      <c r="H196" s="64">
        <v>140</v>
      </c>
      <c r="I196" s="36">
        <f t="shared" ref="I196:I259" si="25">G196*H196</f>
        <v>140</v>
      </c>
      <c r="J196" s="45">
        <v>10</v>
      </c>
      <c r="K196" s="46">
        <f t="shared" ref="K196:K259" si="26">J196*12</f>
        <v>120</v>
      </c>
      <c r="L196" s="42">
        <f t="shared" ref="L196:L259" si="27">DATEDIF(F196,$F$2,"Y")</f>
        <v>25</v>
      </c>
      <c r="M196" s="24">
        <f t="shared" ref="M196:M201" si="28">DATEDIF(F196,$F$2,"M")</f>
        <v>301</v>
      </c>
      <c r="N196" s="26">
        <v>0</v>
      </c>
      <c r="O196" s="61">
        <v>0</v>
      </c>
      <c r="P196" s="60">
        <f>'Cálculo 31.12.2021'!P196+'Cálculo Jan2022'!O196</f>
        <v>-140</v>
      </c>
      <c r="Q196" s="78"/>
      <c r="R196" s="75"/>
      <c r="S196" s="74"/>
      <c r="T196" s="55">
        <f t="shared" si="22"/>
        <v>0</v>
      </c>
      <c r="U196" s="59" t="str">
        <f t="shared" ref="U196:U259" si="29">IF(M196&gt;K196,"SIM","NÃO")</f>
        <v>SIM</v>
      </c>
      <c r="V196" s="15"/>
    </row>
    <row r="197" spans="2:22" x14ac:dyDescent="0.2">
      <c r="B197" s="5" t="s">
        <v>581</v>
      </c>
      <c r="C197" s="5" t="s">
        <v>206</v>
      </c>
      <c r="D197" s="22">
        <f t="shared" si="24"/>
        <v>10</v>
      </c>
      <c r="E197" s="5" t="s">
        <v>293</v>
      </c>
      <c r="F197" s="20">
        <v>35430</v>
      </c>
      <c r="G197" s="34">
        <v>2</v>
      </c>
      <c r="H197" s="64">
        <v>154.5</v>
      </c>
      <c r="I197" s="36">
        <f t="shared" si="25"/>
        <v>309</v>
      </c>
      <c r="J197" s="45">
        <v>10</v>
      </c>
      <c r="K197" s="46">
        <f t="shared" si="26"/>
        <v>120</v>
      </c>
      <c r="L197" s="42">
        <f t="shared" si="27"/>
        <v>25</v>
      </c>
      <c r="M197" s="24">
        <f t="shared" si="28"/>
        <v>301</v>
      </c>
      <c r="N197" s="26">
        <v>0</v>
      </c>
      <c r="O197" s="61">
        <v>0</v>
      </c>
      <c r="P197" s="60">
        <f>'Cálculo 31.12.2021'!P197+'Cálculo Jan2022'!O197</f>
        <v>-309</v>
      </c>
      <c r="Q197" s="78"/>
      <c r="R197" s="75"/>
      <c r="S197" s="74"/>
      <c r="T197" s="55">
        <f t="shared" ref="T197:T260" si="30">I197+P197</f>
        <v>0</v>
      </c>
      <c r="U197" s="59" t="str">
        <f t="shared" si="29"/>
        <v>SIM</v>
      </c>
      <c r="V197" s="15"/>
    </row>
    <row r="198" spans="2:22" x14ac:dyDescent="0.2">
      <c r="B198" s="5" t="s">
        <v>581</v>
      </c>
      <c r="C198" s="5" t="s">
        <v>206</v>
      </c>
      <c r="D198" s="22">
        <f t="shared" si="24"/>
        <v>10</v>
      </c>
      <c r="E198" s="5" t="s">
        <v>294</v>
      </c>
      <c r="F198" s="20">
        <v>35430</v>
      </c>
      <c r="G198" s="34">
        <v>1</v>
      </c>
      <c r="H198" s="64">
        <v>159</v>
      </c>
      <c r="I198" s="36">
        <f t="shared" si="25"/>
        <v>159</v>
      </c>
      <c r="J198" s="45">
        <v>10</v>
      </c>
      <c r="K198" s="46">
        <f t="shared" si="26"/>
        <v>120</v>
      </c>
      <c r="L198" s="42">
        <f t="shared" si="27"/>
        <v>25</v>
      </c>
      <c r="M198" s="24">
        <f t="shared" si="28"/>
        <v>301</v>
      </c>
      <c r="N198" s="26">
        <v>0</v>
      </c>
      <c r="O198" s="61">
        <v>0</v>
      </c>
      <c r="P198" s="60">
        <f>'Cálculo 31.12.2021'!P198+'Cálculo Jan2022'!O198</f>
        <v>-159</v>
      </c>
      <c r="Q198" s="78"/>
      <c r="R198" s="75"/>
      <c r="S198" s="74"/>
      <c r="T198" s="55">
        <f t="shared" si="30"/>
        <v>0</v>
      </c>
      <c r="U198" s="59" t="str">
        <f t="shared" si="29"/>
        <v>SIM</v>
      </c>
      <c r="V198" s="15"/>
    </row>
    <row r="199" spans="2:22" x14ac:dyDescent="0.2">
      <c r="B199" s="5" t="s">
        <v>581</v>
      </c>
      <c r="C199" s="5" t="s">
        <v>206</v>
      </c>
      <c r="D199" s="22">
        <f t="shared" si="24"/>
        <v>10</v>
      </c>
      <c r="E199" s="5" t="s">
        <v>295</v>
      </c>
      <c r="F199" s="20">
        <v>35430</v>
      </c>
      <c r="G199" s="34">
        <v>1</v>
      </c>
      <c r="H199" s="64">
        <v>278</v>
      </c>
      <c r="I199" s="36">
        <f t="shared" si="25"/>
        <v>278</v>
      </c>
      <c r="J199" s="45">
        <v>10</v>
      </c>
      <c r="K199" s="46">
        <f t="shared" si="26"/>
        <v>120</v>
      </c>
      <c r="L199" s="42">
        <f t="shared" si="27"/>
        <v>25</v>
      </c>
      <c r="M199" s="24">
        <f t="shared" si="28"/>
        <v>301</v>
      </c>
      <c r="N199" s="26">
        <v>0</v>
      </c>
      <c r="O199" s="61">
        <v>0</v>
      </c>
      <c r="P199" s="60">
        <f>'Cálculo 31.12.2021'!P199+'Cálculo Jan2022'!O199</f>
        <v>-278</v>
      </c>
      <c r="Q199" s="78"/>
      <c r="R199" s="75"/>
      <c r="S199" s="74"/>
      <c r="T199" s="55">
        <f t="shared" si="30"/>
        <v>0</v>
      </c>
      <c r="U199" s="59" t="str">
        <f t="shared" si="29"/>
        <v>SIM</v>
      </c>
      <c r="V199" s="15"/>
    </row>
    <row r="200" spans="2:22" x14ac:dyDescent="0.2">
      <c r="B200" s="5" t="s">
        <v>581</v>
      </c>
      <c r="C200" s="5" t="s">
        <v>206</v>
      </c>
      <c r="D200" s="22">
        <f t="shared" si="24"/>
        <v>10</v>
      </c>
      <c r="E200" s="5" t="s">
        <v>296</v>
      </c>
      <c r="F200" s="20">
        <v>35430</v>
      </c>
      <c r="G200" s="34">
        <v>1</v>
      </c>
      <c r="H200" s="64">
        <v>185</v>
      </c>
      <c r="I200" s="36">
        <f t="shared" si="25"/>
        <v>185</v>
      </c>
      <c r="J200" s="45">
        <v>10</v>
      </c>
      <c r="K200" s="46">
        <f t="shared" si="26"/>
        <v>120</v>
      </c>
      <c r="L200" s="42">
        <f t="shared" si="27"/>
        <v>25</v>
      </c>
      <c r="M200" s="24">
        <f t="shared" si="28"/>
        <v>301</v>
      </c>
      <c r="N200" s="26">
        <v>0</v>
      </c>
      <c r="O200" s="61">
        <v>0</v>
      </c>
      <c r="P200" s="60">
        <f>'Cálculo 31.12.2021'!P200+'Cálculo Jan2022'!O200</f>
        <v>-185</v>
      </c>
      <c r="Q200" s="78"/>
      <c r="R200" s="75"/>
      <c r="S200" s="74"/>
      <c r="T200" s="55">
        <f t="shared" si="30"/>
        <v>0</v>
      </c>
      <c r="U200" s="59" t="str">
        <f t="shared" si="29"/>
        <v>SIM</v>
      </c>
      <c r="V200" s="15"/>
    </row>
    <row r="201" spans="2:22" x14ac:dyDescent="0.2">
      <c r="B201" s="5" t="s">
        <v>581</v>
      </c>
      <c r="C201" s="5" t="s">
        <v>205</v>
      </c>
      <c r="D201" s="22">
        <f t="shared" si="24"/>
        <v>20</v>
      </c>
      <c r="E201" s="5" t="s">
        <v>474</v>
      </c>
      <c r="F201" s="20">
        <v>35430</v>
      </c>
      <c r="G201" s="34">
        <v>1</v>
      </c>
      <c r="H201" s="64">
        <v>4649.79</v>
      </c>
      <c r="I201" s="36">
        <f t="shared" si="25"/>
        <v>4649.79</v>
      </c>
      <c r="J201" s="45">
        <v>5</v>
      </c>
      <c r="K201" s="46">
        <f t="shared" si="26"/>
        <v>60</v>
      </c>
      <c r="L201" s="42">
        <f t="shared" si="27"/>
        <v>25</v>
      </c>
      <c r="M201" s="24">
        <f t="shared" si="28"/>
        <v>301</v>
      </c>
      <c r="N201" s="26">
        <v>0</v>
      </c>
      <c r="O201" s="61">
        <v>0</v>
      </c>
      <c r="P201" s="60">
        <f>'Cálculo 31.12.2021'!P201+'Cálculo Jan2022'!O201</f>
        <v>-4649.79</v>
      </c>
      <c r="Q201" s="78"/>
      <c r="R201" s="75"/>
      <c r="S201" s="74"/>
      <c r="T201" s="55">
        <f t="shared" si="30"/>
        <v>0</v>
      </c>
      <c r="U201" s="59" t="str">
        <f t="shared" si="29"/>
        <v>SIM</v>
      </c>
      <c r="V201" s="15"/>
    </row>
    <row r="202" spans="2:22" x14ac:dyDescent="0.2">
      <c r="B202" s="5" t="s">
        <v>582</v>
      </c>
      <c r="C202" s="5" t="s">
        <v>6</v>
      </c>
      <c r="D202" s="22">
        <f t="shared" si="24"/>
        <v>4</v>
      </c>
      <c r="E202" s="5" t="s">
        <v>566</v>
      </c>
      <c r="F202" s="20">
        <v>35450</v>
      </c>
      <c r="G202" s="34">
        <v>1</v>
      </c>
      <c r="H202" s="39">
        <v>24219.7</v>
      </c>
      <c r="I202" s="36">
        <f t="shared" si="25"/>
        <v>24219.7</v>
      </c>
      <c r="J202" s="45">
        <v>25</v>
      </c>
      <c r="K202" s="46">
        <f t="shared" si="26"/>
        <v>300</v>
      </c>
      <c r="L202" s="42">
        <f t="shared" si="27"/>
        <v>25</v>
      </c>
      <c r="M202" s="24">
        <f>DATEDIF(F202,$F$2,"M")+1</f>
        <v>301</v>
      </c>
      <c r="N202" s="26">
        <v>0</v>
      </c>
      <c r="O202" s="61">
        <v>0</v>
      </c>
      <c r="P202" s="60">
        <f>'Cálculo 31.12.2021'!P202+'Cálculo Jan2022'!O202</f>
        <v>-24138.967666666664</v>
      </c>
      <c r="Q202" s="78"/>
      <c r="R202" s="75"/>
      <c r="S202" s="74"/>
      <c r="T202" s="55">
        <f t="shared" si="30"/>
        <v>80.73233333333701</v>
      </c>
      <c r="U202" s="59" t="str">
        <f t="shared" si="29"/>
        <v>SIM</v>
      </c>
      <c r="V202" s="15"/>
    </row>
    <row r="203" spans="2:22" x14ac:dyDescent="0.2">
      <c r="B203" s="5" t="s">
        <v>581</v>
      </c>
      <c r="C203" s="5" t="s">
        <v>208</v>
      </c>
      <c r="D203" s="22">
        <f t="shared" si="24"/>
        <v>10</v>
      </c>
      <c r="E203" s="5" t="s">
        <v>59</v>
      </c>
      <c r="F203" s="20">
        <v>35461</v>
      </c>
      <c r="G203" s="34">
        <v>1</v>
      </c>
      <c r="H203" s="39">
        <v>370</v>
      </c>
      <c r="I203" s="36">
        <f t="shared" si="25"/>
        <v>370</v>
      </c>
      <c r="J203" s="45">
        <v>10</v>
      </c>
      <c r="K203" s="46">
        <f t="shared" si="26"/>
        <v>120</v>
      </c>
      <c r="L203" s="42">
        <f t="shared" si="27"/>
        <v>25</v>
      </c>
      <c r="M203" s="24">
        <f t="shared" ref="M203:M266" si="31">DATEDIF(F203,$F$2,"M")</f>
        <v>300</v>
      </c>
      <c r="N203" s="26">
        <v>0</v>
      </c>
      <c r="O203" s="61">
        <v>0</v>
      </c>
      <c r="P203" s="60">
        <f>'Cálculo 31.12.2021'!P203+'Cálculo Jan2022'!O203</f>
        <v>-370</v>
      </c>
      <c r="Q203" s="78"/>
      <c r="R203" s="75"/>
      <c r="S203" s="74"/>
      <c r="T203" s="55">
        <f t="shared" si="30"/>
        <v>0</v>
      </c>
      <c r="U203" s="59" t="str">
        <f t="shared" si="29"/>
        <v>SIM</v>
      </c>
      <c r="V203" s="15"/>
    </row>
    <row r="204" spans="2:22" x14ac:dyDescent="0.2">
      <c r="B204" s="5" t="s">
        <v>581</v>
      </c>
      <c r="C204" s="5" t="s">
        <v>208</v>
      </c>
      <c r="D204" s="22">
        <f t="shared" si="24"/>
        <v>10</v>
      </c>
      <c r="E204" s="5" t="s">
        <v>56</v>
      </c>
      <c r="F204" s="20">
        <v>35520</v>
      </c>
      <c r="G204" s="34">
        <v>1</v>
      </c>
      <c r="H204" s="39">
        <v>359</v>
      </c>
      <c r="I204" s="36">
        <f t="shared" si="25"/>
        <v>359</v>
      </c>
      <c r="J204" s="45">
        <v>10</v>
      </c>
      <c r="K204" s="46">
        <f t="shared" si="26"/>
        <v>120</v>
      </c>
      <c r="L204" s="42">
        <f t="shared" si="27"/>
        <v>24</v>
      </c>
      <c r="M204" s="24">
        <f t="shared" si="31"/>
        <v>298</v>
      </c>
      <c r="N204" s="26">
        <v>0</v>
      </c>
      <c r="O204" s="61">
        <v>0</v>
      </c>
      <c r="P204" s="60">
        <f>'Cálculo 31.12.2021'!P204+'Cálculo Jan2022'!O204</f>
        <v>-359</v>
      </c>
      <c r="Q204" s="78"/>
      <c r="R204" s="75"/>
      <c r="S204" s="74"/>
      <c r="T204" s="55">
        <f t="shared" si="30"/>
        <v>0</v>
      </c>
      <c r="U204" s="59" t="str">
        <f t="shared" si="29"/>
        <v>SIM</v>
      </c>
      <c r="V204" s="15"/>
    </row>
    <row r="205" spans="2:22" x14ac:dyDescent="0.2">
      <c r="B205" s="5" t="s">
        <v>581</v>
      </c>
      <c r="C205" s="5" t="s">
        <v>208</v>
      </c>
      <c r="D205" s="22">
        <f t="shared" si="24"/>
        <v>10</v>
      </c>
      <c r="E205" s="5" t="s">
        <v>60</v>
      </c>
      <c r="F205" s="20">
        <v>35550</v>
      </c>
      <c r="G205" s="34">
        <v>2</v>
      </c>
      <c r="H205" s="39">
        <v>850</v>
      </c>
      <c r="I205" s="36">
        <f t="shared" si="25"/>
        <v>1700</v>
      </c>
      <c r="J205" s="45">
        <v>10</v>
      </c>
      <c r="K205" s="46">
        <f t="shared" si="26"/>
        <v>120</v>
      </c>
      <c r="L205" s="42">
        <f t="shared" si="27"/>
        <v>24</v>
      </c>
      <c r="M205" s="24">
        <f t="shared" si="31"/>
        <v>297</v>
      </c>
      <c r="N205" s="26">
        <v>0</v>
      </c>
      <c r="O205" s="61">
        <v>0</v>
      </c>
      <c r="P205" s="60">
        <f>'Cálculo 31.12.2021'!P205+'Cálculo Jan2022'!O205</f>
        <v>-1700</v>
      </c>
      <c r="Q205" s="78"/>
      <c r="R205" s="75"/>
      <c r="S205" s="74"/>
      <c r="T205" s="55">
        <f t="shared" si="30"/>
        <v>0</v>
      </c>
      <c r="U205" s="59" t="str">
        <f t="shared" si="29"/>
        <v>SIM</v>
      </c>
      <c r="V205" s="15"/>
    </row>
    <row r="206" spans="2:22" x14ac:dyDescent="0.2">
      <c r="B206" s="5" t="s">
        <v>581</v>
      </c>
      <c r="C206" s="5" t="s">
        <v>208</v>
      </c>
      <c r="D206" s="22">
        <f t="shared" si="24"/>
        <v>10</v>
      </c>
      <c r="E206" s="5" t="s">
        <v>61</v>
      </c>
      <c r="F206" s="20">
        <v>35611</v>
      </c>
      <c r="G206" s="34">
        <v>1</v>
      </c>
      <c r="H206" s="39">
        <v>390</v>
      </c>
      <c r="I206" s="36">
        <f t="shared" si="25"/>
        <v>390</v>
      </c>
      <c r="J206" s="45">
        <v>10</v>
      </c>
      <c r="K206" s="46">
        <f t="shared" si="26"/>
        <v>120</v>
      </c>
      <c r="L206" s="42">
        <f t="shared" si="27"/>
        <v>24</v>
      </c>
      <c r="M206" s="24">
        <f t="shared" si="31"/>
        <v>295</v>
      </c>
      <c r="N206" s="26">
        <v>0</v>
      </c>
      <c r="O206" s="61">
        <v>0</v>
      </c>
      <c r="P206" s="60">
        <f>'Cálculo 31.12.2021'!P206+'Cálculo Jan2022'!O206</f>
        <v>-390</v>
      </c>
      <c r="Q206" s="78"/>
      <c r="R206" s="75"/>
      <c r="S206" s="74"/>
      <c r="T206" s="55">
        <f t="shared" si="30"/>
        <v>0</v>
      </c>
      <c r="U206" s="59" t="str">
        <f t="shared" si="29"/>
        <v>SIM</v>
      </c>
      <c r="V206" s="15"/>
    </row>
    <row r="207" spans="2:22" x14ac:dyDescent="0.2">
      <c r="B207" s="5" t="s">
        <v>581</v>
      </c>
      <c r="C207" s="5" t="s">
        <v>206</v>
      </c>
      <c r="D207" s="22">
        <f t="shared" si="24"/>
        <v>10</v>
      </c>
      <c r="E207" s="5" t="s">
        <v>262</v>
      </c>
      <c r="F207" s="20">
        <v>35611</v>
      </c>
      <c r="G207" s="34">
        <v>2</v>
      </c>
      <c r="H207" s="39">
        <v>80</v>
      </c>
      <c r="I207" s="36">
        <f t="shared" si="25"/>
        <v>160</v>
      </c>
      <c r="J207" s="45">
        <v>10</v>
      </c>
      <c r="K207" s="46">
        <f t="shared" si="26"/>
        <v>120</v>
      </c>
      <c r="L207" s="42">
        <f t="shared" si="27"/>
        <v>24</v>
      </c>
      <c r="M207" s="24">
        <f t="shared" si="31"/>
        <v>295</v>
      </c>
      <c r="N207" s="26">
        <v>0</v>
      </c>
      <c r="O207" s="61">
        <v>0</v>
      </c>
      <c r="P207" s="60">
        <f>'Cálculo 31.12.2021'!P207+'Cálculo Jan2022'!O207</f>
        <v>-160</v>
      </c>
      <c r="Q207" s="78"/>
      <c r="R207" s="75"/>
      <c r="S207" s="74"/>
      <c r="T207" s="55">
        <f t="shared" si="30"/>
        <v>0</v>
      </c>
      <c r="U207" s="59" t="str">
        <f t="shared" si="29"/>
        <v>SIM</v>
      </c>
      <c r="V207" s="15"/>
    </row>
    <row r="208" spans="2:22" x14ac:dyDescent="0.2">
      <c r="B208" s="5" t="s">
        <v>581</v>
      </c>
      <c r="C208" s="5" t="s">
        <v>206</v>
      </c>
      <c r="D208" s="22">
        <f t="shared" si="24"/>
        <v>10</v>
      </c>
      <c r="E208" s="5" t="s">
        <v>297</v>
      </c>
      <c r="F208" s="20">
        <v>35642</v>
      </c>
      <c r="G208" s="34">
        <v>1</v>
      </c>
      <c r="H208" s="39">
        <v>184</v>
      </c>
      <c r="I208" s="36">
        <f t="shared" si="25"/>
        <v>184</v>
      </c>
      <c r="J208" s="45">
        <v>10</v>
      </c>
      <c r="K208" s="46">
        <f t="shared" si="26"/>
        <v>120</v>
      </c>
      <c r="L208" s="42">
        <f t="shared" si="27"/>
        <v>24</v>
      </c>
      <c r="M208" s="24">
        <f t="shared" si="31"/>
        <v>294</v>
      </c>
      <c r="N208" s="26">
        <v>0</v>
      </c>
      <c r="O208" s="61">
        <v>0</v>
      </c>
      <c r="P208" s="60">
        <f>'Cálculo 31.12.2021'!P208+'Cálculo Jan2022'!O208</f>
        <v>-184</v>
      </c>
      <c r="Q208" s="78"/>
      <c r="R208" s="75"/>
      <c r="S208" s="74"/>
      <c r="T208" s="55">
        <f t="shared" si="30"/>
        <v>0</v>
      </c>
      <c r="U208" s="59" t="str">
        <f t="shared" si="29"/>
        <v>SIM</v>
      </c>
      <c r="V208" s="15"/>
    </row>
    <row r="209" spans="2:22" x14ac:dyDescent="0.2">
      <c r="B209" s="5" t="s">
        <v>581</v>
      </c>
      <c r="C209" s="5" t="s">
        <v>206</v>
      </c>
      <c r="D209" s="22">
        <f t="shared" si="24"/>
        <v>10</v>
      </c>
      <c r="E209" s="5" t="s">
        <v>298</v>
      </c>
      <c r="F209" s="20">
        <v>35642</v>
      </c>
      <c r="G209" s="34">
        <v>1</v>
      </c>
      <c r="H209" s="39">
        <v>137</v>
      </c>
      <c r="I209" s="36">
        <f t="shared" si="25"/>
        <v>137</v>
      </c>
      <c r="J209" s="45">
        <v>10</v>
      </c>
      <c r="K209" s="46">
        <f t="shared" si="26"/>
        <v>120</v>
      </c>
      <c r="L209" s="42">
        <f t="shared" si="27"/>
        <v>24</v>
      </c>
      <c r="M209" s="24">
        <f t="shared" si="31"/>
        <v>294</v>
      </c>
      <c r="N209" s="26">
        <v>0</v>
      </c>
      <c r="O209" s="61">
        <v>0</v>
      </c>
      <c r="P209" s="60">
        <f>'Cálculo 31.12.2021'!P209+'Cálculo Jan2022'!O209</f>
        <v>-137</v>
      </c>
      <c r="Q209" s="78"/>
      <c r="R209" s="75"/>
      <c r="S209" s="74"/>
      <c r="T209" s="55">
        <f t="shared" si="30"/>
        <v>0</v>
      </c>
      <c r="U209" s="59" t="str">
        <f t="shared" si="29"/>
        <v>SIM</v>
      </c>
      <c r="V209" s="15"/>
    </row>
    <row r="210" spans="2:22" x14ac:dyDescent="0.2">
      <c r="B210" s="5" t="s">
        <v>581</v>
      </c>
      <c r="C210" s="5" t="s">
        <v>208</v>
      </c>
      <c r="D210" s="22">
        <f t="shared" si="24"/>
        <v>10</v>
      </c>
      <c r="E210" s="5" t="s">
        <v>62</v>
      </c>
      <c r="F210" s="20">
        <v>35673</v>
      </c>
      <c r="G210" s="34">
        <v>1</v>
      </c>
      <c r="H210" s="39">
        <v>490</v>
      </c>
      <c r="I210" s="36">
        <f t="shared" si="25"/>
        <v>490</v>
      </c>
      <c r="J210" s="45">
        <v>10</v>
      </c>
      <c r="K210" s="46">
        <f t="shared" si="26"/>
        <v>120</v>
      </c>
      <c r="L210" s="42">
        <f t="shared" si="27"/>
        <v>24</v>
      </c>
      <c r="M210" s="24">
        <f t="shared" si="31"/>
        <v>293</v>
      </c>
      <c r="N210" s="26">
        <v>0</v>
      </c>
      <c r="O210" s="61">
        <v>0</v>
      </c>
      <c r="P210" s="60">
        <f>'Cálculo 31.12.2021'!P210+'Cálculo Jan2022'!O210</f>
        <v>-490</v>
      </c>
      <c r="Q210" s="78"/>
      <c r="R210" s="75"/>
      <c r="S210" s="74"/>
      <c r="T210" s="55">
        <f t="shared" si="30"/>
        <v>0</v>
      </c>
      <c r="U210" s="59" t="str">
        <f t="shared" si="29"/>
        <v>SIM</v>
      </c>
      <c r="V210" s="15"/>
    </row>
    <row r="211" spans="2:22" x14ac:dyDescent="0.2">
      <c r="B211" s="5" t="s">
        <v>581</v>
      </c>
      <c r="C211" s="5" t="s">
        <v>206</v>
      </c>
      <c r="D211" s="22">
        <f t="shared" si="24"/>
        <v>10</v>
      </c>
      <c r="E211" s="5" t="s">
        <v>299</v>
      </c>
      <c r="F211" s="20">
        <v>35673</v>
      </c>
      <c r="G211" s="34">
        <v>1</v>
      </c>
      <c r="H211" s="39">
        <v>159</v>
      </c>
      <c r="I211" s="36">
        <f t="shared" si="25"/>
        <v>159</v>
      </c>
      <c r="J211" s="45">
        <v>10</v>
      </c>
      <c r="K211" s="46">
        <f t="shared" si="26"/>
        <v>120</v>
      </c>
      <c r="L211" s="42">
        <f t="shared" si="27"/>
        <v>24</v>
      </c>
      <c r="M211" s="24">
        <f t="shared" si="31"/>
        <v>293</v>
      </c>
      <c r="N211" s="26">
        <v>0</v>
      </c>
      <c r="O211" s="61">
        <v>0</v>
      </c>
      <c r="P211" s="60">
        <f>'Cálculo 31.12.2021'!P211+'Cálculo Jan2022'!O211</f>
        <v>-159</v>
      </c>
      <c r="Q211" s="78"/>
      <c r="R211" s="75"/>
      <c r="S211" s="74"/>
      <c r="T211" s="55">
        <f t="shared" si="30"/>
        <v>0</v>
      </c>
      <c r="U211" s="59" t="str">
        <f t="shared" si="29"/>
        <v>SIM</v>
      </c>
      <c r="V211" s="15"/>
    </row>
    <row r="212" spans="2:22" x14ac:dyDescent="0.2">
      <c r="B212" s="5" t="s">
        <v>581</v>
      </c>
      <c r="C212" s="5" t="s">
        <v>206</v>
      </c>
      <c r="D212" s="22">
        <f t="shared" si="24"/>
        <v>10</v>
      </c>
      <c r="E212" s="5" t="s">
        <v>300</v>
      </c>
      <c r="F212" s="20">
        <v>35673</v>
      </c>
      <c r="G212" s="34">
        <v>1</v>
      </c>
      <c r="H212" s="39">
        <v>680</v>
      </c>
      <c r="I212" s="36">
        <f t="shared" si="25"/>
        <v>680</v>
      </c>
      <c r="J212" s="45">
        <v>10</v>
      </c>
      <c r="K212" s="46">
        <f t="shared" si="26"/>
        <v>120</v>
      </c>
      <c r="L212" s="42">
        <f t="shared" si="27"/>
        <v>24</v>
      </c>
      <c r="M212" s="24">
        <f t="shared" si="31"/>
        <v>293</v>
      </c>
      <c r="N212" s="26">
        <v>0</v>
      </c>
      <c r="O212" s="61">
        <v>0</v>
      </c>
      <c r="P212" s="60">
        <f>'Cálculo 31.12.2021'!P212+'Cálculo Jan2022'!O212</f>
        <v>-680</v>
      </c>
      <c r="Q212" s="78"/>
      <c r="R212" s="75"/>
      <c r="S212" s="74"/>
      <c r="T212" s="55">
        <f t="shared" si="30"/>
        <v>0</v>
      </c>
      <c r="U212" s="59" t="str">
        <f t="shared" si="29"/>
        <v>SIM</v>
      </c>
      <c r="V212" s="15"/>
    </row>
    <row r="213" spans="2:22" x14ac:dyDescent="0.2">
      <c r="B213" s="5" t="s">
        <v>581</v>
      </c>
      <c r="C213" s="5" t="s">
        <v>205</v>
      </c>
      <c r="D213" s="22">
        <f t="shared" si="24"/>
        <v>20</v>
      </c>
      <c r="E213" s="5" t="s">
        <v>475</v>
      </c>
      <c r="F213" s="20">
        <v>35673</v>
      </c>
      <c r="G213" s="34">
        <v>1</v>
      </c>
      <c r="H213" s="39">
        <v>779</v>
      </c>
      <c r="I213" s="36">
        <f t="shared" si="25"/>
        <v>779</v>
      </c>
      <c r="J213" s="45">
        <v>5</v>
      </c>
      <c r="K213" s="46">
        <f t="shared" si="26"/>
        <v>60</v>
      </c>
      <c r="L213" s="42">
        <f t="shared" si="27"/>
        <v>24</v>
      </c>
      <c r="M213" s="24">
        <f t="shared" si="31"/>
        <v>293</v>
      </c>
      <c r="N213" s="26">
        <v>0</v>
      </c>
      <c r="O213" s="61">
        <v>0</v>
      </c>
      <c r="P213" s="60">
        <f>'Cálculo 31.12.2021'!P213+'Cálculo Jan2022'!O213</f>
        <v>-779</v>
      </c>
      <c r="Q213" s="78"/>
      <c r="R213" s="75"/>
      <c r="S213" s="74"/>
      <c r="T213" s="55">
        <f t="shared" si="30"/>
        <v>0</v>
      </c>
      <c r="U213" s="59" t="str">
        <f t="shared" si="29"/>
        <v>SIM</v>
      </c>
      <c r="V213" s="15"/>
    </row>
    <row r="214" spans="2:22" x14ac:dyDescent="0.2">
      <c r="B214" s="5" t="s">
        <v>581</v>
      </c>
      <c r="C214" s="5" t="s">
        <v>205</v>
      </c>
      <c r="D214" s="22">
        <f t="shared" si="24"/>
        <v>20</v>
      </c>
      <c r="E214" s="5" t="s">
        <v>471</v>
      </c>
      <c r="F214" s="20">
        <v>35673</v>
      </c>
      <c r="G214" s="34">
        <v>1</v>
      </c>
      <c r="H214" s="39">
        <v>536</v>
      </c>
      <c r="I214" s="36">
        <f t="shared" si="25"/>
        <v>536</v>
      </c>
      <c r="J214" s="45">
        <v>5</v>
      </c>
      <c r="K214" s="46">
        <f t="shared" si="26"/>
        <v>60</v>
      </c>
      <c r="L214" s="42">
        <f t="shared" si="27"/>
        <v>24</v>
      </c>
      <c r="M214" s="24">
        <f t="shared" si="31"/>
        <v>293</v>
      </c>
      <c r="N214" s="26">
        <v>0</v>
      </c>
      <c r="O214" s="61">
        <v>0</v>
      </c>
      <c r="P214" s="60">
        <f>'Cálculo 31.12.2021'!P214+'Cálculo Jan2022'!O214</f>
        <v>-536</v>
      </c>
      <c r="Q214" s="78"/>
      <c r="R214" s="75"/>
      <c r="S214" s="74"/>
      <c r="T214" s="55">
        <f t="shared" si="30"/>
        <v>0</v>
      </c>
      <c r="U214" s="59" t="str">
        <f t="shared" si="29"/>
        <v>SIM</v>
      </c>
      <c r="V214" s="15"/>
    </row>
    <row r="215" spans="2:22" x14ac:dyDescent="0.2">
      <c r="B215" s="5" t="s">
        <v>581</v>
      </c>
      <c r="C215" s="5" t="s">
        <v>208</v>
      </c>
      <c r="D215" s="22">
        <f t="shared" si="24"/>
        <v>10</v>
      </c>
      <c r="E215" s="5" t="s">
        <v>63</v>
      </c>
      <c r="F215" s="20">
        <v>35734</v>
      </c>
      <c r="G215" s="34">
        <v>1</v>
      </c>
      <c r="H215" s="39">
        <v>18182.96</v>
      </c>
      <c r="I215" s="36">
        <f t="shared" si="25"/>
        <v>18182.96</v>
      </c>
      <c r="J215" s="45">
        <v>10</v>
      </c>
      <c r="K215" s="46">
        <f t="shared" si="26"/>
        <v>120</v>
      </c>
      <c r="L215" s="42">
        <f t="shared" si="27"/>
        <v>24</v>
      </c>
      <c r="M215" s="24">
        <f t="shared" si="31"/>
        <v>291</v>
      </c>
      <c r="N215" s="26">
        <v>0</v>
      </c>
      <c r="O215" s="61">
        <v>0</v>
      </c>
      <c r="P215" s="60">
        <f>'Cálculo 31.12.2021'!P215+'Cálculo Jan2022'!O215</f>
        <v>-18182.96</v>
      </c>
      <c r="Q215" s="78"/>
      <c r="R215" s="75"/>
      <c r="S215" s="74"/>
      <c r="T215" s="55">
        <f t="shared" si="30"/>
        <v>0</v>
      </c>
      <c r="U215" s="59" t="str">
        <f t="shared" si="29"/>
        <v>SIM</v>
      </c>
      <c r="V215" s="15"/>
    </row>
    <row r="216" spans="2:22" x14ac:dyDescent="0.2">
      <c r="B216" s="5" t="s">
        <v>581</v>
      </c>
      <c r="C216" s="5" t="s">
        <v>208</v>
      </c>
      <c r="D216" s="22">
        <f t="shared" si="24"/>
        <v>10</v>
      </c>
      <c r="E216" s="5" t="s">
        <v>56</v>
      </c>
      <c r="F216" s="20">
        <v>35734</v>
      </c>
      <c r="G216" s="34">
        <v>1</v>
      </c>
      <c r="H216" s="39">
        <v>359</v>
      </c>
      <c r="I216" s="36">
        <f t="shared" si="25"/>
        <v>359</v>
      </c>
      <c r="J216" s="45">
        <v>10</v>
      </c>
      <c r="K216" s="46">
        <f t="shared" si="26"/>
        <v>120</v>
      </c>
      <c r="L216" s="42">
        <f t="shared" si="27"/>
        <v>24</v>
      </c>
      <c r="M216" s="24">
        <f t="shared" si="31"/>
        <v>291</v>
      </c>
      <c r="N216" s="26">
        <v>0</v>
      </c>
      <c r="O216" s="61">
        <v>0</v>
      </c>
      <c r="P216" s="60">
        <f>'Cálculo 31.12.2021'!P216+'Cálculo Jan2022'!O216</f>
        <v>-359</v>
      </c>
      <c r="Q216" s="78"/>
      <c r="R216" s="75"/>
      <c r="S216" s="74"/>
      <c r="T216" s="55">
        <f t="shared" si="30"/>
        <v>0</v>
      </c>
      <c r="U216" s="59" t="str">
        <f t="shared" si="29"/>
        <v>SIM</v>
      </c>
      <c r="V216" s="15"/>
    </row>
    <row r="217" spans="2:22" x14ac:dyDescent="0.2">
      <c r="B217" s="5" t="s">
        <v>581</v>
      </c>
      <c r="C217" s="5" t="s">
        <v>208</v>
      </c>
      <c r="D217" s="22">
        <f t="shared" si="24"/>
        <v>10</v>
      </c>
      <c r="E217" s="5" t="s">
        <v>64</v>
      </c>
      <c r="F217" s="20">
        <v>35734</v>
      </c>
      <c r="G217" s="34">
        <v>1</v>
      </c>
      <c r="H217" s="39">
        <v>11000</v>
      </c>
      <c r="I217" s="36">
        <f t="shared" si="25"/>
        <v>11000</v>
      </c>
      <c r="J217" s="45">
        <v>10</v>
      </c>
      <c r="K217" s="46">
        <f t="shared" si="26"/>
        <v>120</v>
      </c>
      <c r="L217" s="42">
        <f t="shared" si="27"/>
        <v>24</v>
      </c>
      <c r="M217" s="24">
        <f t="shared" si="31"/>
        <v>291</v>
      </c>
      <c r="N217" s="26">
        <v>0</v>
      </c>
      <c r="O217" s="61">
        <v>0</v>
      </c>
      <c r="P217" s="60">
        <f>'Cálculo 31.12.2021'!P217+'Cálculo Jan2022'!O217</f>
        <v>-11000</v>
      </c>
      <c r="Q217" s="78"/>
      <c r="R217" s="75"/>
      <c r="S217" s="74"/>
      <c r="T217" s="55">
        <f t="shared" si="30"/>
        <v>0</v>
      </c>
      <c r="U217" s="59" t="str">
        <f t="shared" si="29"/>
        <v>SIM</v>
      </c>
      <c r="V217" s="15"/>
    </row>
    <row r="218" spans="2:22" x14ac:dyDescent="0.2">
      <c r="B218" s="5" t="s">
        <v>581</v>
      </c>
      <c r="C218" s="5" t="s">
        <v>206</v>
      </c>
      <c r="D218" s="22">
        <f t="shared" si="24"/>
        <v>10</v>
      </c>
      <c r="E218" s="5" t="s">
        <v>230</v>
      </c>
      <c r="F218" s="20">
        <v>35734</v>
      </c>
      <c r="G218" s="34">
        <v>17</v>
      </c>
      <c r="H218" s="39">
        <v>111</v>
      </c>
      <c r="I218" s="36">
        <f t="shared" si="25"/>
        <v>1887</v>
      </c>
      <c r="J218" s="45">
        <v>10</v>
      </c>
      <c r="K218" s="46">
        <f t="shared" si="26"/>
        <v>120</v>
      </c>
      <c r="L218" s="42">
        <f t="shared" si="27"/>
        <v>24</v>
      </c>
      <c r="M218" s="24">
        <f t="shared" si="31"/>
        <v>291</v>
      </c>
      <c r="N218" s="26">
        <v>0</v>
      </c>
      <c r="O218" s="61">
        <v>0</v>
      </c>
      <c r="P218" s="60">
        <f>'Cálculo 31.12.2021'!P218+'Cálculo Jan2022'!O218</f>
        <v>-1887</v>
      </c>
      <c r="Q218" s="78"/>
      <c r="R218" s="75"/>
      <c r="S218" s="74"/>
      <c r="T218" s="55">
        <f t="shared" si="30"/>
        <v>0</v>
      </c>
      <c r="U218" s="59" t="str">
        <f t="shared" si="29"/>
        <v>SIM</v>
      </c>
      <c r="V218" s="15"/>
    </row>
    <row r="219" spans="2:22" x14ac:dyDescent="0.2">
      <c r="B219" s="5" t="s">
        <v>581</v>
      </c>
      <c r="C219" s="5" t="s">
        <v>208</v>
      </c>
      <c r="D219" s="22">
        <f t="shared" si="24"/>
        <v>10</v>
      </c>
      <c r="E219" s="5" t="s">
        <v>50</v>
      </c>
      <c r="F219" s="20">
        <v>35764</v>
      </c>
      <c r="G219" s="34">
        <v>1</v>
      </c>
      <c r="H219" s="39">
        <v>359</v>
      </c>
      <c r="I219" s="36">
        <f t="shared" si="25"/>
        <v>359</v>
      </c>
      <c r="J219" s="45">
        <v>10</v>
      </c>
      <c r="K219" s="46">
        <f t="shared" si="26"/>
        <v>120</v>
      </c>
      <c r="L219" s="42">
        <f t="shared" si="27"/>
        <v>24</v>
      </c>
      <c r="M219" s="24">
        <f t="shared" si="31"/>
        <v>290</v>
      </c>
      <c r="N219" s="26">
        <v>0</v>
      </c>
      <c r="O219" s="61">
        <v>0</v>
      </c>
      <c r="P219" s="60">
        <f>'Cálculo 31.12.2021'!P219+'Cálculo Jan2022'!O219</f>
        <v>-359</v>
      </c>
      <c r="Q219" s="78"/>
      <c r="R219" s="75"/>
      <c r="S219" s="74"/>
      <c r="T219" s="55">
        <f t="shared" si="30"/>
        <v>0</v>
      </c>
      <c r="U219" s="59" t="str">
        <f t="shared" si="29"/>
        <v>SIM</v>
      </c>
      <c r="V219" s="15"/>
    </row>
    <row r="220" spans="2:22" x14ac:dyDescent="0.2">
      <c r="B220" s="5" t="s">
        <v>581</v>
      </c>
      <c r="C220" s="5" t="s">
        <v>208</v>
      </c>
      <c r="D220" s="22">
        <f t="shared" si="24"/>
        <v>10</v>
      </c>
      <c r="E220" s="5" t="s">
        <v>55</v>
      </c>
      <c r="F220" s="20">
        <v>35764</v>
      </c>
      <c r="G220" s="34">
        <v>1</v>
      </c>
      <c r="H220" s="39">
        <v>630</v>
      </c>
      <c r="I220" s="36">
        <f t="shared" si="25"/>
        <v>630</v>
      </c>
      <c r="J220" s="45">
        <v>10</v>
      </c>
      <c r="K220" s="46">
        <f t="shared" si="26"/>
        <v>120</v>
      </c>
      <c r="L220" s="42">
        <f t="shared" si="27"/>
        <v>24</v>
      </c>
      <c r="M220" s="24">
        <f t="shared" si="31"/>
        <v>290</v>
      </c>
      <c r="N220" s="26">
        <v>0</v>
      </c>
      <c r="O220" s="61">
        <v>0</v>
      </c>
      <c r="P220" s="60">
        <f>'Cálculo 31.12.2021'!P220+'Cálculo Jan2022'!O220</f>
        <v>-630</v>
      </c>
      <c r="Q220" s="78"/>
      <c r="R220" s="75"/>
      <c r="S220" s="74"/>
      <c r="T220" s="55">
        <f t="shared" si="30"/>
        <v>0</v>
      </c>
      <c r="U220" s="59" t="str">
        <f t="shared" si="29"/>
        <v>SIM</v>
      </c>
      <c r="V220" s="15"/>
    </row>
    <row r="221" spans="2:22" x14ac:dyDescent="0.2">
      <c r="B221" s="5" t="s">
        <v>581</v>
      </c>
      <c r="C221" s="5" t="s">
        <v>208</v>
      </c>
      <c r="D221" s="22">
        <f t="shared" si="24"/>
        <v>10</v>
      </c>
      <c r="E221" s="5" t="s">
        <v>65</v>
      </c>
      <c r="F221" s="20">
        <v>35764</v>
      </c>
      <c r="G221" s="34">
        <v>1</v>
      </c>
      <c r="H221" s="39">
        <v>239</v>
      </c>
      <c r="I221" s="36">
        <f t="shared" si="25"/>
        <v>239</v>
      </c>
      <c r="J221" s="45">
        <v>10</v>
      </c>
      <c r="K221" s="46">
        <f t="shared" si="26"/>
        <v>120</v>
      </c>
      <c r="L221" s="42">
        <f t="shared" si="27"/>
        <v>24</v>
      </c>
      <c r="M221" s="24">
        <f t="shared" si="31"/>
        <v>290</v>
      </c>
      <c r="N221" s="26">
        <v>0</v>
      </c>
      <c r="O221" s="61">
        <v>0</v>
      </c>
      <c r="P221" s="60">
        <f>'Cálculo 31.12.2021'!P221+'Cálculo Jan2022'!O221</f>
        <v>-239</v>
      </c>
      <c r="Q221" s="78"/>
      <c r="R221" s="75"/>
      <c r="S221" s="74"/>
      <c r="T221" s="55">
        <f t="shared" si="30"/>
        <v>0</v>
      </c>
      <c r="U221" s="59" t="str">
        <f t="shared" si="29"/>
        <v>SIM</v>
      </c>
      <c r="V221" s="15"/>
    </row>
    <row r="222" spans="2:22" x14ac:dyDescent="0.2">
      <c r="B222" s="5" t="s">
        <v>582</v>
      </c>
      <c r="C222" s="5" t="s">
        <v>6</v>
      </c>
      <c r="D222" s="22">
        <f t="shared" si="24"/>
        <v>4</v>
      </c>
      <c r="E222" s="5" t="s">
        <v>567</v>
      </c>
      <c r="F222" s="20">
        <v>35794</v>
      </c>
      <c r="G222" s="34">
        <v>1</v>
      </c>
      <c r="H222" s="39">
        <f>26000+1200</f>
        <v>27200</v>
      </c>
      <c r="I222" s="36">
        <f t="shared" si="25"/>
        <v>27200</v>
      </c>
      <c r="J222" s="45">
        <v>25</v>
      </c>
      <c r="K222" s="46">
        <f t="shared" si="26"/>
        <v>300</v>
      </c>
      <c r="L222" s="42">
        <f t="shared" si="27"/>
        <v>24</v>
      </c>
      <c r="M222" s="24">
        <f t="shared" si="31"/>
        <v>289</v>
      </c>
      <c r="N222" s="26">
        <v>0</v>
      </c>
      <c r="O222" s="61">
        <f>(SLN(I222,N222,K222))*-1</f>
        <v>-90.666666666666671</v>
      </c>
      <c r="P222" s="60">
        <f>'Cálculo 31.12.2021'!P222+'Cálculo Jan2022'!O222</f>
        <v>-26202.666666666668</v>
      </c>
      <c r="Q222" s="78"/>
      <c r="R222" s="75"/>
      <c r="S222" s="74"/>
      <c r="T222" s="55">
        <f t="shared" si="30"/>
        <v>997.33333333333212</v>
      </c>
      <c r="U222" s="59" t="str">
        <f t="shared" si="29"/>
        <v>NÃO</v>
      </c>
      <c r="V222" s="15"/>
    </row>
    <row r="223" spans="2:22" x14ac:dyDescent="0.2">
      <c r="B223" s="5" t="s">
        <v>581</v>
      </c>
      <c r="C223" s="5" t="s">
        <v>208</v>
      </c>
      <c r="D223" s="22">
        <f t="shared" si="24"/>
        <v>10</v>
      </c>
      <c r="E223" s="5" t="s">
        <v>66</v>
      </c>
      <c r="F223" s="20">
        <v>35795</v>
      </c>
      <c r="G223" s="34">
        <v>1</v>
      </c>
      <c r="H223" s="39">
        <v>839.4</v>
      </c>
      <c r="I223" s="36">
        <f t="shared" si="25"/>
        <v>839.4</v>
      </c>
      <c r="J223" s="45">
        <v>10</v>
      </c>
      <c r="K223" s="46">
        <f t="shared" si="26"/>
        <v>120</v>
      </c>
      <c r="L223" s="42">
        <f t="shared" si="27"/>
        <v>24</v>
      </c>
      <c r="M223" s="24">
        <f t="shared" si="31"/>
        <v>289</v>
      </c>
      <c r="N223" s="26">
        <v>0</v>
      </c>
      <c r="O223" s="61">
        <v>0</v>
      </c>
      <c r="P223" s="60">
        <f>'Cálculo 31.12.2021'!P223+'Cálculo Jan2022'!O223</f>
        <v>-839.4</v>
      </c>
      <c r="Q223" s="78"/>
      <c r="R223" s="75"/>
      <c r="S223" s="74"/>
      <c r="T223" s="55">
        <f t="shared" si="30"/>
        <v>0</v>
      </c>
      <c r="U223" s="59" t="str">
        <f t="shared" si="29"/>
        <v>SIM</v>
      </c>
      <c r="V223" s="15"/>
    </row>
    <row r="224" spans="2:22" x14ac:dyDescent="0.2">
      <c r="B224" s="5" t="s">
        <v>581</v>
      </c>
      <c r="C224" s="5" t="s">
        <v>206</v>
      </c>
      <c r="D224" s="22">
        <f t="shared" si="24"/>
        <v>10</v>
      </c>
      <c r="E224" s="5" t="s">
        <v>272</v>
      </c>
      <c r="F224" s="20">
        <v>35843</v>
      </c>
      <c r="G224" s="34">
        <v>3</v>
      </c>
      <c r="H224" s="39">
        <v>185</v>
      </c>
      <c r="I224" s="36">
        <f t="shared" si="25"/>
        <v>555</v>
      </c>
      <c r="J224" s="45">
        <v>10</v>
      </c>
      <c r="K224" s="46">
        <f t="shared" si="26"/>
        <v>120</v>
      </c>
      <c r="L224" s="42">
        <f t="shared" si="27"/>
        <v>23</v>
      </c>
      <c r="M224" s="24">
        <f t="shared" si="31"/>
        <v>287</v>
      </c>
      <c r="N224" s="26">
        <v>0</v>
      </c>
      <c r="O224" s="61">
        <v>0</v>
      </c>
      <c r="P224" s="60">
        <f>'Cálculo 31.12.2021'!P224+'Cálculo Jan2022'!O224</f>
        <v>-555</v>
      </c>
      <c r="Q224" s="78"/>
      <c r="R224" s="75"/>
      <c r="S224" s="74"/>
      <c r="T224" s="55">
        <f t="shared" si="30"/>
        <v>0</v>
      </c>
      <c r="U224" s="59" t="str">
        <f t="shared" si="29"/>
        <v>SIM</v>
      </c>
      <c r="V224" s="15"/>
    </row>
    <row r="225" spans="2:22" x14ac:dyDescent="0.2">
      <c r="B225" s="5" t="s">
        <v>581</v>
      </c>
      <c r="C225" s="5" t="s">
        <v>206</v>
      </c>
      <c r="D225" s="22">
        <f t="shared" si="24"/>
        <v>10</v>
      </c>
      <c r="E225" s="5" t="s">
        <v>228</v>
      </c>
      <c r="F225" s="20">
        <v>35886</v>
      </c>
      <c r="G225" s="34">
        <v>1</v>
      </c>
      <c r="H225" s="39">
        <v>68</v>
      </c>
      <c r="I225" s="36">
        <f t="shared" si="25"/>
        <v>68</v>
      </c>
      <c r="J225" s="45">
        <v>10</v>
      </c>
      <c r="K225" s="46">
        <f t="shared" si="26"/>
        <v>120</v>
      </c>
      <c r="L225" s="42">
        <f t="shared" si="27"/>
        <v>23</v>
      </c>
      <c r="M225" s="24">
        <f t="shared" si="31"/>
        <v>285</v>
      </c>
      <c r="N225" s="26">
        <v>0</v>
      </c>
      <c r="O225" s="61">
        <v>0</v>
      </c>
      <c r="P225" s="60">
        <f>'Cálculo 31.12.2021'!P225+'Cálculo Jan2022'!O225</f>
        <v>-68</v>
      </c>
      <c r="Q225" s="78"/>
      <c r="R225" s="75"/>
      <c r="S225" s="74"/>
      <c r="T225" s="55">
        <f t="shared" si="30"/>
        <v>0</v>
      </c>
      <c r="U225" s="59" t="str">
        <f t="shared" si="29"/>
        <v>SIM</v>
      </c>
      <c r="V225" s="15"/>
    </row>
    <row r="226" spans="2:22" x14ac:dyDescent="0.2">
      <c r="B226" s="5" t="s">
        <v>581</v>
      </c>
      <c r="C226" s="5" t="s">
        <v>206</v>
      </c>
      <c r="D226" s="22">
        <f t="shared" si="24"/>
        <v>10</v>
      </c>
      <c r="E226" s="5" t="s">
        <v>301</v>
      </c>
      <c r="F226" s="20">
        <v>35886</v>
      </c>
      <c r="G226" s="34">
        <v>1</v>
      </c>
      <c r="H226" s="39">
        <v>160</v>
      </c>
      <c r="I226" s="36">
        <f t="shared" si="25"/>
        <v>160</v>
      </c>
      <c r="J226" s="45">
        <v>10</v>
      </c>
      <c r="K226" s="46">
        <f t="shared" si="26"/>
        <v>120</v>
      </c>
      <c r="L226" s="42">
        <f t="shared" si="27"/>
        <v>23</v>
      </c>
      <c r="M226" s="24">
        <f t="shared" si="31"/>
        <v>285</v>
      </c>
      <c r="N226" s="26">
        <v>0</v>
      </c>
      <c r="O226" s="61">
        <v>0</v>
      </c>
      <c r="P226" s="60">
        <f>'Cálculo 31.12.2021'!P226+'Cálculo Jan2022'!O226</f>
        <v>-160</v>
      </c>
      <c r="Q226" s="78"/>
      <c r="R226" s="75"/>
      <c r="S226" s="74"/>
      <c r="T226" s="55">
        <f t="shared" si="30"/>
        <v>0</v>
      </c>
      <c r="U226" s="59" t="str">
        <f t="shared" si="29"/>
        <v>SIM</v>
      </c>
      <c r="V226" s="15"/>
    </row>
    <row r="227" spans="2:22" x14ac:dyDescent="0.2">
      <c r="B227" s="5" t="s">
        <v>581</v>
      </c>
      <c r="C227" s="5" t="s">
        <v>205</v>
      </c>
      <c r="D227" s="22">
        <f t="shared" si="24"/>
        <v>20</v>
      </c>
      <c r="E227" s="5" t="s">
        <v>476</v>
      </c>
      <c r="F227" s="20">
        <v>35951</v>
      </c>
      <c r="G227" s="34">
        <v>2</v>
      </c>
      <c r="H227" s="39">
        <v>460.7</v>
      </c>
      <c r="I227" s="36">
        <f t="shared" si="25"/>
        <v>921.4</v>
      </c>
      <c r="J227" s="45">
        <v>5</v>
      </c>
      <c r="K227" s="46">
        <f t="shared" si="26"/>
        <v>60</v>
      </c>
      <c r="L227" s="42">
        <f t="shared" si="27"/>
        <v>23</v>
      </c>
      <c r="M227" s="24">
        <f t="shared" si="31"/>
        <v>283</v>
      </c>
      <c r="N227" s="26">
        <v>0</v>
      </c>
      <c r="O227" s="61">
        <v>0</v>
      </c>
      <c r="P227" s="60">
        <f>'Cálculo 31.12.2021'!P227+'Cálculo Jan2022'!O227</f>
        <v>-921.4</v>
      </c>
      <c r="Q227" s="78"/>
      <c r="R227" s="75"/>
      <c r="S227" s="74"/>
      <c r="T227" s="55">
        <f t="shared" si="30"/>
        <v>0</v>
      </c>
      <c r="U227" s="59" t="str">
        <f t="shared" si="29"/>
        <v>SIM</v>
      </c>
      <c r="V227" s="15"/>
    </row>
    <row r="228" spans="2:22" x14ac:dyDescent="0.2">
      <c r="B228" s="5" t="s">
        <v>582</v>
      </c>
      <c r="C228" s="5" t="s">
        <v>6</v>
      </c>
      <c r="D228" s="22">
        <f t="shared" si="24"/>
        <v>4</v>
      </c>
      <c r="E228" s="5" t="s">
        <v>568</v>
      </c>
      <c r="F228" s="20">
        <v>36010</v>
      </c>
      <c r="G228" s="34">
        <v>1</v>
      </c>
      <c r="H228" s="39">
        <v>44335</v>
      </c>
      <c r="I228" s="36">
        <f t="shared" si="25"/>
        <v>44335</v>
      </c>
      <c r="J228" s="45">
        <v>25</v>
      </c>
      <c r="K228" s="46">
        <f t="shared" si="26"/>
        <v>300</v>
      </c>
      <c r="L228" s="42">
        <f t="shared" si="27"/>
        <v>23</v>
      </c>
      <c r="M228" s="24">
        <f t="shared" si="31"/>
        <v>281</v>
      </c>
      <c r="N228" s="26">
        <v>0</v>
      </c>
      <c r="O228" s="61">
        <f>(SLN(I228,N228,K228))*-1</f>
        <v>-147.78333333333333</v>
      </c>
      <c r="P228" s="60">
        <f>'Cálculo 31.12.2021'!P228+'Cálculo Jan2022'!O228</f>
        <v>-41527.116666666669</v>
      </c>
      <c r="Q228" s="78"/>
      <c r="R228" s="75"/>
      <c r="S228" s="74"/>
      <c r="T228" s="55">
        <f t="shared" si="30"/>
        <v>2807.8833333333314</v>
      </c>
      <c r="U228" s="59" t="str">
        <f t="shared" si="29"/>
        <v>NÃO</v>
      </c>
      <c r="V228" s="15"/>
    </row>
    <row r="229" spans="2:22" x14ac:dyDescent="0.2">
      <c r="B229" s="5" t="s">
        <v>581</v>
      </c>
      <c r="C229" s="5" t="s">
        <v>208</v>
      </c>
      <c r="D229" s="22">
        <f t="shared" si="24"/>
        <v>10</v>
      </c>
      <c r="E229" s="5" t="s">
        <v>67</v>
      </c>
      <c r="F229" s="20">
        <v>36011</v>
      </c>
      <c r="G229" s="34">
        <v>1</v>
      </c>
      <c r="H229" s="39">
        <v>429.4</v>
      </c>
      <c r="I229" s="36">
        <f t="shared" si="25"/>
        <v>429.4</v>
      </c>
      <c r="J229" s="45">
        <v>10</v>
      </c>
      <c r="K229" s="46">
        <f t="shared" si="26"/>
        <v>120</v>
      </c>
      <c r="L229" s="42">
        <f t="shared" si="27"/>
        <v>23</v>
      </c>
      <c r="M229" s="24">
        <f t="shared" si="31"/>
        <v>281</v>
      </c>
      <c r="N229" s="26">
        <v>0</v>
      </c>
      <c r="O229" s="61">
        <v>0</v>
      </c>
      <c r="P229" s="60">
        <f>'Cálculo 31.12.2021'!P229+'Cálculo Jan2022'!O229</f>
        <v>-429.4</v>
      </c>
      <c r="Q229" s="78"/>
      <c r="R229" s="75"/>
      <c r="S229" s="74"/>
      <c r="T229" s="55">
        <f t="shared" si="30"/>
        <v>0</v>
      </c>
      <c r="U229" s="59" t="str">
        <f t="shared" si="29"/>
        <v>SIM</v>
      </c>
      <c r="V229" s="15"/>
    </row>
    <row r="230" spans="2:22" x14ac:dyDescent="0.2">
      <c r="B230" s="5" t="s">
        <v>581</v>
      </c>
      <c r="C230" s="5" t="s">
        <v>208</v>
      </c>
      <c r="D230" s="22">
        <f t="shared" si="24"/>
        <v>10</v>
      </c>
      <c r="E230" s="5" t="s">
        <v>68</v>
      </c>
      <c r="F230" s="20">
        <v>36011</v>
      </c>
      <c r="G230" s="34">
        <v>1</v>
      </c>
      <c r="H230" s="39">
        <v>321.10000000000002</v>
      </c>
      <c r="I230" s="36">
        <f t="shared" si="25"/>
        <v>321.10000000000002</v>
      </c>
      <c r="J230" s="45">
        <v>10</v>
      </c>
      <c r="K230" s="46">
        <f t="shared" si="26"/>
        <v>120</v>
      </c>
      <c r="L230" s="42">
        <f t="shared" si="27"/>
        <v>23</v>
      </c>
      <c r="M230" s="24">
        <f t="shared" si="31"/>
        <v>281</v>
      </c>
      <c r="N230" s="26">
        <v>0</v>
      </c>
      <c r="O230" s="61">
        <v>0</v>
      </c>
      <c r="P230" s="60">
        <f>'Cálculo 31.12.2021'!P230+'Cálculo Jan2022'!O230</f>
        <v>-321.10000000000002</v>
      </c>
      <c r="Q230" s="78"/>
      <c r="R230" s="75"/>
      <c r="S230" s="74"/>
      <c r="T230" s="55">
        <f t="shared" si="30"/>
        <v>0</v>
      </c>
      <c r="U230" s="59" t="str">
        <f t="shared" si="29"/>
        <v>SIM</v>
      </c>
      <c r="V230" s="15"/>
    </row>
    <row r="231" spans="2:22" x14ac:dyDescent="0.2">
      <c r="B231" s="5" t="s">
        <v>581</v>
      </c>
      <c r="C231" s="5" t="s">
        <v>208</v>
      </c>
      <c r="D231" s="22">
        <f t="shared" si="24"/>
        <v>10</v>
      </c>
      <c r="E231" s="5" t="s">
        <v>55</v>
      </c>
      <c r="F231" s="20">
        <v>36032</v>
      </c>
      <c r="G231" s="34">
        <v>1</v>
      </c>
      <c r="H231" s="39">
        <v>2020</v>
      </c>
      <c r="I231" s="36">
        <f t="shared" si="25"/>
        <v>2020</v>
      </c>
      <c r="J231" s="45">
        <v>10</v>
      </c>
      <c r="K231" s="46">
        <f t="shared" si="26"/>
        <v>120</v>
      </c>
      <c r="L231" s="42">
        <f t="shared" si="27"/>
        <v>23</v>
      </c>
      <c r="M231" s="24">
        <f t="shared" si="31"/>
        <v>281</v>
      </c>
      <c r="N231" s="26">
        <v>0</v>
      </c>
      <c r="O231" s="61">
        <v>0</v>
      </c>
      <c r="P231" s="60">
        <f>'Cálculo 31.12.2021'!P231+'Cálculo Jan2022'!O231</f>
        <v>-2020</v>
      </c>
      <c r="Q231" s="78"/>
      <c r="R231" s="75"/>
      <c r="S231" s="74"/>
      <c r="T231" s="55">
        <f t="shared" si="30"/>
        <v>0</v>
      </c>
      <c r="U231" s="59" t="str">
        <f t="shared" si="29"/>
        <v>SIM</v>
      </c>
      <c r="V231" s="15"/>
    </row>
    <row r="232" spans="2:22" x14ac:dyDescent="0.2">
      <c r="B232" s="5" t="s">
        <v>581</v>
      </c>
      <c r="C232" s="5" t="s">
        <v>208</v>
      </c>
      <c r="D232" s="22">
        <f t="shared" si="24"/>
        <v>10</v>
      </c>
      <c r="E232" s="5" t="s">
        <v>55</v>
      </c>
      <c r="F232" s="20">
        <v>36032</v>
      </c>
      <c r="G232" s="34">
        <v>1</v>
      </c>
      <c r="H232" s="39">
        <v>1030</v>
      </c>
      <c r="I232" s="36">
        <f t="shared" si="25"/>
        <v>1030</v>
      </c>
      <c r="J232" s="45">
        <v>10</v>
      </c>
      <c r="K232" s="46">
        <f t="shared" si="26"/>
        <v>120</v>
      </c>
      <c r="L232" s="42">
        <f t="shared" si="27"/>
        <v>23</v>
      </c>
      <c r="M232" s="24">
        <f t="shared" si="31"/>
        <v>281</v>
      </c>
      <c r="N232" s="26">
        <v>0</v>
      </c>
      <c r="O232" s="61">
        <v>0</v>
      </c>
      <c r="P232" s="60">
        <f>'Cálculo 31.12.2021'!P232+'Cálculo Jan2022'!O232</f>
        <v>-1030</v>
      </c>
      <c r="Q232" s="78"/>
      <c r="R232" s="75"/>
      <c r="S232" s="74"/>
      <c r="T232" s="55">
        <f t="shared" si="30"/>
        <v>0</v>
      </c>
      <c r="U232" s="59" t="str">
        <f t="shared" si="29"/>
        <v>SIM</v>
      </c>
      <c r="V232" s="15"/>
    </row>
    <row r="233" spans="2:22" x14ac:dyDescent="0.2">
      <c r="B233" s="5" t="s">
        <v>581</v>
      </c>
      <c r="C233" s="5" t="s">
        <v>208</v>
      </c>
      <c r="D233" s="22">
        <f t="shared" si="24"/>
        <v>10</v>
      </c>
      <c r="E233" s="5" t="s">
        <v>26</v>
      </c>
      <c r="F233" s="20">
        <v>36039</v>
      </c>
      <c r="G233" s="34">
        <v>1</v>
      </c>
      <c r="H233" s="39">
        <v>1400</v>
      </c>
      <c r="I233" s="36">
        <f t="shared" si="25"/>
        <v>1400</v>
      </c>
      <c r="J233" s="45">
        <v>10</v>
      </c>
      <c r="K233" s="46">
        <f t="shared" si="26"/>
        <v>120</v>
      </c>
      <c r="L233" s="42">
        <f t="shared" si="27"/>
        <v>23</v>
      </c>
      <c r="M233" s="24">
        <f t="shared" si="31"/>
        <v>280</v>
      </c>
      <c r="N233" s="26">
        <v>0</v>
      </c>
      <c r="O233" s="61">
        <v>0</v>
      </c>
      <c r="P233" s="60">
        <f>'Cálculo 31.12.2021'!P233+'Cálculo Jan2022'!O233</f>
        <v>-1400</v>
      </c>
      <c r="Q233" s="78"/>
      <c r="R233" s="75"/>
      <c r="S233" s="74"/>
      <c r="T233" s="55">
        <f t="shared" si="30"/>
        <v>0</v>
      </c>
      <c r="U233" s="59" t="str">
        <f t="shared" si="29"/>
        <v>SIM</v>
      </c>
      <c r="V233" s="15"/>
    </row>
    <row r="234" spans="2:22" x14ac:dyDescent="0.2">
      <c r="B234" s="5" t="s">
        <v>581</v>
      </c>
      <c r="C234" s="5" t="s">
        <v>205</v>
      </c>
      <c r="D234" s="22">
        <f t="shared" si="24"/>
        <v>20</v>
      </c>
      <c r="E234" s="5" t="s">
        <v>471</v>
      </c>
      <c r="F234" s="20">
        <v>36053</v>
      </c>
      <c r="G234" s="34">
        <v>2</v>
      </c>
      <c r="H234" s="39">
        <v>420</v>
      </c>
      <c r="I234" s="36">
        <f t="shared" si="25"/>
        <v>840</v>
      </c>
      <c r="J234" s="45">
        <v>5</v>
      </c>
      <c r="K234" s="46">
        <f t="shared" si="26"/>
        <v>60</v>
      </c>
      <c r="L234" s="42">
        <f t="shared" si="27"/>
        <v>23</v>
      </c>
      <c r="M234" s="24">
        <f t="shared" si="31"/>
        <v>280</v>
      </c>
      <c r="N234" s="26">
        <v>0</v>
      </c>
      <c r="O234" s="61">
        <v>0</v>
      </c>
      <c r="P234" s="60">
        <f>'Cálculo 31.12.2021'!P234+'Cálculo Jan2022'!O234</f>
        <v>-840</v>
      </c>
      <c r="Q234" s="78"/>
      <c r="R234" s="75"/>
      <c r="S234" s="74"/>
      <c r="T234" s="55">
        <f t="shared" si="30"/>
        <v>0</v>
      </c>
      <c r="U234" s="59" t="str">
        <f t="shared" si="29"/>
        <v>SIM</v>
      </c>
      <c r="V234" s="15"/>
    </row>
    <row r="235" spans="2:22" x14ac:dyDescent="0.2">
      <c r="B235" s="5" t="s">
        <v>581</v>
      </c>
      <c r="C235" s="5" t="s">
        <v>205</v>
      </c>
      <c r="D235" s="22">
        <f t="shared" si="24"/>
        <v>20</v>
      </c>
      <c r="E235" s="5" t="s">
        <v>477</v>
      </c>
      <c r="F235" s="20">
        <v>36053</v>
      </c>
      <c r="G235" s="34">
        <v>2</v>
      </c>
      <c r="H235" s="39">
        <f>(3689.77+3689.76)/2</f>
        <v>3689.7650000000003</v>
      </c>
      <c r="I235" s="36">
        <f t="shared" si="25"/>
        <v>7379.5300000000007</v>
      </c>
      <c r="J235" s="45">
        <v>5</v>
      </c>
      <c r="K235" s="46">
        <f t="shared" si="26"/>
        <v>60</v>
      </c>
      <c r="L235" s="42">
        <f t="shared" si="27"/>
        <v>23</v>
      </c>
      <c r="M235" s="24">
        <f t="shared" si="31"/>
        <v>280</v>
      </c>
      <c r="N235" s="26">
        <v>0</v>
      </c>
      <c r="O235" s="61">
        <v>0</v>
      </c>
      <c r="P235" s="60">
        <f>'Cálculo 31.12.2021'!P235+'Cálculo Jan2022'!O235</f>
        <v>-7379.5300000000007</v>
      </c>
      <c r="Q235" s="78"/>
      <c r="R235" s="75"/>
      <c r="S235" s="74"/>
      <c r="T235" s="55">
        <f t="shared" si="30"/>
        <v>0</v>
      </c>
      <c r="U235" s="59" t="str">
        <f t="shared" si="29"/>
        <v>SIM</v>
      </c>
      <c r="V235" s="15"/>
    </row>
    <row r="236" spans="2:22" x14ac:dyDescent="0.2">
      <c r="B236" s="5" t="s">
        <v>581</v>
      </c>
      <c r="C236" s="5" t="s">
        <v>205</v>
      </c>
      <c r="D236" s="22">
        <f t="shared" si="24"/>
        <v>20</v>
      </c>
      <c r="E236" s="5" t="s">
        <v>479</v>
      </c>
      <c r="F236" s="20">
        <v>36053</v>
      </c>
      <c r="G236" s="34">
        <v>4</v>
      </c>
      <c r="H236" s="39">
        <v>998.79</v>
      </c>
      <c r="I236" s="36">
        <f t="shared" si="25"/>
        <v>3995.16</v>
      </c>
      <c r="J236" s="45">
        <v>5</v>
      </c>
      <c r="K236" s="46">
        <f t="shared" si="26"/>
        <v>60</v>
      </c>
      <c r="L236" s="42">
        <f t="shared" si="27"/>
        <v>23</v>
      </c>
      <c r="M236" s="24">
        <f t="shared" si="31"/>
        <v>280</v>
      </c>
      <c r="N236" s="26">
        <v>0</v>
      </c>
      <c r="O236" s="61">
        <v>0</v>
      </c>
      <c r="P236" s="60">
        <f>'Cálculo 31.12.2021'!P236+'Cálculo Jan2022'!O236</f>
        <v>-3995.16</v>
      </c>
      <c r="Q236" s="78"/>
      <c r="R236" s="75"/>
      <c r="S236" s="74"/>
      <c r="T236" s="55">
        <f t="shared" si="30"/>
        <v>0</v>
      </c>
      <c r="U236" s="59" t="str">
        <f t="shared" si="29"/>
        <v>SIM</v>
      </c>
      <c r="V236" s="15"/>
    </row>
    <row r="237" spans="2:22" x14ac:dyDescent="0.2">
      <c r="B237" s="5" t="s">
        <v>582</v>
      </c>
      <c r="C237" s="5" t="s">
        <v>6</v>
      </c>
      <c r="D237" s="22">
        <f t="shared" si="24"/>
        <v>4</v>
      </c>
      <c r="E237" s="5" t="s">
        <v>569</v>
      </c>
      <c r="F237" s="20">
        <v>36084</v>
      </c>
      <c r="G237" s="34">
        <v>1</v>
      </c>
      <c r="H237" s="39">
        <v>103512.59</v>
      </c>
      <c r="I237" s="36">
        <f t="shared" si="25"/>
        <v>103512.59</v>
      </c>
      <c r="J237" s="45">
        <v>25</v>
      </c>
      <c r="K237" s="46">
        <f t="shared" si="26"/>
        <v>300</v>
      </c>
      <c r="L237" s="42">
        <f t="shared" si="27"/>
        <v>23</v>
      </c>
      <c r="M237" s="24">
        <f t="shared" si="31"/>
        <v>279</v>
      </c>
      <c r="N237" s="26">
        <v>0</v>
      </c>
      <c r="O237" s="61">
        <f>(SLN(I237,N237,K237))*-1</f>
        <v>-345.04196666666667</v>
      </c>
      <c r="P237" s="60">
        <f>'Cálculo 31.12.2021'!P237+'Cálculo Jan2022'!O237</f>
        <v>-96266.708700000003</v>
      </c>
      <c r="Q237" s="78"/>
      <c r="R237" s="75"/>
      <c r="S237" s="74"/>
      <c r="T237" s="55">
        <f t="shared" si="30"/>
        <v>7245.8812999999936</v>
      </c>
      <c r="U237" s="59" t="str">
        <f t="shared" si="29"/>
        <v>NÃO</v>
      </c>
      <c r="V237" s="15"/>
    </row>
    <row r="238" spans="2:22" x14ac:dyDescent="0.2">
      <c r="B238" s="5" t="s">
        <v>581</v>
      </c>
      <c r="C238" s="5" t="s">
        <v>206</v>
      </c>
      <c r="D238" s="22">
        <f t="shared" si="24"/>
        <v>10</v>
      </c>
      <c r="E238" s="5" t="s">
        <v>302</v>
      </c>
      <c r="F238" s="20">
        <v>36109</v>
      </c>
      <c r="G238" s="34">
        <v>1</v>
      </c>
      <c r="H238" s="39">
        <v>137</v>
      </c>
      <c r="I238" s="36">
        <f t="shared" si="25"/>
        <v>137</v>
      </c>
      <c r="J238" s="45">
        <v>10</v>
      </c>
      <c r="K238" s="46">
        <f t="shared" si="26"/>
        <v>120</v>
      </c>
      <c r="L238" s="42">
        <f t="shared" si="27"/>
        <v>23</v>
      </c>
      <c r="M238" s="24">
        <f t="shared" si="31"/>
        <v>278</v>
      </c>
      <c r="N238" s="26">
        <v>0</v>
      </c>
      <c r="O238" s="61">
        <v>0</v>
      </c>
      <c r="P238" s="60">
        <f>'Cálculo 31.12.2021'!P238+'Cálculo Jan2022'!O238</f>
        <v>-137</v>
      </c>
      <c r="Q238" s="78"/>
      <c r="R238" s="75"/>
      <c r="S238" s="74"/>
      <c r="T238" s="55">
        <f t="shared" si="30"/>
        <v>0</v>
      </c>
      <c r="U238" s="59" t="str">
        <f t="shared" si="29"/>
        <v>SIM</v>
      </c>
      <c r="V238" s="15"/>
    </row>
    <row r="239" spans="2:22" x14ac:dyDescent="0.2">
      <c r="B239" s="5" t="s">
        <v>581</v>
      </c>
      <c r="C239" s="5" t="s">
        <v>206</v>
      </c>
      <c r="D239" s="22">
        <f t="shared" si="24"/>
        <v>10</v>
      </c>
      <c r="E239" s="5" t="s">
        <v>286</v>
      </c>
      <c r="F239" s="20">
        <v>36116</v>
      </c>
      <c r="G239" s="34">
        <v>1</v>
      </c>
      <c r="H239" s="39">
        <v>120</v>
      </c>
      <c r="I239" s="36">
        <f t="shared" si="25"/>
        <v>120</v>
      </c>
      <c r="J239" s="45">
        <v>10</v>
      </c>
      <c r="K239" s="46">
        <f t="shared" si="26"/>
        <v>120</v>
      </c>
      <c r="L239" s="42">
        <f t="shared" si="27"/>
        <v>23</v>
      </c>
      <c r="M239" s="24">
        <f t="shared" si="31"/>
        <v>278</v>
      </c>
      <c r="N239" s="26">
        <v>0</v>
      </c>
      <c r="O239" s="61">
        <v>0</v>
      </c>
      <c r="P239" s="60">
        <f>'Cálculo 31.12.2021'!P239+'Cálculo Jan2022'!O239</f>
        <v>-120</v>
      </c>
      <c r="Q239" s="78"/>
      <c r="R239" s="75"/>
      <c r="S239" s="74"/>
      <c r="T239" s="55">
        <f t="shared" si="30"/>
        <v>0</v>
      </c>
      <c r="U239" s="59" t="str">
        <f t="shared" si="29"/>
        <v>SIM</v>
      </c>
      <c r="V239" s="15"/>
    </row>
    <row r="240" spans="2:22" x14ac:dyDescent="0.2">
      <c r="B240" s="5" t="s">
        <v>581</v>
      </c>
      <c r="C240" s="5" t="s">
        <v>206</v>
      </c>
      <c r="D240" s="22">
        <f t="shared" si="24"/>
        <v>10</v>
      </c>
      <c r="E240" s="5" t="s">
        <v>286</v>
      </c>
      <c r="F240" s="20">
        <v>36138</v>
      </c>
      <c r="G240" s="34">
        <v>1</v>
      </c>
      <c r="H240" s="39">
        <v>80</v>
      </c>
      <c r="I240" s="36">
        <f t="shared" si="25"/>
        <v>80</v>
      </c>
      <c r="J240" s="45">
        <v>10</v>
      </c>
      <c r="K240" s="46">
        <f t="shared" si="26"/>
        <v>120</v>
      </c>
      <c r="L240" s="42">
        <f t="shared" si="27"/>
        <v>23</v>
      </c>
      <c r="M240" s="24">
        <f t="shared" si="31"/>
        <v>277</v>
      </c>
      <c r="N240" s="26">
        <v>0</v>
      </c>
      <c r="O240" s="61">
        <v>0</v>
      </c>
      <c r="P240" s="60">
        <f>'Cálculo 31.12.2021'!P240+'Cálculo Jan2022'!O240</f>
        <v>-80</v>
      </c>
      <c r="Q240" s="78"/>
      <c r="R240" s="75"/>
      <c r="S240" s="74"/>
      <c r="T240" s="55">
        <f t="shared" si="30"/>
        <v>0</v>
      </c>
      <c r="U240" s="59" t="str">
        <f t="shared" si="29"/>
        <v>SIM</v>
      </c>
      <c r="V240" s="15"/>
    </row>
    <row r="241" spans="2:22" x14ac:dyDescent="0.2">
      <c r="B241" s="5" t="s">
        <v>581</v>
      </c>
      <c r="C241" s="5" t="s">
        <v>206</v>
      </c>
      <c r="D241" s="22">
        <f t="shared" si="24"/>
        <v>10</v>
      </c>
      <c r="E241" s="5" t="s">
        <v>286</v>
      </c>
      <c r="F241" s="20">
        <v>36138</v>
      </c>
      <c r="G241" s="34">
        <v>1</v>
      </c>
      <c r="H241" s="39">
        <v>83</v>
      </c>
      <c r="I241" s="36">
        <f t="shared" si="25"/>
        <v>83</v>
      </c>
      <c r="J241" s="45">
        <v>10</v>
      </c>
      <c r="K241" s="46">
        <f t="shared" si="26"/>
        <v>120</v>
      </c>
      <c r="L241" s="42">
        <f t="shared" si="27"/>
        <v>23</v>
      </c>
      <c r="M241" s="24">
        <f t="shared" si="31"/>
        <v>277</v>
      </c>
      <c r="N241" s="26">
        <v>0</v>
      </c>
      <c r="O241" s="61">
        <v>0</v>
      </c>
      <c r="P241" s="60">
        <f>'Cálculo 31.12.2021'!P241+'Cálculo Jan2022'!O241</f>
        <v>-83</v>
      </c>
      <c r="Q241" s="78"/>
      <c r="R241" s="75"/>
      <c r="S241" s="74"/>
      <c r="T241" s="55">
        <f t="shared" si="30"/>
        <v>0</v>
      </c>
      <c r="U241" s="59" t="str">
        <f t="shared" si="29"/>
        <v>SIM</v>
      </c>
      <c r="V241" s="15"/>
    </row>
    <row r="242" spans="2:22" x14ac:dyDescent="0.2">
      <c r="B242" s="5" t="s">
        <v>581</v>
      </c>
      <c r="C242" s="5" t="s">
        <v>206</v>
      </c>
      <c r="D242" s="22">
        <f t="shared" si="24"/>
        <v>10</v>
      </c>
      <c r="E242" s="5" t="s">
        <v>303</v>
      </c>
      <c r="F242" s="20">
        <v>36138</v>
      </c>
      <c r="G242" s="34">
        <v>1</v>
      </c>
      <c r="H242" s="39">
        <v>85</v>
      </c>
      <c r="I242" s="36">
        <f t="shared" si="25"/>
        <v>85</v>
      </c>
      <c r="J242" s="45">
        <v>10</v>
      </c>
      <c r="K242" s="46">
        <f t="shared" si="26"/>
        <v>120</v>
      </c>
      <c r="L242" s="42">
        <f t="shared" si="27"/>
        <v>23</v>
      </c>
      <c r="M242" s="24">
        <f t="shared" si="31"/>
        <v>277</v>
      </c>
      <c r="N242" s="26">
        <v>0</v>
      </c>
      <c r="O242" s="61">
        <v>0</v>
      </c>
      <c r="P242" s="60">
        <f>'Cálculo 31.12.2021'!P242+'Cálculo Jan2022'!O242</f>
        <v>-85</v>
      </c>
      <c r="Q242" s="78"/>
      <c r="R242" s="75"/>
      <c r="S242" s="74"/>
      <c r="T242" s="55">
        <f t="shared" si="30"/>
        <v>0</v>
      </c>
      <c r="U242" s="59" t="str">
        <f t="shared" si="29"/>
        <v>SIM</v>
      </c>
      <c r="V242" s="15"/>
    </row>
    <row r="243" spans="2:22" x14ac:dyDescent="0.2">
      <c r="B243" s="5" t="s">
        <v>581</v>
      </c>
      <c r="C243" s="5" t="s">
        <v>206</v>
      </c>
      <c r="D243" s="22">
        <f t="shared" si="24"/>
        <v>10</v>
      </c>
      <c r="E243" s="5" t="s">
        <v>304</v>
      </c>
      <c r="F243" s="20">
        <v>36138</v>
      </c>
      <c r="G243" s="34">
        <v>1</v>
      </c>
      <c r="H243" s="39">
        <v>230</v>
      </c>
      <c r="I243" s="36">
        <f t="shared" si="25"/>
        <v>230</v>
      </c>
      <c r="J243" s="45">
        <v>10</v>
      </c>
      <c r="K243" s="46">
        <f t="shared" si="26"/>
        <v>120</v>
      </c>
      <c r="L243" s="42">
        <f t="shared" si="27"/>
        <v>23</v>
      </c>
      <c r="M243" s="24">
        <f t="shared" si="31"/>
        <v>277</v>
      </c>
      <c r="N243" s="26">
        <v>0</v>
      </c>
      <c r="O243" s="61">
        <v>0</v>
      </c>
      <c r="P243" s="60">
        <f>'Cálculo 31.12.2021'!P243+'Cálculo Jan2022'!O243</f>
        <v>-230</v>
      </c>
      <c r="Q243" s="78"/>
      <c r="R243" s="75"/>
      <c r="S243" s="74"/>
      <c r="T243" s="55">
        <f t="shared" si="30"/>
        <v>0</v>
      </c>
      <c r="U243" s="59" t="str">
        <f t="shared" si="29"/>
        <v>SIM</v>
      </c>
      <c r="V243" s="15"/>
    </row>
    <row r="244" spans="2:22" x14ac:dyDescent="0.2">
      <c r="B244" s="5" t="s">
        <v>581</v>
      </c>
      <c r="C244" s="5" t="s">
        <v>208</v>
      </c>
      <c r="D244" s="22">
        <f t="shared" si="24"/>
        <v>10</v>
      </c>
      <c r="E244" s="5" t="s">
        <v>69</v>
      </c>
      <c r="F244" s="20">
        <v>36186</v>
      </c>
      <c r="G244" s="34">
        <v>1</v>
      </c>
      <c r="H244" s="39">
        <v>495</v>
      </c>
      <c r="I244" s="36">
        <f t="shared" si="25"/>
        <v>495</v>
      </c>
      <c r="J244" s="45">
        <v>10</v>
      </c>
      <c r="K244" s="46">
        <f t="shared" si="26"/>
        <v>120</v>
      </c>
      <c r="L244" s="42">
        <f t="shared" si="27"/>
        <v>23</v>
      </c>
      <c r="M244" s="24">
        <f t="shared" si="31"/>
        <v>276</v>
      </c>
      <c r="N244" s="26">
        <v>0</v>
      </c>
      <c r="O244" s="61">
        <v>0</v>
      </c>
      <c r="P244" s="60">
        <f>'Cálculo 31.12.2021'!P244+'Cálculo Jan2022'!O244</f>
        <v>-495</v>
      </c>
      <c r="Q244" s="78"/>
      <c r="R244" s="75"/>
      <c r="S244" s="74"/>
      <c r="T244" s="55">
        <f t="shared" si="30"/>
        <v>0</v>
      </c>
      <c r="U244" s="59" t="str">
        <f t="shared" si="29"/>
        <v>SIM</v>
      </c>
      <c r="V244" s="15"/>
    </row>
    <row r="245" spans="2:22" x14ac:dyDescent="0.2">
      <c r="B245" s="5" t="s">
        <v>581</v>
      </c>
      <c r="C245" s="5" t="s">
        <v>208</v>
      </c>
      <c r="D245" s="22">
        <f t="shared" si="24"/>
        <v>10</v>
      </c>
      <c r="E245" s="5" t="s">
        <v>69</v>
      </c>
      <c r="F245" s="20">
        <v>36219</v>
      </c>
      <c r="G245" s="34">
        <v>1</v>
      </c>
      <c r="H245" s="39">
        <v>375</v>
      </c>
      <c r="I245" s="36">
        <f t="shared" si="25"/>
        <v>375</v>
      </c>
      <c r="J245" s="45">
        <v>10</v>
      </c>
      <c r="K245" s="46">
        <f t="shared" si="26"/>
        <v>120</v>
      </c>
      <c r="L245" s="42">
        <f t="shared" si="27"/>
        <v>22</v>
      </c>
      <c r="M245" s="24">
        <f t="shared" si="31"/>
        <v>275</v>
      </c>
      <c r="N245" s="26">
        <v>0</v>
      </c>
      <c r="O245" s="61">
        <v>0</v>
      </c>
      <c r="P245" s="60">
        <f>'Cálculo 31.12.2021'!P245+'Cálculo Jan2022'!O245</f>
        <v>-375</v>
      </c>
      <c r="Q245" s="78"/>
      <c r="R245" s="75"/>
      <c r="S245" s="74"/>
      <c r="T245" s="55">
        <f t="shared" si="30"/>
        <v>0</v>
      </c>
      <c r="U245" s="59" t="str">
        <f t="shared" si="29"/>
        <v>SIM</v>
      </c>
      <c r="V245" s="15"/>
    </row>
    <row r="246" spans="2:22" x14ac:dyDescent="0.2">
      <c r="B246" s="5" t="s">
        <v>581</v>
      </c>
      <c r="C246" s="5" t="s">
        <v>206</v>
      </c>
      <c r="D246" s="22">
        <f t="shared" si="24"/>
        <v>10</v>
      </c>
      <c r="E246" s="5" t="s">
        <v>239</v>
      </c>
      <c r="F246" s="20">
        <v>36280</v>
      </c>
      <c r="G246" s="34">
        <v>1</v>
      </c>
      <c r="H246" s="39">
        <v>131.66</v>
      </c>
      <c r="I246" s="36">
        <f t="shared" si="25"/>
        <v>131.66</v>
      </c>
      <c r="J246" s="45">
        <v>10</v>
      </c>
      <c r="K246" s="46">
        <f t="shared" si="26"/>
        <v>120</v>
      </c>
      <c r="L246" s="42">
        <f t="shared" si="27"/>
        <v>22</v>
      </c>
      <c r="M246" s="24">
        <f t="shared" si="31"/>
        <v>273</v>
      </c>
      <c r="N246" s="26">
        <v>0</v>
      </c>
      <c r="O246" s="61">
        <v>0</v>
      </c>
      <c r="P246" s="60">
        <f>'Cálculo 31.12.2021'!P246+'Cálculo Jan2022'!O246</f>
        <v>-131.66</v>
      </c>
      <c r="Q246" s="78"/>
      <c r="R246" s="75"/>
      <c r="S246" s="74"/>
      <c r="T246" s="55">
        <f t="shared" si="30"/>
        <v>0</v>
      </c>
      <c r="U246" s="59" t="str">
        <f t="shared" si="29"/>
        <v>SIM</v>
      </c>
      <c r="V246" s="15"/>
    </row>
    <row r="247" spans="2:22" x14ac:dyDescent="0.2">
      <c r="B247" s="5" t="s">
        <v>581</v>
      </c>
      <c r="C247" s="5" t="s">
        <v>206</v>
      </c>
      <c r="D247" s="22">
        <f t="shared" si="24"/>
        <v>10</v>
      </c>
      <c r="E247" s="5" t="s">
        <v>305</v>
      </c>
      <c r="F247" s="20">
        <v>36305</v>
      </c>
      <c r="G247" s="34">
        <v>1</v>
      </c>
      <c r="H247" s="39">
        <v>119</v>
      </c>
      <c r="I247" s="36">
        <f t="shared" si="25"/>
        <v>119</v>
      </c>
      <c r="J247" s="45">
        <v>10</v>
      </c>
      <c r="K247" s="46">
        <f t="shared" si="26"/>
        <v>120</v>
      </c>
      <c r="L247" s="42">
        <f t="shared" si="27"/>
        <v>22</v>
      </c>
      <c r="M247" s="24">
        <f t="shared" si="31"/>
        <v>272</v>
      </c>
      <c r="N247" s="26">
        <v>0</v>
      </c>
      <c r="O247" s="61">
        <v>0</v>
      </c>
      <c r="P247" s="60">
        <f>'Cálculo 31.12.2021'!P247+'Cálculo Jan2022'!O247</f>
        <v>-119</v>
      </c>
      <c r="Q247" s="78"/>
      <c r="R247" s="75"/>
      <c r="S247" s="74"/>
      <c r="T247" s="55">
        <f t="shared" si="30"/>
        <v>0</v>
      </c>
      <c r="U247" s="59" t="str">
        <f t="shared" si="29"/>
        <v>SIM</v>
      </c>
      <c r="V247" s="15"/>
    </row>
    <row r="248" spans="2:22" x14ac:dyDescent="0.2">
      <c r="B248" s="5" t="s">
        <v>581</v>
      </c>
      <c r="C248" s="5" t="s">
        <v>206</v>
      </c>
      <c r="D248" s="22">
        <f t="shared" si="24"/>
        <v>10</v>
      </c>
      <c r="E248" s="5" t="s">
        <v>241</v>
      </c>
      <c r="F248" s="20">
        <v>36312</v>
      </c>
      <c r="G248" s="34">
        <v>1</v>
      </c>
      <c r="H248" s="64">
        <v>165</v>
      </c>
      <c r="I248" s="36">
        <f t="shared" si="25"/>
        <v>165</v>
      </c>
      <c r="J248" s="45">
        <v>10</v>
      </c>
      <c r="K248" s="46">
        <f t="shared" si="26"/>
        <v>120</v>
      </c>
      <c r="L248" s="42">
        <f t="shared" si="27"/>
        <v>22</v>
      </c>
      <c r="M248" s="24">
        <f t="shared" si="31"/>
        <v>271</v>
      </c>
      <c r="N248" s="26">
        <v>0</v>
      </c>
      <c r="O248" s="61">
        <v>0</v>
      </c>
      <c r="P248" s="60">
        <f>'Cálculo 31.12.2021'!P248+'Cálculo Jan2022'!O248</f>
        <v>-165</v>
      </c>
      <c r="Q248" s="78"/>
      <c r="R248" s="75"/>
      <c r="S248" s="74"/>
      <c r="T248" s="55">
        <f t="shared" si="30"/>
        <v>0</v>
      </c>
      <c r="U248" s="59" t="str">
        <f t="shared" si="29"/>
        <v>SIM</v>
      </c>
      <c r="V248" s="15"/>
    </row>
    <row r="249" spans="2:22" x14ac:dyDescent="0.2">
      <c r="B249" s="5" t="s">
        <v>581</v>
      </c>
      <c r="C249" s="5" t="s">
        <v>206</v>
      </c>
      <c r="D249" s="22">
        <f t="shared" si="24"/>
        <v>10</v>
      </c>
      <c r="E249" s="5" t="s">
        <v>230</v>
      </c>
      <c r="F249" s="20">
        <v>36312</v>
      </c>
      <c r="G249" s="34">
        <v>3</v>
      </c>
      <c r="H249" s="64">
        <v>85</v>
      </c>
      <c r="I249" s="36">
        <f t="shared" si="25"/>
        <v>255</v>
      </c>
      <c r="J249" s="45">
        <v>10</v>
      </c>
      <c r="K249" s="46">
        <f t="shared" si="26"/>
        <v>120</v>
      </c>
      <c r="L249" s="42">
        <f t="shared" si="27"/>
        <v>22</v>
      </c>
      <c r="M249" s="24">
        <f t="shared" si="31"/>
        <v>271</v>
      </c>
      <c r="N249" s="26">
        <v>0</v>
      </c>
      <c r="O249" s="61">
        <v>0</v>
      </c>
      <c r="P249" s="60">
        <f>'Cálculo 31.12.2021'!P249+'Cálculo Jan2022'!O249</f>
        <v>-255</v>
      </c>
      <c r="Q249" s="78"/>
      <c r="R249" s="75"/>
      <c r="S249" s="74"/>
      <c r="T249" s="55">
        <f t="shared" si="30"/>
        <v>0</v>
      </c>
      <c r="U249" s="59" t="str">
        <f t="shared" si="29"/>
        <v>SIM</v>
      </c>
      <c r="V249" s="15"/>
    </row>
    <row r="250" spans="2:22" x14ac:dyDescent="0.2">
      <c r="B250" s="5" t="s">
        <v>581</v>
      </c>
      <c r="C250" s="5" t="s">
        <v>206</v>
      </c>
      <c r="D250" s="22">
        <f t="shared" si="24"/>
        <v>10</v>
      </c>
      <c r="E250" s="5" t="s">
        <v>306</v>
      </c>
      <c r="F250" s="20">
        <v>36312</v>
      </c>
      <c r="G250" s="34">
        <v>1</v>
      </c>
      <c r="H250" s="64">
        <v>150</v>
      </c>
      <c r="I250" s="36">
        <f t="shared" si="25"/>
        <v>150</v>
      </c>
      <c r="J250" s="45">
        <v>10</v>
      </c>
      <c r="K250" s="46">
        <f t="shared" si="26"/>
        <v>120</v>
      </c>
      <c r="L250" s="42">
        <f t="shared" si="27"/>
        <v>22</v>
      </c>
      <c r="M250" s="24">
        <f t="shared" si="31"/>
        <v>271</v>
      </c>
      <c r="N250" s="26">
        <v>0</v>
      </c>
      <c r="O250" s="61">
        <v>0</v>
      </c>
      <c r="P250" s="60">
        <f>'Cálculo 31.12.2021'!P250+'Cálculo Jan2022'!O250</f>
        <v>-150</v>
      </c>
      <c r="Q250" s="78"/>
      <c r="R250" s="75"/>
      <c r="S250" s="74"/>
      <c r="T250" s="55">
        <f t="shared" si="30"/>
        <v>0</v>
      </c>
      <c r="U250" s="59" t="str">
        <f t="shared" si="29"/>
        <v>SIM</v>
      </c>
      <c r="V250" s="15"/>
    </row>
    <row r="251" spans="2:22" x14ac:dyDescent="0.2">
      <c r="B251" s="5" t="s">
        <v>581</v>
      </c>
      <c r="C251" s="5" t="s">
        <v>206</v>
      </c>
      <c r="D251" s="22">
        <f t="shared" si="24"/>
        <v>10</v>
      </c>
      <c r="E251" s="5" t="s">
        <v>218</v>
      </c>
      <c r="F251" s="20">
        <v>36312</v>
      </c>
      <c r="G251" s="34">
        <v>1</v>
      </c>
      <c r="H251" s="64">
        <v>230</v>
      </c>
      <c r="I251" s="36">
        <f t="shared" si="25"/>
        <v>230</v>
      </c>
      <c r="J251" s="45">
        <v>10</v>
      </c>
      <c r="K251" s="46">
        <f t="shared" si="26"/>
        <v>120</v>
      </c>
      <c r="L251" s="42">
        <f t="shared" si="27"/>
        <v>22</v>
      </c>
      <c r="M251" s="24">
        <f t="shared" si="31"/>
        <v>271</v>
      </c>
      <c r="N251" s="26">
        <v>0</v>
      </c>
      <c r="O251" s="61">
        <v>0</v>
      </c>
      <c r="P251" s="60">
        <f>'Cálculo 31.12.2021'!P251+'Cálculo Jan2022'!O251</f>
        <v>-230</v>
      </c>
      <c r="Q251" s="78"/>
      <c r="R251" s="75"/>
      <c r="S251" s="74"/>
      <c r="T251" s="55">
        <f t="shared" si="30"/>
        <v>0</v>
      </c>
      <c r="U251" s="59" t="str">
        <f t="shared" si="29"/>
        <v>SIM</v>
      </c>
      <c r="V251" s="15"/>
    </row>
    <row r="252" spans="2:22" x14ac:dyDescent="0.2">
      <c r="B252" s="5" t="s">
        <v>581</v>
      </c>
      <c r="C252" s="5" t="s">
        <v>206</v>
      </c>
      <c r="D252" s="22">
        <f t="shared" si="24"/>
        <v>10</v>
      </c>
      <c r="E252" s="5" t="s">
        <v>230</v>
      </c>
      <c r="F252" s="20">
        <v>36312</v>
      </c>
      <c r="G252" s="34">
        <v>2</v>
      </c>
      <c r="H252" s="64">
        <v>148</v>
      </c>
      <c r="I252" s="36">
        <f t="shared" si="25"/>
        <v>296</v>
      </c>
      <c r="J252" s="45">
        <v>10</v>
      </c>
      <c r="K252" s="46">
        <f t="shared" si="26"/>
        <v>120</v>
      </c>
      <c r="L252" s="42">
        <f t="shared" si="27"/>
        <v>22</v>
      </c>
      <c r="M252" s="24">
        <f t="shared" si="31"/>
        <v>271</v>
      </c>
      <c r="N252" s="26">
        <v>0</v>
      </c>
      <c r="O252" s="61">
        <v>0</v>
      </c>
      <c r="P252" s="60">
        <f>'Cálculo 31.12.2021'!P252+'Cálculo Jan2022'!O252</f>
        <v>-296</v>
      </c>
      <c r="Q252" s="78"/>
      <c r="R252" s="75"/>
      <c r="S252" s="74"/>
      <c r="T252" s="55">
        <f t="shared" si="30"/>
        <v>0</v>
      </c>
      <c r="U252" s="59" t="str">
        <f t="shared" si="29"/>
        <v>SIM</v>
      </c>
      <c r="V252" s="15"/>
    </row>
    <row r="253" spans="2:22" x14ac:dyDescent="0.2">
      <c r="B253" s="5" t="s">
        <v>581</v>
      </c>
      <c r="C253" s="5" t="s">
        <v>206</v>
      </c>
      <c r="D253" s="22">
        <f t="shared" si="24"/>
        <v>10</v>
      </c>
      <c r="E253" s="5" t="s">
        <v>240</v>
      </c>
      <c r="F253" s="20">
        <v>36312</v>
      </c>
      <c r="G253" s="34">
        <v>1</v>
      </c>
      <c r="H253" s="64">
        <v>248</v>
      </c>
      <c r="I253" s="36">
        <f t="shared" si="25"/>
        <v>248</v>
      </c>
      <c r="J253" s="45">
        <v>10</v>
      </c>
      <c r="K253" s="46">
        <f t="shared" si="26"/>
        <v>120</v>
      </c>
      <c r="L253" s="42">
        <f t="shared" si="27"/>
        <v>22</v>
      </c>
      <c r="M253" s="24">
        <f t="shared" si="31"/>
        <v>271</v>
      </c>
      <c r="N253" s="26">
        <v>0</v>
      </c>
      <c r="O253" s="61">
        <v>0</v>
      </c>
      <c r="P253" s="60">
        <f>'Cálculo 31.12.2021'!P253+'Cálculo Jan2022'!O253</f>
        <v>-248</v>
      </c>
      <c r="Q253" s="78"/>
      <c r="R253" s="75"/>
      <c r="S253" s="74"/>
      <c r="T253" s="55">
        <f t="shared" si="30"/>
        <v>0</v>
      </c>
      <c r="U253" s="59" t="str">
        <f t="shared" si="29"/>
        <v>SIM</v>
      </c>
      <c r="V253" s="15"/>
    </row>
    <row r="254" spans="2:22" x14ac:dyDescent="0.2">
      <c r="B254" s="5" t="s">
        <v>581</v>
      </c>
      <c r="C254" s="5" t="s">
        <v>206</v>
      </c>
      <c r="D254" s="22">
        <f t="shared" si="24"/>
        <v>10</v>
      </c>
      <c r="E254" s="5" t="s">
        <v>241</v>
      </c>
      <c r="F254" s="20">
        <v>36312</v>
      </c>
      <c r="G254" s="34">
        <v>1</v>
      </c>
      <c r="H254" s="64">
        <v>258</v>
      </c>
      <c r="I254" s="36">
        <f t="shared" si="25"/>
        <v>258</v>
      </c>
      <c r="J254" s="45">
        <v>10</v>
      </c>
      <c r="K254" s="46">
        <f t="shared" si="26"/>
        <v>120</v>
      </c>
      <c r="L254" s="42">
        <f t="shared" si="27"/>
        <v>22</v>
      </c>
      <c r="M254" s="24">
        <f t="shared" si="31"/>
        <v>271</v>
      </c>
      <c r="N254" s="26">
        <v>0</v>
      </c>
      <c r="O254" s="61">
        <v>0</v>
      </c>
      <c r="P254" s="60">
        <f>'Cálculo 31.12.2021'!P254+'Cálculo Jan2022'!O254</f>
        <v>-258</v>
      </c>
      <c r="Q254" s="78"/>
      <c r="R254" s="75"/>
      <c r="S254" s="74"/>
      <c r="T254" s="55">
        <f t="shared" si="30"/>
        <v>0</v>
      </c>
      <c r="U254" s="59" t="str">
        <f t="shared" si="29"/>
        <v>SIM</v>
      </c>
      <c r="V254" s="15"/>
    </row>
    <row r="255" spans="2:22" x14ac:dyDescent="0.2">
      <c r="B255" s="5" t="s">
        <v>581</v>
      </c>
      <c r="C255" s="5" t="s">
        <v>206</v>
      </c>
      <c r="D255" s="22">
        <f t="shared" si="24"/>
        <v>10</v>
      </c>
      <c r="E255" s="5" t="s">
        <v>238</v>
      </c>
      <c r="F255" s="20">
        <v>36312</v>
      </c>
      <c r="G255" s="34">
        <v>1</v>
      </c>
      <c r="H255" s="64">
        <v>268</v>
      </c>
      <c r="I255" s="36">
        <f t="shared" si="25"/>
        <v>268</v>
      </c>
      <c r="J255" s="45">
        <v>10</v>
      </c>
      <c r="K255" s="46">
        <f t="shared" si="26"/>
        <v>120</v>
      </c>
      <c r="L255" s="42">
        <f t="shared" si="27"/>
        <v>22</v>
      </c>
      <c r="M255" s="24">
        <f t="shared" si="31"/>
        <v>271</v>
      </c>
      <c r="N255" s="26">
        <v>0</v>
      </c>
      <c r="O255" s="61">
        <v>0</v>
      </c>
      <c r="P255" s="60">
        <f>'Cálculo 31.12.2021'!P255+'Cálculo Jan2022'!O255</f>
        <v>-268</v>
      </c>
      <c r="Q255" s="78"/>
      <c r="R255" s="75"/>
      <c r="S255" s="74"/>
      <c r="T255" s="55">
        <f t="shared" si="30"/>
        <v>0</v>
      </c>
      <c r="U255" s="59" t="str">
        <f t="shared" si="29"/>
        <v>SIM</v>
      </c>
      <c r="V255" s="15"/>
    </row>
    <row r="256" spans="2:22" x14ac:dyDescent="0.2">
      <c r="B256" s="5" t="s">
        <v>581</v>
      </c>
      <c r="C256" s="5" t="s">
        <v>206</v>
      </c>
      <c r="D256" s="22">
        <f t="shared" si="24"/>
        <v>10</v>
      </c>
      <c r="E256" s="5" t="s">
        <v>238</v>
      </c>
      <c r="F256" s="20">
        <v>36312</v>
      </c>
      <c r="G256" s="34">
        <v>1</v>
      </c>
      <c r="H256" s="64">
        <v>292</v>
      </c>
      <c r="I256" s="36">
        <f t="shared" si="25"/>
        <v>292</v>
      </c>
      <c r="J256" s="45">
        <v>10</v>
      </c>
      <c r="K256" s="46">
        <f t="shared" si="26"/>
        <v>120</v>
      </c>
      <c r="L256" s="42">
        <f t="shared" si="27"/>
        <v>22</v>
      </c>
      <c r="M256" s="24">
        <f t="shared" si="31"/>
        <v>271</v>
      </c>
      <c r="N256" s="26">
        <v>0</v>
      </c>
      <c r="O256" s="61">
        <v>0</v>
      </c>
      <c r="P256" s="60">
        <f>'Cálculo 31.12.2021'!P256+'Cálculo Jan2022'!O256</f>
        <v>-292</v>
      </c>
      <c r="Q256" s="78"/>
      <c r="R256" s="75"/>
      <c r="S256" s="74"/>
      <c r="T256" s="55">
        <f t="shared" si="30"/>
        <v>0</v>
      </c>
      <c r="U256" s="59" t="str">
        <f t="shared" si="29"/>
        <v>SIM</v>
      </c>
      <c r="V256" s="15"/>
    </row>
    <row r="257" spans="2:22" x14ac:dyDescent="0.2">
      <c r="B257" s="5" t="s">
        <v>581</v>
      </c>
      <c r="C257" s="5" t="s">
        <v>208</v>
      </c>
      <c r="D257" s="22">
        <f t="shared" si="24"/>
        <v>10</v>
      </c>
      <c r="E257" s="5" t="s">
        <v>70</v>
      </c>
      <c r="F257" s="20">
        <v>36326</v>
      </c>
      <c r="G257" s="34">
        <v>1</v>
      </c>
      <c r="H257" s="39">
        <v>235</v>
      </c>
      <c r="I257" s="36">
        <f t="shared" si="25"/>
        <v>235</v>
      </c>
      <c r="J257" s="45">
        <v>10</v>
      </c>
      <c r="K257" s="46">
        <f t="shared" si="26"/>
        <v>120</v>
      </c>
      <c r="L257" s="42">
        <f t="shared" si="27"/>
        <v>22</v>
      </c>
      <c r="M257" s="24">
        <f t="shared" si="31"/>
        <v>271</v>
      </c>
      <c r="N257" s="26">
        <v>0</v>
      </c>
      <c r="O257" s="61">
        <v>0</v>
      </c>
      <c r="P257" s="60">
        <f>'Cálculo 31.12.2021'!P257+'Cálculo Jan2022'!O257</f>
        <v>-235</v>
      </c>
      <c r="Q257" s="78"/>
      <c r="R257" s="75"/>
      <c r="S257" s="74"/>
      <c r="T257" s="55">
        <f t="shared" si="30"/>
        <v>0</v>
      </c>
      <c r="U257" s="59" t="str">
        <f t="shared" si="29"/>
        <v>SIM</v>
      </c>
      <c r="V257" s="15"/>
    </row>
    <row r="258" spans="2:22" x14ac:dyDescent="0.2">
      <c r="B258" s="5" t="s">
        <v>581</v>
      </c>
      <c r="C258" s="5" t="s">
        <v>208</v>
      </c>
      <c r="D258" s="22">
        <f t="shared" si="24"/>
        <v>10</v>
      </c>
      <c r="E258" s="5" t="s">
        <v>71</v>
      </c>
      <c r="F258" s="20">
        <v>36451</v>
      </c>
      <c r="G258" s="34">
        <v>1</v>
      </c>
      <c r="H258" s="39">
        <v>810</v>
      </c>
      <c r="I258" s="36">
        <f t="shared" si="25"/>
        <v>810</v>
      </c>
      <c r="J258" s="45">
        <v>10</v>
      </c>
      <c r="K258" s="46">
        <f t="shared" si="26"/>
        <v>120</v>
      </c>
      <c r="L258" s="42">
        <f t="shared" si="27"/>
        <v>22</v>
      </c>
      <c r="M258" s="24">
        <f t="shared" si="31"/>
        <v>267</v>
      </c>
      <c r="N258" s="26">
        <v>0</v>
      </c>
      <c r="O258" s="61">
        <v>0</v>
      </c>
      <c r="P258" s="60">
        <f>'Cálculo 31.12.2021'!P258+'Cálculo Jan2022'!O258</f>
        <v>-810</v>
      </c>
      <c r="Q258" s="78"/>
      <c r="R258" s="75"/>
      <c r="S258" s="74"/>
      <c r="T258" s="55">
        <f t="shared" si="30"/>
        <v>0</v>
      </c>
      <c r="U258" s="59" t="str">
        <f t="shared" si="29"/>
        <v>SIM</v>
      </c>
      <c r="V258" s="15"/>
    </row>
    <row r="259" spans="2:22" x14ac:dyDescent="0.2">
      <c r="B259" s="5" t="s">
        <v>581</v>
      </c>
      <c r="C259" s="5" t="s">
        <v>206</v>
      </c>
      <c r="D259" s="22">
        <f t="shared" si="24"/>
        <v>10</v>
      </c>
      <c r="E259" s="5" t="s">
        <v>272</v>
      </c>
      <c r="F259" s="20">
        <v>36482</v>
      </c>
      <c r="G259" s="34">
        <v>2</v>
      </c>
      <c r="H259" s="39">
        <v>165</v>
      </c>
      <c r="I259" s="36">
        <f t="shared" si="25"/>
        <v>330</v>
      </c>
      <c r="J259" s="45">
        <v>10</v>
      </c>
      <c r="K259" s="46">
        <f t="shared" si="26"/>
        <v>120</v>
      </c>
      <c r="L259" s="42">
        <f t="shared" si="27"/>
        <v>22</v>
      </c>
      <c r="M259" s="24">
        <f t="shared" si="31"/>
        <v>266</v>
      </c>
      <c r="N259" s="26">
        <v>0</v>
      </c>
      <c r="O259" s="61">
        <v>0</v>
      </c>
      <c r="P259" s="60">
        <f>'Cálculo 31.12.2021'!P259+'Cálculo Jan2022'!O259</f>
        <v>-330</v>
      </c>
      <c r="Q259" s="78"/>
      <c r="R259" s="75"/>
      <c r="S259" s="74"/>
      <c r="T259" s="55">
        <f t="shared" si="30"/>
        <v>0</v>
      </c>
      <c r="U259" s="59" t="str">
        <f t="shared" si="29"/>
        <v>SIM</v>
      </c>
      <c r="V259" s="15"/>
    </row>
    <row r="260" spans="2:22" x14ac:dyDescent="0.2">
      <c r="B260" s="5" t="s">
        <v>581</v>
      </c>
      <c r="C260" s="5" t="s">
        <v>206</v>
      </c>
      <c r="D260" s="22">
        <f t="shared" ref="D260:D323" si="32">((12*100)/K260)</f>
        <v>10</v>
      </c>
      <c r="E260" s="5" t="s">
        <v>307</v>
      </c>
      <c r="F260" s="20">
        <v>36556</v>
      </c>
      <c r="G260" s="34">
        <v>1</v>
      </c>
      <c r="H260" s="39">
        <v>75</v>
      </c>
      <c r="I260" s="36">
        <f t="shared" ref="I260:I323" si="33">G260*H260</f>
        <v>75</v>
      </c>
      <c r="J260" s="45">
        <v>10</v>
      </c>
      <c r="K260" s="46">
        <f t="shared" ref="K260:K323" si="34">J260*12</f>
        <v>120</v>
      </c>
      <c r="L260" s="42">
        <f t="shared" ref="L260:L323" si="35">DATEDIF(F260,$F$2,"Y")</f>
        <v>22</v>
      </c>
      <c r="M260" s="24">
        <f t="shared" si="31"/>
        <v>264</v>
      </c>
      <c r="N260" s="26">
        <v>0</v>
      </c>
      <c r="O260" s="61">
        <v>0</v>
      </c>
      <c r="P260" s="60">
        <f>'Cálculo 31.12.2021'!P260+'Cálculo Jan2022'!O260</f>
        <v>-75</v>
      </c>
      <c r="Q260" s="78"/>
      <c r="R260" s="75"/>
      <c r="S260" s="74"/>
      <c r="T260" s="55">
        <f t="shared" si="30"/>
        <v>0</v>
      </c>
      <c r="U260" s="59" t="str">
        <f t="shared" ref="U260:U323" si="36">IF(M260&gt;K260,"SIM","NÃO")</f>
        <v>SIM</v>
      </c>
      <c r="V260" s="15"/>
    </row>
    <row r="261" spans="2:22" x14ac:dyDescent="0.2">
      <c r="B261" s="5" t="s">
        <v>581</v>
      </c>
      <c r="C261" s="5" t="s">
        <v>206</v>
      </c>
      <c r="D261" s="22">
        <f t="shared" si="32"/>
        <v>10</v>
      </c>
      <c r="E261" s="5" t="s">
        <v>308</v>
      </c>
      <c r="F261" s="20">
        <v>36587</v>
      </c>
      <c r="G261" s="34">
        <v>1</v>
      </c>
      <c r="H261" s="39">
        <v>330</v>
      </c>
      <c r="I261" s="36">
        <f t="shared" si="33"/>
        <v>330</v>
      </c>
      <c r="J261" s="45">
        <v>10</v>
      </c>
      <c r="K261" s="46">
        <f t="shared" si="34"/>
        <v>120</v>
      </c>
      <c r="L261" s="42">
        <f t="shared" si="35"/>
        <v>21</v>
      </c>
      <c r="M261" s="24">
        <f t="shared" si="31"/>
        <v>262</v>
      </c>
      <c r="N261" s="26">
        <v>0</v>
      </c>
      <c r="O261" s="61">
        <v>0</v>
      </c>
      <c r="P261" s="60">
        <f>'Cálculo 31.12.2021'!P261+'Cálculo Jan2022'!O261</f>
        <v>-330</v>
      </c>
      <c r="Q261" s="78"/>
      <c r="R261" s="75"/>
      <c r="S261" s="74"/>
      <c r="T261" s="55">
        <f t="shared" ref="T261:T324" si="37">I261+P261</f>
        <v>0</v>
      </c>
      <c r="U261" s="59" t="str">
        <f t="shared" si="36"/>
        <v>SIM</v>
      </c>
      <c r="V261" s="15"/>
    </row>
    <row r="262" spans="2:22" x14ac:dyDescent="0.2">
      <c r="B262" s="5" t="s">
        <v>581</v>
      </c>
      <c r="C262" s="5" t="s">
        <v>206</v>
      </c>
      <c r="D262" s="22">
        <f t="shared" si="32"/>
        <v>10</v>
      </c>
      <c r="E262" s="5" t="s">
        <v>309</v>
      </c>
      <c r="F262" s="20">
        <v>36606</v>
      </c>
      <c r="G262" s="34">
        <v>1</v>
      </c>
      <c r="H262" s="39">
        <v>90</v>
      </c>
      <c r="I262" s="36">
        <f t="shared" si="33"/>
        <v>90</v>
      </c>
      <c r="J262" s="45">
        <v>10</v>
      </c>
      <c r="K262" s="46">
        <f t="shared" si="34"/>
        <v>120</v>
      </c>
      <c r="L262" s="42">
        <f t="shared" si="35"/>
        <v>21</v>
      </c>
      <c r="M262" s="24">
        <f t="shared" si="31"/>
        <v>262</v>
      </c>
      <c r="N262" s="26">
        <v>0</v>
      </c>
      <c r="O262" s="61">
        <v>0</v>
      </c>
      <c r="P262" s="60">
        <f>'Cálculo 31.12.2021'!P262+'Cálculo Jan2022'!O262</f>
        <v>-90</v>
      </c>
      <c r="Q262" s="78"/>
      <c r="R262" s="75"/>
      <c r="S262" s="74"/>
      <c r="T262" s="55">
        <f t="shared" si="37"/>
        <v>0</v>
      </c>
      <c r="U262" s="59" t="str">
        <f t="shared" si="36"/>
        <v>SIM</v>
      </c>
      <c r="V262" s="15"/>
    </row>
    <row r="263" spans="2:22" x14ac:dyDescent="0.2">
      <c r="B263" s="5" t="s">
        <v>581</v>
      </c>
      <c r="C263" s="5" t="s">
        <v>206</v>
      </c>
      <c r="D263" s="22">
        <f t="shared" si="32"/>
        <v>10</v>
      </c>
      <c r="E263" s="5" t="s">
        <v>310</v>
      </c>
      <c r="F263" s="20">
        <v>36606</v>
      </c>
      <c r="G263" s="34">
        <v>2</v>
      </c>
      <c r="H263" s="39">
        <v>100</v>
      </c>
      <c r="I263" s="36">
        <f t="shared" si="33"/>
        <v>200</v>
      </c>
      <c r="J263" s="45">
        <v>10</v>
      </c>
      <c r="K263" s="46">
        <f t="shared" si="34"/>
        <v>120</v>
      </c>
      <c r="L263" s="42">
        <f t="shared" si="35"/>
        <v>21</v>
      </c>
      <c r="M263" s="24">
        <f t="shared" si="31"/>
        <v>262</v>
      </c>
      <c r="N263" s="26">
        <v>0</v>
      </c>
      <c r="O263" s="61">
        <v>0</v>
      </c>
      <c r="P263" s="60">
        <f>'Cálculo 31.12.2021'!P263+'Cálculo Jan2022'!O263</f>
        <v>-200</v>
      </c>
      <c r="Q263" s="78"/>
      <c r="R263" s="75"/>
      <c r="S263" s="74"/>
      <c r="T263" s="55">
        <f t="shared" si="37"/>
        <v>0</v>
      </c>
      <c r="U263" s="59" t="str">
        <f t="shared" si="36"/>
        <v>SIM</v>
      </c>
      <c r="V263" s="15"/>
    </row>
    <row r="264" spans="2:22" x14ac:dyDescent="0.2">
      <c r="B264" s="5" t="s">
        <v>581</v>
      </c>
      <c r="C264" s="5" t="s">
        <v>205</v>
      </c>
      <c r="D264" s="22">
        <f t="shared" si="32"/>
        <v>20</v>
      </c>
      <c r="E264" s="5" t="s">
        <v>480</v>
      </c>
      <c r="F264" s="20">
        <v>36672</v>
      </c>
      <c r="G264" s="34">
        <v>1</v>
      </c>
      <c r="H264" s="39">
        <v>350.01</v>
      </c>
      <c r="I264" s="36">
        <f t="shared" si="33"/>
        <v>350.01</v>
      </c>
      <c r="J264" s="45">
        <v>5</v>
      </c>
      <c r="K264" s="46">
        <f t="shared" si="34"/>
        <v>60</v>
      </c>
      <c r="L264" s="42">
        <f t="shared" si="35"/>
        <v>21</v>
      </c>
      <c r="M264" s="24">
        <f t="shared" si="31"/>
        <v>260</v>
      </c>
      <c r="N264" s="26">
        <v>0</v>
      </c>
      <c r="O264" s="61">
        <v>0</v>
      </c>
      <c r="P264" s="60">
        <f>'Cálculo 31.12.2021'!P264+'Cálculo Jan2022'!O264</f>
        <v>-350.01</v>
      </c>
      <c r="Q264" s="78"/>
      <c r="R264" s="75"/>
      <c r="S264" s="74"/>
      <c r="T264" s="55">
        <f t="shared" si="37"/>
        <v>0</v>
      </c>
      <c r="U264" s="59" t="str">
        <f t="shared" si="36"/>
        <v>SIM</v>
      </c>
      <c r="V264" s="15"/>
    </row>
    <row r="265" spans="2:22" x14ac:dyDescent="0.2">
      <c r="B265" s="5" t="s">
        <v>581</v>
      </c>
      <c r="C265" s="5" t="s">
        <v>206</v>
      </c>
      <c r="D265" s="22">
        <f t="shared" si="32"/>
        <v>10</v>
      </c>
      <c r="E265" s="5" t="s">
        <v>218</v>
      </c>
      <c r="F265" s="20">
        <v>36683</v>
      </c>
      <c r="G265" s="34">
        <v>98</v>
      </c>
      <c r="H265" s="64">
        <v>87.6</v>
      </c>
      <c r="I265" s="36">
        <f t="shared" si="33"/>
        <v>8584.7999999999993</v>
      </c>
      <c r="J265" s="45">
        <v>10</v>
      </c>
      <c r="K265" s="46">
        <f t="shared" si="34"/>
        <v>120</v>
      </c>
      <c r="L265" s="42">
        <f t="shared" si="35"/>
        <v>21</v>
      </c>
      <c r="M265" s="24">
        <f t="shared" si="31"/>
        <v>259</v>
      </c>
      <c r="N265" s="26">
        <v>0</v>
      </c>
      <c r="O265" s="61">
        <v>0</v>
      </c>
      <c r="P265" s="60">
        <f>'Cálculo 31.12.2021'!P265+'Cálculo Jan2022'!O265</f>
        <v>-8584.7999999999993</v>
      </c>
      <c r="Q265" s="78"/>
      <c r="R265" s="75"/>
      <c r="S265" s="74"/>
      <c r="T265" s="55">
        <f t="shared" si="37"/>
        <v>0</v>
      </c>
      <c r="U265" s="59" t="str">
        <f t="shared" si="36"/>
        <v>SIM</v>
      </c>
      <c r="V265" s="15"/>
    </row>
    <row r="266" spans="2:22" x14ac:dyDescent="0.2">
      <c r="B266" s="5" t="s">
        <v>581</v>
      </c>
      <c r="C266" s="5" t="s">
        <v>206</v>
      </c>
      <c r="D266" s="22">
        <f t="shared" si="32"/>
        <v>10</v>
      </c>
      <c r="E266" s="5" t="s">
        <v>228</v>
      </c>
      <c r="F266" s="20">
        <v>36683</v>
      </c>
      <c r="G266" s="34">
        <v>3</v>
      </c>
      <c r="H266" s="64">
        <v>110</v>
      </c>
      <c r="I266" s="36">
        <f t="shared" si="33"/>
        <v>330</v>
      </c>
      <c r="J266" s="45">
        <v>10</v>
      </c>
      <c r="K266" s="46">
        <f t="shared" si="34"/>
        <v>120</v>
      </c>
      <c r="L266" s="42">
        <f t="shared" si="35"/>
        <v>21</v>
      </c>
      <c r="M266" s="24">
        <f t="shared" si="31"/>
        <v>259</v>
      </c>
      <c r="N266" s="26">
        <v>0</v>
      </c>
      <c r="O266" s="61">
        <v>0</v>
      </c>
      <c r="P266" s="60">
        <f>'Cálculo 31.12.2021'!P266+'Cálculo Jan2022'!O266</f>
        <v>-330</v>
      </c>
      <c r="Q266" s="78"/>
      <c r="R266" s="75"/>
      <c r="S266" s="74"/>
      <c r="T266" s="55">
        <f t="shared" si="37"/>
        <v>0</v>
      </c>
      <c r="U266" s="59" t="str">
        <f t="shared" si="36"/>
        <v>SIM</v>
      </c>
      <c r="V266" s="15"/>
    </row>
    <row r="267" spans="2:22" x14ac:dyDescent="0.2">
      <c r="B267" s="5" t="s">
        <v>581</v>
      </c>
      <c r="C267" s="5" t="s">
        <v>206</v>
      </c>
      <c r="D267" s="22">
        <f t="shared" si="32"/>
        <v>10</v>
      </c>
      <c r="E267" s="5" t="s">
        <v>311</v>
      </c>
      <c r="F267" s="20">
        <v>36683</v>
      </c>
      <c r="G267" s="34">
        <v>1</v>
      </c>
      <c r="H267" s="64">
        <v>372</v>
      </c>
      <c r="I267" s="36">
        <f t="shared" si="33"/>
        <v>372</v>
      </c>
      <c r="J267" s="45">
        <v>10</v>
      </c>
      <c r="K267" s="46">
        <f t="shared" si="34"/>
        <v>120</v>
      </c>
      <c r="L267" s="42">
        <f t="shared" si="35"/>
        <v>21</v>
      </c>
      <c r="M267" s="24">
        <f t="shared" ref="M267:M330" si="38">DATEDIF(F267,$F$2,"M")</f>
        <v>259</v>
      </c>
      <c r="N267" s="26">
        <v>0</v>
      </c>
      <c r="O267" s="61">
        <v>0</v>
      </c>
      <c r="P267" s="60">
        <f>'Cálculo 31.12.2021'!P267+'Cálculo Jan2022'!O267</f>
        <v>-372</v>
      </c>
      <c r="Q267" s="78"/>
      <c r="R267" s="75"/>
      <c r="S267" s="74"/>
      <c r="T267" s="55">
        <f t="shared" si="37"/>
        <v>0</v>
      </c>
      <c r="U267" s="59" t="str">
        <f t="shared" si="36"/>
        <v>SIM</v>
      </c>
      <c r="V267" s="15"/>
    </row>
    <row r="268" spans="2:22" x14ac:dyDescent="0.2">
      <c r="B268" s="5" t="s">
        <v>581</v>
      </c>
      <c r="C268" s="5" t="s">
        <v>206</v>
      </c>
      <c r="D268" s="22">
        <f t="shared" si="32"/>
        <v>10</v>
      </c>
      <c r="E268" s="5" t="s">
        <v>312</v>
      </c>
      <c r="F268" s="20">
        <v>36686</v>
      </c>
      <c r="G268" s="34">
        <v>1</v>
      </c>
      <c r="H268" s="64">
        <v>159.5</v>
      </c>
      <c r="I268" s="36">
        <f t="shared" si="33"/>
        <v>159.5</v>
      </c>
      <c r="J268" s="45">
        <v>10</v>
      </c>
      <c r="K268" s="46">
        <f t="shared" si="34"/>
        <v>120</v>
      </c>
      <c r="L268" s="42">
        <f t="shared" si="35"/>
        <v>21</v>
      </c>
      <c r="M268" s="24">
        <f t="shared" si="38"/>
        <v>259</v>
      </c>
      <c r="N268" s="26">
        <v>0</v>
      </c>
      <c r="O268" s="61">
        <v>0</v>
      </c>
      <c r="P268" s="60">
        <f>'Cálculo 31.12.2021'!P268+'Cálculo Jan2022'!O268</f>
        <v>-159.5</v>
      </c>
      <c r="Q268" s="78"/>
      <c r="R268" s="75"/>
      <c r="S268" s="74"/>
      <c r="T268" s="55">
        <f t="shared" si="37"/>
        <v>0</v>
      </c>
      <c r="U268" s="59" t="str">
        <f t="shared" si="36"/>
        <v>SIM</v>
      </c>
      <c r="V268" s="15"/>
    </row>
    <row r="269" spans="2:22" x14ac:dyDescent="0.2">
      <c r="B269" s="5" t="s">
        <v>581</v>
      </c>
      <c r="C269" s="5" t="s">
        <v>208</v>
      </c>
      <c r="D269" s="22">
        <f t="shared" si="32"/>
        <v>10</v>
      </c>
      <c r="E269" s="5" t="s">
        <v>72</v>
      </c>
      <c r="F269" s="20">
        <v>36797</v>
      </c>
      <c r="G269" s="34">
        <v>1</v>
      </c>
      <c r="H269" s="39">
        <v>1750</v>
      </c>
      <c r="I269" s="36">
        <f t="shared" si="33"/>
        <v>1750</v>
      </c>
      <c r="J269" s="45">
        <v>10</v>
      </c>
      <c r="K269" s="46">
        <f t="shared" si="34"/>
        <v>120</v>
      </c>
      <c r="L269" s="42">
        <f t="shared" si="35"/>
        <v>21</v>
      </c>
      <c r="M269" s="24">
        <f t="shared" si="38"/>
        <v>256</v>
      </c>
      <c r="N269" s="26">
        <v>0</v>
      </c>
      <c r="O269" s="61">
        <v>0</v>
      </c>
      <c r="P269" s="60">
        <f>'Cálculo 31.12.2021'!P269+'Cálculo Jan2022'!O269</f>
        <v>-1750</v>
      </c>
      <c r="Q269" s="78"/>
      <c r="R269" s="75"/>
      <c r="S269" s="74"/>
      <c r="T269" s="55">
        <f t="shared" si="37"/>
        <v>0</v>
      </c>
      <c r="U269" s="59" t="str">
        <f t="shared" si="36"/>
        <v>SIM</v>
      </c>
      <c r="V269" s="15"/>
    </row>
    <row r="270" spans="2:22" x14ac:dyDescent="0.2">
      <c r="B270" s="5" t="s">
        <v>581</v>
      </c>
      <c r="C270" s="5" t="s">
        <v>208</v>
      </c>
      <c r="D270" s="22">
        <f t="shared" si="32"/>
        <v>10</v>
      </c>
      <c r="E270" s="5" t="s">
        <v>73</v>
      </c>
      <c r="F270" s="20">
        <v>36830</v>
      </c>
      <c r="G270" s="34">
        <v>1</v>
      </c>
      <c r="H270" s="39">
        <v>147</v>
      </c>
      <c r="I270" s="36">
        <f t="shared" si="33"/>
        <v>147</v>
      </c>
      <c r="J270" s="45">
        <v>10</v>
      </c>
      <c r="K270" s="46">
        <f t="shared" si="34"/>
        <v>120</v>
      </c>
      <c r="L270" s="42">
        <f t="shared" si="35"/>
        <v>21</v>
      </c>
      <c r="M270" s="24">
        <f t="shared" si="38"/>
        <v>255</v>
      </c>
      <c r="N270" s="26">
        <v>0</v>
      </c>
      <c r="O270" s="61">
        <v>0</v>
      </c>
      <c r="P270" s="60">
        <f>'Cálculo 31.12.2021'!P270+'Cálculo Jan2022'!O270</f>
        <v>-147</v>
      </c>
      <c r="Q270" s="78"/>
      <c r="R270" s="75"/>
      <c r="S270" s="74"/>
      <c r="T270" s="55">
        <f t="shared" si="37"/>
        <v>0</v>
      </c>
      <c r="U270" s="59" t="str">
        <f t="shared" si="36"/>
        <v>SIM</v>
      </c>
      <c r="V270" s="15"/>
    </row>
    <row r="271" spans="2:22" x14ac:dyDescent="0.2">
      <c r="B271" s="5" t="s">
        <v>581</v>
      </c>
      <c r="C271" s="5" t="s">
        <v>206</v>
      </c>
      <c r="D271" s="22">
        <f t="shared" si="32"/>
        <v>10</v>
      </c>
      <c r="E271" s="5" t="s">
        <v>313</v>
      </c>
      <c r="F271" s="20">
        <v>36830</v>
      </c>
      <c r="G271" s="34">
        <v>1</v>
      </c>
      <c r="H271" s="39">
        <v>568</v>
      </c>
      <c r="I271" s="36">
        <f t="shared" si="33"/>
        <v>568</v>
      </c>
      <c r="J271" s="45">
        <v>10</v>
      </c>
      <c r="K271" s="46">
        <f t="shared" si="34"/>
        <v>120</v>
      </c>
      <c r="L271" s="42">
        <f t="shared" si="35"/>
        <v>21</v>
      </c>
      <c r="M271" s="24">
        <f t="shared" si="38"/>
        <v>255</v>
      </c>
      <c r="N271" s="26">
        <v>0</v>
      </c>
      <c r="O271" s="61">
        <v>0</v>
      </c>
      <c r="P271" s="60">
        <f>'Cálculo 31.12.2021'!P271+'Cálculo Jan2022'!O271</f>
        <v>-568</v>
      </c>
      <c r="Q271" s="78"/>
      <c r="R271" s="75"/>
      <c r="S271" s="74"/>
      <c r="T271" s="55">
        <f t="shared" si="37"/>
        <v>0</v>
      </c>
      <c r="U271" s="59" t="str">
        <f t="shared" si="36"/>
        <v>SIM</v>
      </c>
      <c r="V271" s="15"/>
    </row>
    <row r="272" spans="2:22" x14ac:dyDescent="0.2">
      <c r="B272" s="5" t="s">
        <v>581</v>
      </c>
      <c r="C272" s="5" t="s">
        <v>206</v>
      </c>
      <c r="D272" s="22">
        <f t="shared" si="32"/>
        <v>10</v>
      </c>
      <c r="E272" s="5" t="s">
        <v>272</v>
      </c>
      <c r="F272" s="20">
        <v>36875</v>
      </c>
      <c r="G272" s="34">
        <v>3</v>
      </c>
      <c r="H272" s="64">
        <f>(195.07+195.07+195.06)/3</f>
        <v>195.06666666666669</v>
      </c>
      <c r="I272" s="36">
        <f t="shared" si="33"/>
        <v>585.20000000000005</v>
      </c>
      <c r="J272" s="45">
        <v>10</v>
      </c>
      <c r="K272" s="46">
        <f t="shared" si="34"/>
        <v>120</v>
      </c>
      <c r="L272" s="42">
        <f t="shared" si="35"/>
        <v>21</v>
      </c>
      <c r="M272" s="24">
        <f t="shared" si="38"/>
        <v>253</v>
      </c>
      <c r="N272" s="26">
        <v>0</v>
      </c>
      <c r="O272" s="61">
        <v>0</v>
      </c>
      <c r="P272" s="60">
        <f>'Cálculo 31.12.2021'!P272+'Cálculo Jan2022'!O272</f>
        <v>-585.20000000000005</v>
      </c>
      <c r="Q272" s="78"/>
      <c r="R272" s="75"/>
      <c r="S272" s="74"/>
      <c r="T272" s="55">
        <f t="shared" si="37"/>
        <v>0</v>
      </c>
      <c r="U272" s="59" t="str">
        <f t="shared" si="36"/>
        <v>SIM</v>
      </c>
      <c r="V272" s="15"/>
    </row>
    <row r="273" spans="2:22" x14ac:dyDescent="0.2">
      <c r="B273" s="5" t="s">
        <v>581</v>
      </c>
      <c r="C273" s="5" t="s">
        <v>206</v>
      </c>
      <c r="D273" s="22">
        <f t="shared" si="32"/>
        <v>10</v>
      </c>
      <c r="E273" s="5" t="s">
        <v>314</v>
      </c>
      <c r="F273" s="20">
        <v>36875</v>
      </c>
      <c r="G273" s="34">
        <v>1</v>
      </c>
      <c r="H273" s="64">
        <v>189</v>
      </c>
      <c r="I273" s="36">
        <f t="shared" si="33"/>
        <v>189</v>
      </c>
      <c r="J273" s="45">
        <v>10</v>
      </c>
      <c r="K273" s="46">
        <f t="shared" si="34"/>
        <v>120</v>
      </c>
      <c r="L273" s="42">
        <f t="shared" si="35"/>
        <v>21</v>
      </c>
      <c r="M273" s="24">
        <f t="shared" si="38"/>
        <v>253</v>
      </c>
      <c r="N273" s="26">
        <v>0</v>
      </c>
      <c r="O273" s="61">
        <v>0</v>
      </c>
      <c r="P273" s="60">
        <f>'Cálculo 31.12.2021'!P273+'Cálculo Jan2022'!O273</f>
        <v>-189</v>
      </c>
      <c r="Q273" s="78"/>
      <c r="R273" s="75"/>
      <c r="S273" s="74"/>
      <c r="T273" s="55">
        <f t="shared" si="37"/>
        <v>0</v>
      </c>
      <c r="U273" s="59" t="str">
        <f t="shared" si="36"/>
        <v>SIM</v>
      </c>
      <c r="V273" s="15"/>
    </row>
    <row r="274" spans="2:22" x14ac:dyDescent="0.2">
      <c r="B274" s="5" t="s">
        <v>581</v>
      </c>
      <c r="C274" s="5" t="s">
        <v>205</v>
      </c>
      <c r="D274" s="22">
        <f t="shared" si="32"/>
        <v>20</v>
      </c>
      <c r="E274" s="5" t="s">
        <v>481</v>
      </c>
      <c r="F274" s="20">
        <v>36891</v>
      </c>
      <c r="G274" s="34">
        <v>1</v>
      </c>
      <c r="H274" s="39">
        <v>350</v>
      </c>
      <c r="I274" s="36">
        <f t="shared" si="33"/>
        <v>350</v>
      </c>
      <c r="J274" s="45">
        <v>5</v>
      </c>
      <c r="K274" s="46">
        <f t="shared" si="34"/>
        <v>60</v>
      </c>
      <c r="L274" s="42">
        <f t="shared" si="35"/>
        <v>21</v>
      </c>
      <c r="M274" s="24">
        <f t="shared" si="38"/>
        <v>253</v>
      </c>
      <c r="N274" s="26">
        <v>0</v>
      </c>
      <c r="O274" s="61">
        <v>0</v>
      </c>
      <c r="P274" s="60">
        <f>'Cálculo 31.12.2021'!P274+'Cálculo Jan2022'!O274</f>
        <v>-350</v>
      </c>
      <c r="Q274" s="78"/>
      <c r="R274" s="75"/>
      <c r="S274" s="74"/>
      <c r="T274" s="55">
        <f t="shared" si="37"/>
        <v>0</v>
      </c>
      <c r="U274" s="59" t="str">
        <f t="shared" si="36"/>
        <v>SIM</v>
      </c>
      <c r="V274" s="15"/>
    </row>
    <row r="275" spans="2:22" x14ac:dyDescent="0.2">
      <c r="B275" s="5" t="s">
        <v>581</v>
      </c>
      <c r="C275" s="5" t="s">
        <v>208</v>
      </c>
      <c r="D275" s="22">
        <f t="shared" si="32"/>
        <v>10</v>
      </c>
      <c r="E275" s="5" t="s">
        <v>74</v>
      </c>
      <c r="F275" s="20">
        <v>36998</v>
      </c>
      <c r="G275" s="34">
        <v>1</v>
      </c>
      <c r="H275" s="39">
        <v>589.4</v>
      </c>
      <c r="I275" s="36">
        <f t="shared" si="33"/>
        <v>589.4</v>
      </c>
      <c r="J275" s="45">
        <v>10</v>
      </c>
      <c r="K275" s="46">
        <f t="shared" si="34"/>
        <v>120</v>
      </c>
      <c r="L275" s="42">
        <f t="shared" si="35"/>
        <v>20</v>
      </c>
      <c r="M275" s="24">
        <f t="shared" si="38"/>
        <v>249</v>
      </c>
      <c r="N275" s="26">
        <v>0</v>
      </c>
      <c r="O275" s="61">
        <v>0</v>
      </c>
      <c r="P275" s="60">
        <f>'Cálculo 31.12.2021'!P275+'Cálculo Jan2022'!O275</f>
        <v>-589.4</v>
      </c>
      <c r="Q275" s="78"/>
      <c r="R275" s="75"/>
      <c r="S275" s="74"/>
      <c r="T275" s="55">
        <f t="shared" si="37"/>
        <v>0</v>
      </c>
      <c r="U275" s="59" t="str">
        <f t="shared" si="36"/>
        <v>SIM</v>
      </c>
      <c r="V275" s="15"/>
    </row>
    <row r="276" spans="2:22" x14ac:dyDescent="0.2">
      <c r="B276" s="5" t="s">
        <v>581</v>
      </c>
      <c r="C276" s="5" t="s">
        <v>206</v>
      </c>
      <c r="D276" s="22">
        <f t="shared" si="32"/>
        <v>10</v>
      </c>
      <c r="E276" s="5" t="s">
        <v>315</v>
      </c>
      <c r="F276" s="20">
        <v>37060</v>
      </c>
      <c r="G276" s="34">
        <v>1</v>
      </c>
      <c r="H276" s="39">
        <v>171.78</v>
      </c>
      <c r="I276" s="36">
        <f t="shared" si="33"/>
        <v>171.78</v>
      </c>
      <c r="J276" s="45">
        <v>10</v>
      </c>
      <c r="K276" s="46">
        <f t="shared" si="34"/>
        <v>120</v>
      </c>
      <c r="L276" s="42">
        <f t="shared" si="35"/>
        <v>20</v>
      </c>
      <c r="M276" s="24">
        <f t="shared" si="38"/>
        <v>247</v>
      </c>
      <c r="N276" s="26">
        <v>0</v>
      </c>
      <c r="O276" s="61">
        <v>0</v>
      </c>
      <c r="P276" s="60">
        <f>'Cálculo 31.12.2021'!P276+'Cálculo Jan2022'!O276</f>
        <v>-171.78</v>
      </c>
      <c r="Q276" s="78"/>
      <c r="R276" s="75"/>
      <c r="S276" s="74"/>
      <c r="T276" s="55">
        <f t="shared" si="37"/>
        <v>0</v>
      </c>
      <c r="U276" s="59" t="str">
        <f t="shared" si="36"/>
        <v>SIM</v>
      </c>
      <c r="V276" s="15"/>
    </row>
    <row r="277" spans="2:22" x14ac:dyDescent="0.2">
      <c r="B277" s="5" t="s">
        <v>581</v>
      </c>
      <c r="C277" s="5" t="s">
        <v>206</v>
      </c>
      <c r="D277" s="22">
        <f t="shared" si="32"/>
        <v>10</v>
      </c>
      <c r="E277" s="5" t="s">
        <v>316</v>
      </c>
      <c r="F277" s="20">
        <v>37060</v>
      </c>
      <c r="G277" s="34">
        <v>1</v>
      </c>
      <c r="H277" s="39">
        <v>73.099999999999994</v>
      </c>
      <c r="I277" s="36">
        <f t="shared" si="33"/>
        <v>73.099999999999994</v>
      </c>
      <c r="J277" s="45">
        <v>10</v>
      </c>
      <c r="K277" s="46">
        <f t="shared" si="34"/>
        <v>120</v>
      </c>
      <c r="L277" s="42">
        <f t="shared" si="35"/>
        <v>20</v>
      </c>
      <c r="M277" s="24">
        <f t="shared" si="38"/>
        <v>247</v>
      </c>
      <c r="N277" s="26">
        <v>0</v>
      </c>
      <c r="O277" s="61">
        <v>0</v>
      </c>
      <c r="P277" s="60">
        <f>'Cálculo 31.12.2021'!P277+'Cálculo Jan2022'!O277</f>
        <v>-73.099999999999994</v>
      </c>
      <c r="Q277" s="78"/>
      <c r="R277" s="75"/>
      <c r="S277" s="74"/>
      <c r="T277" s="55">
        <f t="shared" si="37"/>
        <v>0</v>
      </c>
      <c r="U277" s="59" t="str">
        <f t="shared" si="36"/>
        <v>SIM</v>
      </c>
      <c r="V277" s="15"/>
    </row>
    <row r="278" spans="2:22" x14ac:dyDescent="0.2">
      <c r="B278" s="5" t="s">
        <v>581</v>
      </c>
      <c r="C278" s="5" t="s">
        <v>206</v>
      </c>
      <c r="D278" s="22">
        <f t="shared" si="32"/>
        <v>10</v>
      </c>
      <c r="E278" s="5" t="s">
        <v>317</v>
      </c>
      <c r="F278" s="20">
        <v>37060</v>
      </c>
      <c r="G278" s="34">
        <v>1</v>
      </c>
      <c r="H278" s="39">
        <v>41.11</v>
      </c>
      <c r="I278" s="36">
        <f t="shared" si="33"/>
        <v>41.11</v>
      </c>
      <c r="J278" s="45">
        <v>10</v>
      </c>
      <c r="K278" s="46">
        <f t="shared" si="34"/>
        <v>120</v>
      </c>
      <c r="L278" s="42">
        <f t="shared" si="35"/>
        <v>20</v>
      </c>
      <c r="M278" s="24">
        <f t="shared" si="38"/>
        <v>247</v>
      </c>
      <c r="N278" s="26">
        <v>0</v>
      </c>
      <c r="O278" s="61">
        <v>0</v>
      </c>
      <c r="P278" s="60">
        <f>'Cálculo 31.12.2021'!P278+'Cálculo Jan2022'!O278</f>
        <v>-41.11</v>
      </c>
      <c r="Q278" s="78"/>
      <c r="R278" s="75"/>
      <c r="S278" s="74"/>
      <c r="T278" s="55">
        <f t="shared" si="37"/>
        <v>0</v>
      </c>
      <c r="U278" s="59" t="str">
        <f t="shared" si="36"/>
        <v>SIM</v>
      </c>
      <c r="V278" s="15"/>
    </row>
    <row r="279" spans="2:22" x14ac:dyDescent="0.2">
      <c r="B279" s="5" t="s">
        <v>581</v>
      </c>
      <c r="C279" s="5" t="s">
        <v>206</v>
      </c>
      <c r="D279" s="22">
        <f t="shared" si="32"/>
        <v>10</v>
      </c>
      <c r="E279" s="5" t="s">
        <v>318</v>
      </c>
      <c r="F279" s="20">
        <v>37060</v>
      </c>
      <c r="G279" s="34">
        <v>1</v>
      </c>
      <c r="H279" s="39">
        <v>147.5</v>
      </c>
      <c r="I279" s="36">
        <f t="shared" si="33"/>
        <v>147.5</v>
      </c>
      <c r="J279" s="45">
        <v>10</v>
      </c>
      <c r="K279" s="46">
        <f t="shared" si="34"/>
        <v>120</v>
      </c>
      <c r="L279" s="42">
        <f t="shared" si="35"/>
        <v>20</v>
      </c>
      <c r="M279" s="24">
        <f t="shared" si="38"/>
        <v>247</v>
      </c>
      <c r="N279" s="26">
        <v>0</v>
      </c>
      <c r="O279" s="61">
        <v>0</v>
      </c>
      <c r="P279" s="60">
        <f>'Cálculo 31.12.2021'!P279+'Cálculo Jan2022'!O279</f>
        <v>-147.5</v>
      </c>
      <c r="Q279" s="78"/>
      <c r="R279" s="75"/>
      <c r="S279" s="74"/>
      <c r="T279" s="55">
        <f t="shared" si="37"/>
        <v>0</v>
      </c>
      <c r="U279" s="59" t="str">
        <f t="shared" si="36"/>
        <v>SIM</v>
      </c>
      <c r="V279" s="15"/>
    </row>
    <row r="280" spans="2:22" x14ac:dyDescent="0.2">
      <c r="B280" s="5" t="s">
        <v>581</v>
      </c>
      <c r="C280" s="5" t="s">
        <v>208</v>
      </c>
      <c r="D280" s="22">
        <f t="shared" si="32"/>
        <v>10</v>
      </c>
      <c r="E280" s="5" t="s">
        <v>75</v>
      </c>
      <c r="F280" s="20">
        <v>37065</v>
      </c>
      <c r="G280" s="34">
        <v>1</v>
      </c>
      <c r="H280" s="39">
        <v>3130</v>
      </c>
      <c r="I280" s="36">
        <f t="shared" si="33"/>
        <v>3130</v>
      </c>
      <c r="J280" s="45">
        <v>10</v>
      </c>
      <c r="K280" s="46">
        <f t="shared" si="34"/>
        <v>120</v>
      </c>
      <c r="L280" s="42">
        <f t="shared" si="35"/>
        <v>20</v>
      </c>
      <c r="M280" s="24">
        <f t="shared" si="38"/>
        <v>247</v>
      </c>
      <c r="N280" s="26">
        <v>0</v>
      </c>
      <c r="O280" s="61">
        <v>0</v>
      </c>
      <c r="P280" s="60">
        <f>'Cálculo 31.12.2021'!P280+'Cálculo Jan2022'!O280</f>
        <v>-3130</v>
      </c>
      <c r="Q280" s="78"/>
      <c r="R280" s="75"/>
      <c r="S280" s="74"/>
      <c r="T280" s="55">
        <f t="shared" si="37"/>
        <v>0</v>
      </c>
      <c r="U280" s="59" t="str">
        <f t="shared" si="36"/>
        <v>SIM</v>
      </c>
      <c r="V280" s="15"/>
    </row>
    <row r="281" spans="2:22" x14ac:dyDescent="0.2">
      <c r="B281" s="5" t="s">
        <v>581</v>
      </c>
      <c r="C281" s="5" t="s">
        <v>208</v>
      </c>
      <c r="D281" s="22">
        <f t="shared" si="32"/>
        <v>10</v>
      </c>
      <c r="E281" s="5" t="s">
        <v>74</v>
      </c>
      <c r="F281" s="20">
        <v>37109</v>
      </c>
      <c r="G281" s="34">
        <v>1</v>
      </c>
      <c r="H281" s="39">
        <v>569</v>
      </c>
      <c r="I281" s="36">
        <f t="shared" si="33"/>
        <v>569</v>
      </c>
      <c r="J281" s="45">
        <v>10</v>
      </c>
      <c r="K281" s="46">
        <f t="shared" si="34"/>
        <v>120</v>
      </c>
      <c r="L281" s="42">
        <f t="shared" si="35"/>
        <v>20</v>
      </c>
      <c r="M281" s="24">
        <f t="shared" si="38"/>
        <v>245</v>
      </c>
      <c r="N281" s="26">
        <v>0</v>
      </c>
      <c r="O281" s="61">
        <v>0</v>
      </c>
      <c r="P281" s="60">
        <f>'Cálculo 31.12.2021'!P281+'Cálculo Jan2022'!O281</f>
        <v>-569</v>
      </c>
      <c r="Q281" s="78"/>
      <c r="R281" s="75"/>
      <c r="S281" s="74"/>
      <c r="T281" s="55">
        <f t="shared" si="37"/>
        <v>0</v>
      </c>
      <c r="U281" s="59" t="str">
        <f t="shared" si="36"/>
        <v>SIM</v>
      </c>
      <c r="V281" s="15"/>
    </row>
    <row r="282" spans="2:22" x14ac:dyDescent="0.2">
      <c r="B282" s="5" t="s">
        <v>581</v>
      </c>
      <c r="C282" s="5" t="s">
        <v>208</v>
      </c>
      <c r="D282" s="22">
        <f t="shared" si="32"/>
        <v>10</v>
      </c>
      <c r="E282" s="5" t="s">
        <v>76</v>
      </c>
      <c r="F282" s="20">
        <v>37117</v>
      </c>
      <c r="G282" s="34">
        <v>1</v>
      </c>
      <c r="H282" s="39">
        <v>910</v>
      </c>
      <c r="I282" s="36">
        <f t="shared" si="33"/>
        <v>910</v>
      </c>
      <c r="J282" s="45">
        <v>10</v>
      </c>
      <c r="K282" s="46">
        <f t="shared" si="34"/>
        <v>120</v>
      </c>
      <c r="L282" s="42">
        <f t="shared" si="35"/>
        <v>20</v>
      </c>
      <c r="M282" s="24">
        <f t="shared" si="38"/>
        <v>245</v>
      </c>
      <c r="N282" s="26">
        <v>0</v>
      </c>
      <c r="O282" s="61">
        <v>0</v>
      </c>
      <c r="P282" s="60">
        <f>'Cálculo 31.12.2021'!P282+'Cálculo Jan2022'!O282</f>
        <v>-910</v>
      </c>
      <c r="Q282" s="78"/>
      <c r="R282" s="75"/>
      <c r="S282" s="74"/>
      <c r="T282" s="55">
        <f t="shared" si="37"/>
        <v>0</v>
      </c>
      <c r="U282" s="59" t="str">
        <f t="shared" si="36"/>
        <v>SIM</v>
      </c>
      <c r="V282" s="15"/>
    </row>
    <row r="283" spans="2:22" x14ac:dyDescent="0.2">
      <c r="B283" s="5" t="s">
        <v>581</v>
      </c>
      <c r="C283" s="5" t="s">
        <v>206</v>
      </c>
      <c r="D283" s="22">
        <f t="shared" si="32"/>
        <v>10</v>
      </c>
      <c r="E283" s="5" t="s">
        <v>319</v>
      </c>
      <c r="F283" s="20">
        <v>37117</v>
      </c>
      <c r="G283" s="34">
        <v>1</v>
      </c>
      <c r="H283" s="39">
        <v>208</v>
      </c>
      <c r="I283" s="36">
        <f t="shared" si="33"/>
        <v>208</v>
      </c>
      <c r="J283" s="45">
        <v>10</v>
      </c>
      <c r="K283" s="46">
        <f t="shared" si="34"/>
        <v>120</v>
      </c>
      <c r="L283" s="42">
        <f t="shared" si="35"/>
        <v>20</v>
      </c>
      <c r="M283" s="24">
        <f t="shared" si="38"/>
        <v>245</v>
      </c>
      <c r="N283" s="26">
        <v>0</v>
      </c>
      <c r="O283" s="61">
        <v>0</v>
      </c>
      <c r="P283" s="60">
        <f>'Cálculo 31.12.2021'!P283+'Cálculo Jan2022'!O283</f>
        <v>-208</v>
      </c>
      <c r="Q283" s="78"/>
      <c r="R283" s="75"/>
      <c r="S283" s="74"/>
      <c r="T283" s="55">
        <f t="shared" si="37"/>
        <v>0</v>
      </c>
      <c r="U283" s="59" t="str">
        <f t="shared" si="36"/>
        <v>SIM</v>
      </c>
      <c r="V283" s="15"/>
    </row>
    <row r="284" spans="2:22" x14ac:dyDescent="0.2">
      <c r="B284" s="5" t="s">
        <v>581</v>
      </c>
      <c r="C284" s="5" t="s">
        <v>205</v>
      </c>
      <c r="D284" s="22">
        <f t="shared" si="32"/>
        <v>20</v>
      </c>
      <c r="E284" s="5" t="s">
        <v>482</v>
      </c>
      <c r="F284" s="20">
        <v>37134</v>
      </c>
      <c r="G284" s="34">
        <v>2</v>
      </c>
      <c r="H284" s="39">
        <v>2838.01</v>
      </c>
      <c r="I284" s="36">
        <f t="shared" si="33"/>
        <v>5676.02</v>
      </c>
      <c r="J284" s="45">
        <v>5</v>
      </c>
      <c r="K284" s="46">
        <f t="shared" si="34"/>
        <v>60</v>
      </c>
      <c r="L284" s="42">
        <f t="shared" si="35"/>
        <v>20</v>
      </c>
      <c r="M284" s="24">
        <f t="shared" si="38"/>
        <v>245</v>
      </c>
      <c r="N284" s="26">
        <v>0</v>
      </c>
      <c r="O284" s="61">
        <v>0</v>
      </c>
      <c r="P284" s="60">
        <f>'Cálculo 31.12.2021'!P284+'Cálculo Jan2022'!O284</f>
        <v>-5676.02</v>
      </c>
      <c r="Q284" s="78"/>
      <c r="R284" s="75"/>
      <c r="S284" s="74"/>
      <c r="T284" s="55">
        <f t="shared" si="37"/>
        <v>0</v>
      </c>
      <c r="U284" s="59" t="str">
        <f t="shared" si="36"/>
        <v>SIM</v>
      </c>
      <c r="V284" s="15"/>
    </row>
    <row r="285" spans="2:22" x14ac:dyDescent="0.2">
      <c r="B285" s="5" t="s">
        <v>581</v>
      </c>
      <c r="C285" s="5" t="s">
        <v>206</v>
      </c>
      <c r="D285" s="22">
        <f t="shared" si="32"/>
        <v>10</v>
      </c>
      <c r="E285" s="5" t="s">
        <v>320</v>
      </c>
      <c r="F285" s="20">
        <v>37140</v>
      </c>
      <c r="G285" s="34">
        <v>1</v>
      </c>
      <c r="H285" s="39">
        <v>72</v>
      </c>
      <c r="I285" s="36">
        <f t="shared" si="33"/>
        <v>72</v>
      </c>
      <c r="J285" s="45">
        <v>10</v>
      </c>
      <c r="K285" s="46">
        <f t="shared" si="34"/>
        <v>120</v>
      </c>
      <c r="L285" s="42">
        <f t="shared" si="35"/>
        <v>20</v>
      </c>
      <c r="M285" s="24">
        <f t="shared" si="38"/>
        <v>244</v>
      </c>
      <c r="N285" s="26">
        <v>0</v>
      </c>
      <c r="O285" s="61">
        <v>0</v>
      </c>
      <c r="P285" s="60">
        <f>'Cálculo 31.12.2021'!P285+'Cálculo Jan2022'!O285</f>
        <v>-72</v>
      </c>
      <c r="Q285" s="78"/>
      <c r="R285" s="75"/>
      <c r="S285" s="74"/>
      <c r="T285" s="55">
        <f t="shared" si="37"/>
        <v>0</v>
      </c>
      <c r="U285" s="59" t="str">
        <f t="shared" si="36"/>
        <v>SIM</v>
      </c>
      <c r="V285" s="15"/>
    </row>
    <row r="286" spans="2:22" x14ac:dyDescent="0.2">
      <c r="B286" s="5" t="s">
        <v>581</v>
      </c>
      <c r="C286" s="5" t="s">
        <v>208</v>
      </c>
      <c r="D286" s="22">
        <f t="shared" si="32"/>
        <v>10</v>
      </c>
      <c r="E286" s="5" t="s">
        <v>77</v>
      </c>
      <c r="F286" s="20">
        <v>37207</v>
      </c>
      <c r="G286" s="34">
        <v>2</v>
      </c>
      <c r="H286" s="39">
        <v>440</v>
      </c>
      <c r="I286" s="36">
        <f t="shared" si="33"/>
        <v>880</v>
      </c>
      <c r="J286" s="45">
        <v>10</v>
      </c>
      <c r="K286" s="46">
        <f t="shared" si="34"/>
        <v>120</v>
      </c>
      <c r="L286" s="42">
        <f t="shared" si="35"/>
        <v>20</v>
      </c>
      <c r="M286" s="24">
        <f t="shared" si="38"/>
        <v>242</v>
      </c>
      <c r="N286" s="26">
        <v>0</v>
      </c>
      <c r="O286" s="61">
        <v>0</v>
      </c>
      <c r="P286" s="60">
        <f>'Cálculo 31.12.2021'!P286+'Cálculo Jan2022'!O286</f>
        <v>-880</v>
      </c>
      <c r="Q286" s="78"/>
      <c r="R286" s="75"/>
      <c r="S286" s="74"/>
      <c r="T286" s="55">
        <f t="shared" si="37"/>
        <v>0</v>
      </c>
      <c r="U286" s="59" t="str">
        <f t="shared" si="36"/>
        <v>SIM</v>
      </c>
      <c r="V286" s="15"/>
    </row>
    <row r="287" spans="2:22" x14ac:dyDescent="0.2">
      <c r="B287" s="5" t="s">
        <v>581</v>
      </c>
      <c r="C287" s="5" t="s">
        <v>205</v>
      </c>
      <c r="D287" s="22">
        <f t="shared" si="32"/>
        <v>20</v>
      </c>
      <c r="E287" s="5" t="s">
        <v>483</v>
      </c>
      <c r="F287" s="20">
        <v>37242</v>
      </c>
      <c r="G287" s="34">
        <v>1</v>
      </c>
      <c r="H287" s="39">
        <v>499</v>
      </c>
      <c r="I287" s="36">
        <f t="shared" si="33"/>
        <v>499</v>
      </c>
      <c r="J287" s="45">
        <v>5</v>
      </c>
      <c r="K287" s="46">
        <f t="shared" si="34"/>
        <v>60</v>
      </c>
      <c r="L287" s="42">
        <f t="shared" si="35"/>
        <v>20</v>
      </c>
      <c r="M287" s="24">
        <f t="shared" si="38"/>
        <v>241</v>
      </c>
      <c r="N287" s="26">
        <v>0</v>
      </c>
      <c r="O287" s="61">
        <v>0</v>
      </c>
      <c r="P287" s="60">
        <f>'Cálculo 31.12.2021'!P287+'Cálculo Jan2022'!O287</f>
        <v>-499</v>
      </c>
      <c r="Q287" s="78"/>
      <c r="R287" s="75"/>
      <c r="S287" s="74"/>
      <c r="T287" s="55">
        <f t="shared" si="37"/>
        <v>0</v>
      </c>
      <c r="U287" s="59" t="str">
        <f t="shared" si="36"/>
        <v>SIM</v>
      </c>
      <c r="V287" s="15"/>
    </row>
    <row r="288" spans="2:22" x14ac:dyDescent="0.2">
      <c r="B288" s="5" t="s">
        <v>581</v>
      </c>
      <c r="C288" s="5" t="s">
        <v>206</v>
      </c>
      <c r="D288" s="22">
        <f t="shared" si="32"/>
        <v>10</v>
      </c>
      <c r="E288" s="5" t="s">
        <v>321</v>
      </c>
      <c r="F288" s="20">
        <v>37267</v>
      </c>
      <c r="G288" s="34">
        <v>4</v>
      </c>
      <c r="H288" s="39">
        <v>212.8</v>
      </c>
      <c r="I288" s="36">
        <f t="shared" si="33"/>
        <v>851.2</v>
      </c>
      <c r="J288" s="45">
        <v>10</v>
      </c>
      <c r="K288" s="46">
        <f t="shared" si="34"/>
        <v>120</v>
      </c>
      <c r="L288" s="42">
        <f t="shared" si="35"/>
        <v>20</v>
      </c>
      <c r="M288" s="24">
        <f t="shared" si="38"/>
        <v>240</v>
      </c>
      <c r="N288" s="26">
        <v>0</v>
      </c>
      <c r="O288" s="61">
        <v>0</v>
      </c>
      <c r="P288" s="60">
        <f>'Cálculo 31.12.2021'!P288+'Cálculo Jan2022'!O288</f>
        <v>-851.2</v>
      </c>
      <c r="Q288" s="78"/>
      <c r="R288" s="75"/>
      <c r="S288" s="74"/>
      <c r="T288" s="55">
        <f t="shared" si="37"/>
        <v>0</v>
      </c>
      <c r="U288" s="59" t="str">
        <f t="shared" si="36"/>
        <v>SIM</v>
      </c>
      <c r="V288" s="15"/>
    </row>
    <row r="289" spans="2:22" x14ac:dyDescent="0.2">
      <c r="B289" s="5" t="s">
        <v>581</v>
      </c>
      <c r="C289" s="5" t="s">
        <v>206</v>
      </c>
      <c r="D289" s="22">
        <f t="shared" si="32"/>
        <v>10</v>
      </c>
      <c r="E289" s="5" t="s">
        <v>322</v>
      </c>
      <c r="F289" s="20">
        <v>37268</v>
      </c>
      <c r="G289" s="34">
        <v>12</v>
      </c>
      <c r="H289" s="64">
        <v>262</v>
      </c>
      <c r="I289" s="36">
        <f t="shared" si="33"/>
        <v>3144</v>
      </c>
      <c r="J289" s="45">
        <v>10</v>
      </c>
      <c r="K289" s="46">
        <f t="shared" si="34"/>
        <v>120</v>
      </c>
      <c r="L289" s="42">
        <f t="shared" si="35"/>
        <v>20</v>
      </c>
      <c r="M289" s="24">
        <f t="shared" si="38"/>
        <v>240</v>
      </c>
      <c r="N289" s="26">
        <v>0</v>
      </c>
      <c r="O289" s="61">
        <v>0</v>
      </c>
      <c r="P289" s="60">
        <f>'Cálculo 31.12.2021'!P289+'Cálculo Jan2022'!O289</f>
        <v>-3144</v>
      </c>
      <c r="Q289" s="78"/>
      <c r="R289" s="75"/>
      <c r="S289" s="74"/>
      <c r="T289" s="55">
        <f t="shared" si="37"/>
        <v>0</v>
      </c>
      <c r="U289" s="59" t="str">
        <f t="shared" si="36"/>
        <v>SIM</v>
      </c>
      <c r="V289" s="15"/>
    </row>
    <row r="290" spans="2:22" x14ac:dyDescent="0.2">
      <c r="B290" s="5" t="s">
        <v>581</v>
      </c>
      <c r="C290" s="5" t="s">
        <v>206</v>
      </c>
      <c r="D290" s="22">
        <f t="shared" si="32"/>
        <v>10</v>
      </c>
      <c r="E290" s="5" t="s">
        <v>323</v>
      </c>
      <c r="F290" s="20">
        <v>37268</v>
      </c>
      <c r="G290" s="34">
        <v>2</v>
      </c>
      <c r="H290" s="64">
        <v>1711.33</v>
      </c>
      <c r="I290" s="36">
        <f t="shared" si="33"/>
        <v>3422.66</v>
      </c>
      <c r="J290" s="45">
        <v>10</v>
      </c>
      <c r="K290" s="46">
        <f t="shared" si="34"/>
        <v>120</v>
      </c>
      <c r="L290" s="42">
        <f t="shared" si="35"/>
        <v>20</v>
      </c>
      <c r="M290" s="24">
        <f t="shared" si="38"/>
        <v>240</v>
      </c>
      <c r="N290" s="26">
        <v>0</v>
      </c>
      <c r="O290" s="61">
        <v>0</v>
      </c>
      <c r="P290" s="60">
        <f>'Cálculo 31.12.2021'!P290+'Cálculo Jan2022'!O290</f>
        <v>-3422.66</v>
      </c>
      <c r="Q290" s="78"/>
      <c r="R290" s="75"/>
      <c r="S290" s="74"/>
      <c r="T290" s="55">
        <f t="shared" si="37"/>
        <v>0</v>
      </c>
      <c r="U290" s="59" t="str">
        <f t="shared" si="36"/>
        <v>SIM</v>
      </c>
      <c r="V290" s="15"/>
    </row>
    <row r="291" spans="2:22" x14ac:dyDescent="0.2">
      <c r="B291" s="5" t="s">
        <v>581</v>
      </c>
      <c r="C291" s="5" t="s">
        <v>206</v>
      </c>
      <c r="D291" s="22">
        <f t="shared" si="32"/>
        <v>10</v>
      </c>
      <c r="E291" s="5" t="s">
        <v>324</v>
      </c>
      <c r="F291" s="20">
        <v>37268</v>
      </c>
      <c r="G291" s="34">
        <v>1</v>
      </c>
      <c r="H291" s="64">
        <v>2891.34</v>
      </c>
      <c r="I291" s="36">
        <f t="shared" si="33"/>
        <v>2891.34</v>
      </c>
      <c r="J291" s="45">
        <v>10</v>
      </c>
      <c r="K291" s="46">
        <f t="shared" si="34"/>
        <v>120</v>
      </c>
      <c r="L291" s="42">
        <f t="shared" si="35"/>
        <v>20</v>
      </c>
      <c r="M291" s="24">
        <f t="shared" si="38"/>
        <v>240</v>
      </c>
      <c r="N291" s="26">
        <v>0</v>
      </c>
      <c r="O291" s="61">
        <v>0</v>
      </c>
      <c r="P291" s="60">
        <f>'Cálculo 31.12.2021'!P291+'Cálculo Jan2022'!O291</f>
        <v>-2891.34</v>
      </c>
      <c r="Q291" s="78"/>
      <c r="R291" s="75"/>
      <c r="S291" s="74"/>
      <c r="T291" s="55">
        <f t="shared" si="37"/>
        <v>0</v>
      </c>
      <c r="U291" s="59" t="str">
        <f t="shared" si="36"/>
        <v>SIM</v>
      </c>
      <c r="V291" s="15"/>
    </row>
    <row r="292" spans="2:22" x14ac:dyDescent="0.2">
      <c r="B292" s="5" t="s">
        <v>581</v>
      </c>
      <c r="C292" s="5" t="s">
        <v>206</v>
      </c>
      <c r="D292" s="22">
        <f t="shared" si="32"/>
        <v>10</v>
      </c>
      <c r="E292" s="5" t="s">
        <v>325</v>
      </c>
      <c r="F292" s="20">
        <v>37285</v>
      </c>
      <c r="G292" s="34">
        <v>1</v>
      </c>
      <c r="H292" s="39">
        <v>1958</v>
      </c>
      <c r="I292" s="36">
        <f t="shared" si="33"/>
        <v>1958</v>
      </c>
      <c r="J292" s="45">
        <v>10</v>
      </c>
      <c r="K292" s="46">
        <f t="shared" si="34"/>
        <v>120</v>
      </c>
      <c r="L292" s="42">
        <f t="shared" si="35"/>
        <v>20</v>
      </c>
      <c r="M292" s="24">
        <f t="shared" si="38"/>
        <v>240</v>
      </c>
      <c r="N292" s="26">
        <v>0</v>
      </c>
      <c r="O292" s="61">
        <v>0</v>
      </c>
      <c r="P292" s="60">
        <f>'Cálculo 31.12.2021'!P292+'Cálculo Jan2022'!O292</f>
        <v>-1958</v>
      </c>
      <c r="Q292" s="78"/>
      <c r="R292" s="75"/>
      <c r="S292" s="74"/>
      <c r="T292" s="55">
        <f t="shared" si="37"/>
        <v>0</v>
      </c>
      <c r="U292" s="59" t="str">
        <f t="shared" si="36"/>
        <v>SIM</v>
      </c>
      <c r="V292" s="15"/>
    </row>
    <row r="293" spans="2:22" x14ac:dyDescent="0.2">
      <c r="B293" s="5" t="s">
        <v>581</v>
      </c>
      <c r="C293" s="5" t="s">
        <v>208</v>
      </c>
      <c r="D293" s="22">
        <f t="shared" si="32"/>
        <v>10</v>
      </c>
      <c r="E293" s="5" t="s">
        <v>78</v>
      </c>
      <c r="F293" s="20">
        <v>37317</v>
      </c>
      <c r="G293" s="34">
        <v>2</v>
      </c>
      <c r="H293" s="39">
        <v>779</v>
      </c>
      <c r="I293" s="36">
        <f t="shared" si="33"/>
        <v>1558</v>
      </c>
      <c r="J293" s="45">
        <v>10</v>
      </c>
      <c r="K293" s="46">
        <f t="shared" si="34"/>
        <v>120</v>
      </c>
      <c r="L293" s="42">
        <f t="shared" si="35"/>
        <v>19</v>
      </c>
      <c r="M293" s="24">
        <f t="shared" si="38"/>
        <v>238</v>
      </c>
      <c r="N293" s="26">
        <v>0</v>
      </c>
      <c r="O293" s="61">
        <v>0</v>
      </c>
      <c r="P293" s="60">
        <f>'Cálculo 31.12.2021'!P293+'Cálculo Jan2022'!O293</f>
        <v>-1558</v>
      </c>
      <c r="Q293" s="78"/>
      <c r="R293" s="75"/>
      <c r="S293" s="74"/>
      <c r="T293" s="55">
        <f t="shared" si="37"/>
        <v>0</v>
      </c>
      <c r="U293" s="59" t="str">
        <f t="shared" si="36"/>
        <v>SIM</v>
      </c>
      <c r="V293" s="15"/>
    </row>
    <row r="294" spans="2:22" x14ac:dyDescent="0.2">
      <c r="B294" s="5" t="s">
        <v>581</v>
      </c>
      <c r="C294" s="5" t="s">
        <v>208</v>
      </c>
      <c r="D294" s="22">
        <f t="shared" si="32"/>
        <v>10</v>
      </c>
      <c r="E294" s="5" t="s">
        <v>79</v>
      </c>
      <c r="F294" s="20">
        <v>37329</v>
      </c>
      <c r="G294" s="34">
        <v>1</v>
      </c>
      <c r="H294" s="39">
        <v>469</v>
      </c>
      <c r="I294" s="36">
        <f t="shared" si="33"/>
        <v>469</v>
      </c>
      <c r="J294" s="45">
        <v>10</v>
      </c>
      <c r="K294" s="46">
        <f t="shared" si="34"/>
        <v>120</v>
      </c>
      <c r="L294" s="42">
        <f t="shared" si="35"/>
        <v>19</v>
      </c>
      <c r="M294" s="24">
        <f t="shared" si="38"/>
        <v>238</v>
      </c>
      <c r="N294" s="26">
        <v>0</v>
      </c>
      <c r="O294" s="61">
        <v>0</v>
      </c>
      <c r="P294" s="60">
        <f>'Cálculo 31.12.2021'!P294+'Cálculo Jan2022'!O294</f>
        <v>-469</v>
      </c>
      <c r="Q294" s="78"/>
      <c r="R294" s="75"/>
      <c r="S294" s="74"/>
      <c r="T294" s="55">
        <f t="shared" si="37"/>
        <v>0</v>
      </c>
      <c r="U294" s="59" t="str">
        <f t="shared" si="36"/>
        <v>SIM</v>
      </c>
      <c r="V294" s="15"/>
    </row>
    <row r="295" spans="2:22" x14ac:dyDescent="0.2">
      <c r="B295" s="5" t="s">
        <v>581</v>
      </c>
      <c r="C295" s="5" t="s">
        <v>206</v>
      </c>
      <c r="D295" s="22">
        <f t="shared" si="32"/>
        <v>10</v>
      </c>
      <c r="E295" s="5" t="s">
        <v>326</v>
      </c>
      <c r="F295" s="20">
        <v>37340</v>
      </c>
      <c r="G295" s="34">
        <v>1</v>
      </c>
      <c r="H295" s="39">
        <v>182.28</v>
      </c>
      <c r="I295" s="36">
        <f t="shared" si="33"/>
        <v>182.28</v>
      </c>
      <c r="J295" s="45">
        <v>10</v>
      </c>
      <c r="K295" s="46">
        <f t="shared" si="34"/>
        <v>120</v>
      </c>
      <c r="L295" s="42">
        <f t="shared" si="35"/>
        <v>19</v>
      </c>
      <c r="M295" s="24">
        <f t="shared" si="38"/>
        <v>238</v>
      </c>
      <c r="N295" s="26">
        <v>0</v>
      </c>
      <c r="O295" s="61">
        <v>0</v>
      </c>
      <c r="P295" s="60">
        <f>'Cálculo 31.12.2021'!P295+'Cálculo Jan2022'!O295</f>
        <v>-182.28</v>
      </c>
      <c r="Q295" s="78"/>
      <c r="R295" s="75"/>
      <c r="S295" s="74"/>
      <c r="T295" s="55">
        <f t="shared" si="37"/>
        <v>0</v>
      </c>
      <c r="U295" s="59" t="str">
        <f t="shared" si="36"/>
        <v>SIM</v>
      </c>
      <c r="V295" s="15"/>
    </row>
    <row r="296" spans="2:22" x14ac:dyDescent="0.2">
      <c r="B296" s="5" t="s">
        <v>581</v>
      </c>
      <c r="C296" s="5" t="s">
        <v>206</v>
      </c>
      <c r="D296" s="22">
        <f t="shared" si="32"/>
        <v>10</v>
      </c>
      <c r="E296" s="5" t="s">
        <v>327</v>
      </c>
      <c r="F296" s="20">
        <v>37340</v>
      </c>
      <c r="G296" s="34">
        <v>1</v>
      </c>
      <c r="H296" s="39">
        <v>69.75</v>
      </c>
      <c r="I296" s="36">
        <f t="shared" si="33"/>
        <v>69.75</v>
      </c>
      <c r="J296" s="45">
        <v>10</v>
      </c>
      <c r="K296" s="46">
        <f t="shared" si="34"/>
        <v>120</v>
      </c>
      <c r="L296" s="42">
        <f t="shared" si="35"/>
        <v>19</v>
      </c>
      <c r="M296" s="24">
        <f t="shared" si="38"/>
        <v>238</v>
      </c>
      <c r="N296" s="26">
        <v>0</v>
      </c>
      <c r="O296" s="61">
        <v>0</v>
      </c>
      <c r="P296" s="60">
        <f>'Cálculo 31.12.2021'!P296+'Cálculo Jan2022'!O296</f>
        <v>-69.75</v>
      </c>
      <c r="Q296" s="78">
        <v>44592</v>
      </c>
      <c r="R296" s="75">
        <v>1</v>
      </c>
      <c r="S296" s="74">
        <f>R296*H296</f>
        <v>69.75</v>
      </c>
      <c r="T296" s="55">
        <f t="shared" si="37"/>
        <v>0</v>
      </c>
      <c r="U296" s="59" t="str">
        <f t="shared" si="36"/>
        <v>SIM</v>
      </c>
      <c r="V296" s="15"/>
    </row>
    <row r="297" spans="2:22" x14ac:dyDescent="0.2">
      <c r="B297" s="5" t="s">
        <v>581</v>
      </c>
      <c r="C297" s="5" t="s">
        <v>206</v>
      </c>
      <c r="D297" s="22">
        <f t="shared" si="32"/>
        <v>10</v>
      </c>
      <c r="E297" s="5" t="s">
        <v>328</v>
      </c>
      <c r="F297" s="20">
        <v>37347</v>
      </c>
      <c r="G297" s="34">
        <v>1</v>
      </c>
      <c r="H297" s="39">
        <v>79</v>
      </c>
      <c r="I297" s="36">
        <f t="shared" si="33"/>
        <v>79</v>
      </c>
      <c r="J297" s="45">
        <v>10</v>
      </c>
      <c r="K297" s="46">
        <f t="shared" si="34"/>
        <v>120</v>
      </c>
      <c r="L297" s="42">
        <f t="shared" si="35"/>
        <v>19</v>
      </c>
      <c r="M297" s="24">
        <f t="shared" si="38"/>
        <v>237</v>
      </c>
      <c r="N297" s="26">
        <v>0</v>
      </c>
      <c r="O297" s="61">
        <v>0</v>
      </c>
      <c r="P297" s="60">
        <f>'Cálculo 31.12.2021'!P297+'Cálculo Jan2022'!O297</f>
        <v>-79</v>
      </c>
      <c r="Q297" s="78"/>
      <c r="R297" s="75"/>
      <c r="S297" s="74"/>
      <c r="T297" s="55">
        <f t="shared" si="37"/>
        <v>0</v>
      </c>
      <c r="U297" s="59" t="str">
        <f t="shared" si="36"/>
        <v>SIM</v>
      </c>
      <c r="V297" s="15"/>
    </row>
    <row r="298" spans="2:22" x14ac:dyDescent="0.2">
      <c r="B298" s="5" t="s">
        <v>581</v>
      </c>
      <c r="C298" s="5" t="s">
        <v>205</v>
      </c>
      <c r="D298" s="22">
        <f t="shared" si="32"/>
        <v>20</v>
      </c>
      <c r="E298" s="5" t="s">
        <v>484</v>
      </c>
      <c r="F298" s="20">
        <v>37357</v>
      </c>
      <c r="G298" s="34">
        <v>1</v>
      </c>
      <c r="H298" s="39">
        <v>3050</v>
      </c>
      <c r="I298" s="36">
        <f t="shared" si="33"/>
        <v>3050</v>
      </c>
      <c r="J298" s="45">
        <v>5</v>
      </c>
      <c r="K298" s="46">
        <f t="shared" si="34"/>
        <v>60</v>
      </c>
      <c r="L298" s="42">
        <f t="shared" si="35"/>
        <v>19</v>
      </c>
      <c r="M298" s="24">
        <f t="shared" si="38"/>
        <v>237</v>
      </c>
      <c r="N298" s="26">
        <v>0</v>
      </c>
      <c r="O298" s="61">
        <v>0</v>
      </c>
      <c r="P298" s="60">
        <f>'Cálculo 31.12.2021'!P298+'Cálculo Jan2022'!O298</f>
        <v>-3050</v>
      </c>
      <c r="Q298" s="78"/>
      <c r="R298" s="75"/>
      <c r="S298" s="74"/>
      <c r="T298" s="55">
        <f t="shared" si="37"/>
        <v>0</v>
      </c>
      <c r="U298" s="59" t="str">
        <f t="shared" si="36"/>
        <v>SIM</v>
      </c>
      <c r="V298" s="15"/>
    </row>
    <row r="299" spans="2:22" x14ac:dyDescent="0.2">
      <c r="B299" s="5" t="s">
        <v>581</v>
      </c>
      <c r="C299" s="5" t="s">
        <v>206</v>
      </c>
      <c r="D299" s="22">
        <f t="shared" si="32"/>
        <v>10</v>
      </c>
      <c r="E299" s="5" t="s">
        <v>329</v>
      </c>
      <c r="F299" s="20">
        <v>37364</v>
      </c>
      <c r="G299" s="34">
        <v>1</v>
      </c>
      <c r="H299" s="39">
        <v>114</v>
      </c>
      <c r="I299" s="36">
        <f t="shared" si="33"/>
        <v>114</v>
      </c>
      <c r="J299" s="45">
        <v>10</v>
      </c>
      <c r="K299" s="46">
        <f t="shared" si="34"/>
        <v>120</v>
      </c>
      <c r="L299" s="42">
        <f t="shared" si="35"/>
        <v>19</v>
      </c>
      <c r="M299" s="24">
        <f t="shared" si="38"/>
        <v>237</v>
      </c>
      <c r="N299" s="26">
        <v>0</v>
      </c>
      <c r="O299" s="61">
        <v>0</v>
      </c>
      <c r="P299" s="60">
        <f>'Cálculo 31.12.2021'!P299+'Cálculo Jan2022'!O299</f>
        <v>-114</v>
      </c>
      <c r="Q299" s="78"/>
      <c r="R299" s="75"/>
      <c r="S299" s="74"/>
      <c r="T299" s="55">
        <f t="shared" si="37"/>
        <v>0</v>
      </c>
      <c r="U299" s="59" t="str">
        <f t="shared" si="36"/>
        <v>SIM</v>
      </c>
      <c r="V299" s="15"/>
    </row>
    <row r="300" spans="2:22" x14ac:dyDescent="0.2">
      <c r="B300" s="5" t="s">
        <v>581</v>
      </c>
      <c r="C300" s="5" t="s">
        <v>208</v>
      </c>
      <c r="D300" s="22">
        <f t="shared" si="32"/>
        <v>10</v>
      </c>
      <c r="E300" s="5" t="s">
        <v>80</v>
      </c>
      <c r="F300" s="20">
        <v>37376</v>
      </c>
      <c r="G300" s="34">
        <v>1</v>
      </c>
      <c r="H300" s="39">
        <v>539</v>
      </c>
      <c r="I300" s="36">
        <f t="shared" si="33"/>
        <v>539</v>
      </c>
      <c r="J300" s="45">
        <v>10</v>
      </c>
      <c r="K300" s="46">
        <f t="shared" si="34"/>
        <v>120</v>
      </c>
      <c r="L300" s="42">
        <f t="shared" si="35"/>
        <v>19</v>
      </c>
      <c r="M300" s="24">
        <f t="shared" si="38"/>
        <v>237</v>
      </c>
      <c r="N300" s="26">
        <v>0</v>
      </c>
      <c r="O300" s="61">
        <v>0</v>
      </c>
      <c r="P300" s="60">
        <f>'Cálculo 31.12.2021'!P300+'Cálculo Jan2022'!O300</f>
        <v>-539</v>
      </c>
      <c r="Q300" s="78"/>
      <c r="R300" s="75"/>
      <c r="S300" s="74"/>
      <c r="T300" s="55">
        <f t="shared" si="37"/>
        <v>0</v>
      </c>
      <c r="U300" s="59" t="str">
        <f t="shared" si="36"/>
        <v>SIM</v>
      </c>
      <c r="V300" s="15"/>
    </row>
    <row r="301" spans="2:22" x14ac:dyDescent="0.2">
      <c r="B301" s="5" t="s">
        <v>581</v>
      </c>
      <c r="C301" s="5" t="s">
        <v>208</v>
      </c>
      <c r="D301" s="22">
        <f t="shared" si="32"/>
        <v>10</v>
      </c>
      <c r="E301" s="5" t="s">
        <v>81</v>
      </c>
      <c r="F301" s="20">
        <v>37484</v>
      </c>
      <c r="G301" s="34">
        <v>1</v>
      </c>
      <c r="H301" s="39">
        <v>994</v>
      </c>
      <c r="I301" s="36">
        <f t="shared" si="33"/>
        <v>994</v>
      </c>
      <c r="J301" s="45">
        <v>10</v>
      </c>
      <c r="K301" s="46">
        <f t="shared" si="34"/>
        <v>120</v>
      </c>
      <c r="L301" s="42">
        <f t="shared" si="35"/>
        <v>19</v>
      </c>
      <c r="M301" s="24">
        <f t="shared" si="38"/>
        <v>233</v>
      </c>
      <c r="N301" s="26">
        <v>0</v>
      </c>
      <c r="O301" s="61">
        <v>0</v>
      </c>
      <c r="P301" s="60">
        <f>'Cálculo 31.12.2021'!P301+'Cálculo Jan2022'!O301</f>
        <v>-994</v>
      </c>
      <c r="Q301" s="78"/>
      <c r="R301" s="75"/>
      <c r="S301" s="74"/>
      <c r="T301" s="55">
        <f t="shared" si="37"/>
        <v>0</v>
      </c>
      <c r="U301" s="59" t="str">
        <f t="shared" si="36"/>
        <v>SIM</v>
      </c>
      <c r="V301" s="15"/>
    </row>
    <row r="302" spans="2:22" x14ac:dyDescent="0.2">
      <c r="B302" s="5" t="s">
        <v>581</v>
      </c>
      <c r="C302" s="5" t="s">
        <v>205</v>
      </c>
      <c r="D302" s="22">
        <f t="shared" si="32"/>
        <v>20</v>
      </c>
      <c r="E302" s="5" t="s">
        <v>478</v>
      </c>
      <c r="F302" s="20">
        <v>37557</v>
      </c>
      <c r="G302" s="34">
        <v>1</v>
      </c>
      <c r="H302" s="39">
        <v>7399.98</v>
      </c>
      <c r="I302" s="36">
        <f t="shared" si="33"/>
        <v>7399.98</v>
      </c>
      <c r="J302" s="45">
        <v>5</v>
      </c>
      <c r="K302" s="46">
        <f t="shared" si="34"/>
        <v>60</v>
      </c>
      <c r="L302" s="42">
        <f t="shared" si="35"/>
        <v>19</v>
      </c>
      <c r="M302" s="24">
        <f t="shared" si="38"/>
        <v>231</v>
      </c>
      <c r="N302" s="26">
        <v>0</v>
      </c>
      <c r="O302" s="61">
        <v>0</v>
      </c>
      <c r="P302" s="60">
        <f>'Cálculo 31.12.2021'!P302+'Cálculo Jan2022'!O302</f>
        <v>-7399.98</v>
      </c>
      <c r="Q302" s="78"/>
      <c r="R302" s="75"/>
      <c r="S302" s="74"/>
      <c r="T302" s="55">
        <f t="shared" si="37"/>
        <v>0</v>
      </c>
      <c r="U302" s="59" t="str">
        <f t="shared" si="36"/>
        <v>SIM</v>
      </c>
      <c r="V302" s="15"/>
    </row>
    <row r="303" spans="2:22" x14ac:dyDescent="0.2">
      <c r="B303" s="5" t="s">
        <v>581</v>
      </c>
      <c r="C303" s="5" t="s">
        <v>208</v>
      </c>
      <c r="D303" s="22">
        <f t="shared" si="32"/>
        <v>10</v>
      </c>
      <c r="E303" s="5" t="s">
        <v>82</v>
      </c>
      <c r="F303" s="20">
        <v>37610</v>
      </c>
      <c r="G303" s="34">
        <v>1</v>
      </c>
      <c r="H303" s="39">
        <v>760</v>
      </c>
      <c r="I303" s="36">
        <f t="shared" si="33"/>
        <v>760</v>
      </c>
      <c r="J303" s="45">
        <v>10</v>
      </c>
      <c r="K303" s="46">
        <f t="shared" si="34"/>
        <v>120</v>
      </c>
      <c r="L303" s="42">
        <f t="shared" si="35"/>
        <v>19</v>
      </c>
      <c r="M303" s="24">
        <f t="shared" si="38"/>
        <v>229</v>
      </c>
      <c r="N303" s="26">
        <v>0</v>
      </c>
      <c r="O303" s="61">
        <v>0</v>
      </c>
      <c r="P303" s="60">
        <f>'Cálculo 31.12.2021'!P303+'Cálculo Jan2022'!O303</f>
        <v>-760</v>
      </c>
      <c r="Q303" s="78"/>
      <c r="R303" s="75"/>
      <c r="S303" s="74"/>
      <c r="T303" s="55">
        <f t="shared" si="37"/>
        <v>0</v>
      </c>
      <c r="U303" s="59" t="str">
        <f t="shared" si="36"/>
        <v>SIM</v>
      </c>
      <c r="V303" s="15"/>
    </row>
    <row r="304" spans="2:22" x14ac:dyDescent="0.2">
      <c r="B304" s="5" t="s">
        <v>581</v>
      </c>
      <c r="C304" s="5" t="s">
        <v>205</v>
      </c>
      <c r="D304" s="22">
        <f t="shared" si="32"/>
        <v>20</v>
      </c>
      <c r="E304" s="5" t="s">
        <v>477</v>
      </c>
      <c r="F304" s="20">
        <v>37672</v>
      </c>
      <c r="G304" s="34">
        <v>1</v>
      </c>
      <c r="H304" s="39">
        <v>3569.27</v>
      </c>
      <c r="I304" s="36">
        <f t="shared" si="33"/>
        <v>3569.27</v>
      </c>
      <c r="J304" s="45">
        <v>5</v>
      </c>
      <c r="K304" s="46">
        <f t="shared" si="34"/>
        <v>60</v>
      </c>
      <c r="L304" s="42">
        <f t="shared" si="35"/>
        <v>18</v>
      </c>
      <c r="M304" s="24">
        <f t="shared" si="38"/>
        <v>227</v>
      </c>
      <c r="N304" s="26">
        <v>0</v>
      </c>
      <c r="O304" s="61">
        <v>0</v>
      </c>
      <c r="P304" s="60">
        <f>'Cálculo 31.12.2021'!P304+'Cálculo Jan2022'!O304</f>
        <v>-3569.27</v>
      </c>
      <c r="Q304" s="78"/>
      <c r="R304" s="75"/>
      <c r="S304" s="74"/>
      <c r="T304" s="55">
        <f t="shared" si="37"/>
        <v>0</v>
      </c>
      <c r="U304" s="59" t="str">
        <f t="shared" si="36"/>
        <v>SIM</v>
      </c>
      <c r="V304" s="15"/>
    </row>
    <row r="305" spans="2:22" x14ac:dyDescent="0.2">
      <c r="B305" s="5" t="s">
        <v>581</v>
      </c>
      <c r="C305" s="5" t="s">
        <v>208</v>
      </c>
      <c r="D305" s="22">
        <f t="shared" si="32"/>
        <v>10</v>
      </c>
      <c r="E305" s="5" t="s">
        <v>83</v>
      </c>
      <c r="F305" s="20">
        <v>37715</v>
      </c>
      <c r="G305" s="34">
        <v>1</v>
      </c>
      <c r="H305" s="39">
        <v>609</v>
      </c>
      <c r="I305" s="36">
        <f t="shared" si="33"/>
        <v>609</v>
      </c>
      <c r="J305" s="45">
        <v>10</v>
      </c>
      <c r="K305" s="46">
        <f t="shared" si="34"/>
        <v>120</v>
      </c>
      <c r="L305" s="42">
        <f t="shared" si="35"/>
        <v>18</v>
      </c>
      <c r="M305" s="24">
        <f t="shared" si="38"/>
        <v>225</v>
      </c>
      <c r="N305" s="26">
        <v>0</v>
      </c>
      <c r="O305" s="61">
        <v>0</v>
      </c>
      <c r="P305" s="60">
        <f>'Cálculo 31.12.2021'!P305+'Cálculo Jan2022'!O305</f>
        <v>-609</v>
      </c>
      <c r="Q305" s="78"/>
      <c r="R305" s="75"/>
      <c r="S305" s="74"/>
      <c r="T305" s="55">
        <f t="shared" si="37"/>
        <v>0</v>
      </c>
      <c r="U305" s="59" t="str">
        <f t="shared" si="36"/>
        <v>SIM</v>
      </c>
      <c r="V305" s="15"/>
    </row>
    <row r="306" spans="2:22" x14ac:dyDescent="0.2">
      <c r="B306" s="5" t="s">
        <v>581</v>
      </c>
      <c r="C306" s="5" t="s">
        <v>206</v>
      </c>
      <c r="D306" s="22">
        <f t="shared" si="32"/>
        <v>10</v>
      </c>
      <c r="E306" s="5" t="s">
        <v>330</v>
      </c>
      <c r="F306" s="20">
        <v>37741</v>
      </c>
      <c r="G306" s="34">
        <v>1</v>
      </c>
      <c r="H306" s="39">
        <v>110</v>
      </c>
      <c r="I306" s="36">
        <f t="shared" si="33"/>
        <v>110</v>
      </c>
      <c r="J306" s="45">
        <v>10</v>
      </c>
      <c r="K306" s="46">
        <f t="shared" si="34"/>
        <v>120</v>
      </c>
      <c r="L306" s="42">
        <f t="shared" si="35"/>
        <v>18</v>
      </c>
      <c r="M306" s="24">
        <f t="shared" si="38"/>
        <v>225</v>
      </c>
      <c r="N306" s="26">
        <v>0</v>
      </c>
      <c r="O306" s="61">
        <v>0</v>
      </c>
      <c r="P306" s="60">
        <f>'Cálculo 31.12.2021'!P306+'Cálculo Jan2022'!O306</f>
        <v>-110</v>
      </c>
      <c r="Q306" s="78"/>
      <c r="R306" s="75"/>
      <c r="S306" s="74"/>
      <c r="T306" s="55">
        <f t="shared" si="37"/>
        <v>0</v>
      </c>
      <c r="U306" s="59" t="str">
        <f t="shared" si="36"/>
        <v>SIM</v>
      </c>
      <c r="V306" s="15"/>
    </row>
    <row r="307" spans="2:22" x14ac:dyDescent="0.2">
      <c r="B307" s="5" t="s">
        <v>581</v>
      </c>
      <c r="C307" s="5" t="s">
        <v>208</v>
      </c>
      <c r="D307" s="22">
        <f t="shared" si="32"/>
        <v>10</v>
      </c>
      <c r="E307" s="5" t="s">
        <v>84</v>
      </c>
      <c r="F307" s="20">
        <v>37774</v>
      </c>
      <c r="G307" s="34">
        <v>1</v>
      </c>
      <c r="H307" s="39">
        <v>1090</v>
      </c>
      <c r="I307" s="36">
        <f t="shared" si="33"/>
        <v>1090</v>
      </c>
      <c r="J307" s="45">
        <v>10</v>
      </c>
      <c r="K307" s="46">
        <f t="shared" si="34"/>
        <v>120</v>
      </c>
      <c r="L307" s="42">
        <f t="shared" si="35"/>
        <v>18</v>
      </c>
      <c r="M307" s="24">
        <f t="shared" si="38"/>
        <v>223</v>
      </c>
      <c r="N307" s="26">
        <v>0</v>
      </c>
      <c r="O307" s="61">
        <v>0</v>
      </c>
      <c r="P307" s="60">
        <f>'Cálculo 31.12.2021'!P307+'Cálculo Jan2022'!O307</f>
        <v>-1090</v>
      </c>
      <c r="Q307" s="78"/>
      <c r="R307" s="75"/>
      <c r="S307" s="74"/>
      <c r="T307" s="55">
        <f t="shared" si="37"/>
        <v>0</v>
      </c>
      <c r="U307" s="59" t="str">
        <f t="shared" si="36"/>
        <v>SIM</v>
      </c>
      <c r="V307" s="15"/>
    </row>
    <row r="308" spans="2:22" x14ac:dyDescent="0.2">
      <c r="B308" s="5" t="s">
        <v>581</v>
      </c>
      <c r="C308" s="5" t="s">
        <v>208</v>
      </c>
      <c r="D308" s="22">
        <f t="shared" si="32"/>
        <v>10</v>
      </c>
      <c r="E308" s="5" t="s">
        <v>85</v>
      </c>
      <c r="F308" s="20">
        <v>37776</v>
      </c>
      <c r="G308" s="34">
        <v>1</v>
      </c>
      <c r="H308" s="39">
        <v>769</v>
      </c>
      <c r="I308" s="36">
        <f t="shared" si="33"/>
        <v>769</v>
      </c>
      <c r="J308" s="45">
        <v>10</v>
      </c>
      <c r="K308" s="46">
        <f t="shared" si="34"/>
        <v>120</v>
      </c>
      <c r="L308" s="42">
        <f t="shared" si="35"/>
        <v>18</v>
      </c>
      <c r="M308" s="24">
        <f t="shared" si="38"/>
        <v>223</v>
      </c>
      <c r="N308" s="26">
        <v>0</v>
      </c>
      <c r="O308" s="61">
        <v>0</v>
      </c>
      <c r="P308" s="60">
        <f>'Cálculo 31.12.2021'!P308+'Cálculo Jan2022'!O308</f>
        <v>-769</v>
      </c>
      <c r="Q308" s="78"/>
      <c r="R308" s="75"/>
      <c r="S308" s="74"/>
      <c r="T308" s="55">
        <f t="shared" si="37"/>
        <v>0</v>
      </c>
      <c r="U308" s="59" t="str">
        <f t="shared" si="36"/>
        <v>SIM</v>
      </c>
      <c r="V308" s="15"/>
    </row>
    <row r="309" spans="2:22" x14ac:dyDescent="0.2">
      <c r="B309" s="5" t="s">
        <v>581</v>
      </c>
      <c r="C309" s="5" t="s">
        <v>208</v>
      </c>
      <c r="D309" s="22">
        <f t="shared" si="32"/>
        <v>10</v>
      </c>
      <c r="E309" s="5" t="s">
        <v>86</v>
      </c>
      <c r="F309" s="20">
        <v>38083</v>
      </c>
      <c r="G309" s="34">
        <v>1</v>
      </c>
      <c r="H309" s="39">
        <v>1050</v>
      </c>
      <c r="I309" s="36">
        <f t="shared" si="33"/>
        <v>1050</v>
      </c>
      <c r="J309" s="45">
        <v>10</v>
      </c>
      <c r="K309" s="46">
        <f t="shared" si="34"/>
        <v>120</v>
      </c>
      <c r="L309" s="42">
        <f t="shared" si="35"/>
        <v>17</v>
      </c>
      <c r="M309" s="24">
        <f t="shared" si="38"/>
        <v>213</v>
      </c>
      <c r="N309" s="26">
        <v>0</v>
      </c>
      <c r="O309" s="61">
        <v>0</v>
      </c>
      <c r="P309" s="60">
        <f>'Cálculo 31.12.2021'!P309+'Cálculo Jan2022'!O309</f>
        <v>-1050</v>
      </c>
      <c r="Q309" s="78"/>
      <c r="R309" s="75"/>
      <c r="S309" s="74"/>
      <c r="T309" s="55">
        <f t="shared" si="37"/>
        <v>0</v>
      </c>
      <c r="U309" s="59" t="str">
        <f t="shared" si="36"/>
        <v>SIM</v>
      </c>
      <c r="V309" s="15"/>
    </row>
    <row r="310" spans="2:22" x14ac:dyDescent="0.2">
      <c r="B310" s="5" t="s">
        <v>581</v>
      </c>
      <c r="C310" s="5" t="s">
        <v>206</v>
      </c>
      <c r="D310" s="22">
        <f t="shared" si="32"/>
        <v>10</v>
      </c>
      <c r="E310" s="5" t="s">
        <v>331</v>
      </c>
      <c r="F310" s="20">
        <v>38159</v>
      </c>
      <c r="G310" s="34">
        <v>1</v>
      </c>
      <c r="H310" s="39">
        <v>330</v>
      </c>
      <c r="I310" s="36">
        <f t="shared" si="33"/>
        <v>330</v>
      </c>
      <c r="J310" s="45">
        <v>10</v>
      </c>
      <c r="K310" s="46">
        <f t="shared" si="34"/>
        <v>120</v>
      </c>
      <c r="L310" s="42">
        <f t="shared" si="35"/>
        <v>17</v>
      </c>
      <c r="M310" s="24">
        <f t="shared" si="38"/>
        <v>211</v>
      </c>
      <c r="N310" s="26">
        <v>0</v>
      </c>
      <c r="O310" s="61">
        <v>0</v>
      </c>
      <c r="P310" s="60">
        <f>'Cálculo 31.12.2021'!P310+'Cálculo Jan2022'!O310</f>
        <v>-330</v>
      </c>
      <c r="Q310" s="78"/>
      <c r="R310" s="75"/>
      <c r="S310" s="74"/>
      <c r="T310" s="55">
        <f t="shared" si="37"/>
        <v>0</v>
      </c>
      <c r="U310" s="59" t="str">
        <f t="shared" si="36"/>
        <v>SIM</v>
      </c>
      <c r="V310" s="15"/>
    </row>
    <row r="311" spans="2:22" x14ac:dyDescent="0.2">
      <c r="B311" s="5" t="s">
        <v>581</v>
      </c>
      <c r="C311" s="5" t="s">
        <v>208</v>
      </c>
      <c r="D311" s="22">
        <f t="shared" si="32"/>
        <v>10</v>
      </c>
      <c r="E311" s="5" t="s">
        <v>87</v>
      </c>
      <c r="F311" s="20">
        <v>38175</v>
      </c>
      <c r="G311" s="34">
        <v>1</v>
      </c>
      <c r="H311" s="39">
        <v>260</v>
      </c>
      <c r="I311" s="36">
        <f t="shared" si="33"/>
        <v>260</v>
      </c>
      <c r="J311" s="45">
        <v>10</v>
      </c>
      <c r="K311" s="46">
        <f t="shared" si="34"/>
        <v>120</v>
      </c>
      <c r="L311" s="42">
        <f t="shared" si="35"/>
        <v>17</v>
      </c>
      <c r="M311" s="24">
        <f t="shared" si="38"/>
        <v>210</v>
      </c>
      <c r="N311" s="26">
        <v>0</v>
      </c>
      <c r="O311" s="61">
        <v>0</v>
      </c>
      <c r="P311" s="60">
        <f>'Cálculo 31.12.2021'!P311+'Cálculo Jan2022'!O311</f>
        <v>-260</v>
      </c>
      <c r="Q311" s="78"/>
      <c r="R311" s="75"/>
      <c r="S311" s="74"/>
      <c r="T311" s="55">
        <f t="shared" si="37"/>
        <v>0</v>
      </c>
      <c r="U311" s="59" t="str">
        <f t="shared" si="36"/>
        <v>SIM</v>
      </c>
      <c r="V311" s="15"/>
    </row>
    <row r="312" spans="2:22" x14ac:dyDescent="0.2">
      <c r="B312" s="5" t="s">
        <v>581</v>
      </c>
      <c r="C312" s="5" t="s">
        <v>205</v>
      </c>
      <c r="D312" s="22">
        <f t="shared" si="32"/>
        <v>20</v>
      </c>
      <c r="E312" s="5" t="s">
        <v>485</v>
      </c>
      <c r="F312" s="20">
        <v>38182</v>
      </c>
      <c r="G312" s="34">
        <v>3</v>
      </c>
      <c r="H312" s="39">
        <v>1742.72</v>
      </c>
      <c r="I312" s="36">
        <f t="shared" si="33"/>
        <v>5228.16</v>
      </c>
      <c r="J312" s="45">
        <v>5</v>
      </c>
      <c r="K312" s="46">
        <f t="shared" si="34"/>
        <v>60</v>
      </c>
      <c r="L312" s="42">
        <f t="shared" si="35"/>
        <v>17</v>
      </c>
      <c r="M312" s="24">
        <f t="shared" si="38"/>
        <v>210</v>
      </c>
      <c r="N312" s="26">
        <v>0</v>
      </c>
      <c r="O312" s="61">
        <v>0</v>
      </c>
      <c r="P312" s="60">
        <f>'Cálculo 31.12.2021'!P312+'Cálculo Jan2022'!O312</f>
        <v>-5228.16</v>
      </c>
      <c r="Q312" s="78"/>
      <c r="R312" s="75"/>
      <c r="S312" s="74"/>
      <c r="T312" s="55">
        <f t="shared" si="37"/>
        <v>0</v>
      </c>
      <c r="U312" s="59" t="str">
        <f t="shared" si="36"/>
        <v>SIM</v>
      </c>
      <c r="V312" s="15"/>
    </row>
    <row r="313" spans="2:22" x14ac:dyDescent="0.2">
      <c r="B313" s="5" t="s">
        <v>581</v>
      </c>
      <c r="C313" s="5" t="s">
        <v>206</v>
      </c>
      <c r="D313" s="22">
        <f t="shared" si="32"/>
        <v>10</v>
      </c>
      <c r="E313" s="5" t="s">
        <v>332</v>
      </c>
      <c r="F313" s="20">
        <v>38264</v>
      </c>
      <c r="G313" s="34">
        <v>1</v>
      </c>
      <c r="H313" s="39">
        <v>611.63</v>
      </c>
      <c r="I313" s="36">
        <f t="shared" si="33"/>
        <v>611.63</v>
      </c>
      <c r="J313" s="45">
        <v>10</v>
      </c>
      <c r="K313" s="46">
        <f t="shared" si="34"/>
        <v>120</v>
      </c>
      <c r="L313" s="42">
        <f t="shared" si="35"/>
        <v>17</v>
      </c>
      <c r="M313" s="24">
        <f t="shared" si="38"/>
        <v>207</v>
      </c>
      <c r="N313" s="26">
        <v>0</v>
      </c>
      <c r="O313" s="61">
        <v>0</v>
      </c>
      <c r="P313" s="60">
        <f>'Cálculo 31.12.2021'!P313+'Cálculo Jan2022'!O313</f>
        <v>-611.63</v>
      </c>
      <c r="Q313" s="78"/>
      <c r="R313" s="75"/>
      <c r="S313" s="74"/>
      <c r="T313" s="55">
        <f t="shared" si="37"/>
        <v>0</v>
      </c>
      <c r="U313" s="59" t="str">
        <f t="shared" si="36"/>
        <v>SIM</v>
      </c>
      <c r="V313" s="15"/>
    </row>
    <row r="314" spans="2:22" x14ac:dyDescent="0.2">
      <c r="B314" s="5" t="s">
        <v>581</v>
      </c>
      <c r="C314" s="5" t="s">
        <v>208</v>
      </c>
      <c r="D314" s="22">
        <f t="shared" si="32"/>
        <v>10</v>
      </c>
      <c r="E314" s="5" t="s">
        <v>88</v>
      </c>
      <c r="F314" s="20">
        <v>38266</v>
      </c>
      <c r="G314" s="34">
        <v>1</v>
      </c>
      <c r="H314" s="39">
        <v>260</v>
      </c>
      <c r="I314" s="36">
        <f t="shared" si="33"/>
        <v>260</v>
      </c>
      <c r="J314" s="45">
        <v>10</v>
      </c>
      <c r="K314" s="46">
        <f t="shared" si="34"/>
        <v>120</v>
      </c>
      <c r="L314" s="42">
        <f t="shared" si="35"/>
        <v>17</v>
      </c>
      <c r="M314" s="24">
        <f t="shared" si="38"/>
        <v>207</v>
      </c>
      <c r="N314" s="26">
        <v>0</v>
      </c>
      <c r="O314" s="61">
        <v>0</v>
      </c>
      <c r="P314" s="60">
        <f>'Cálculo 31.12.2021'!P314+'Cálculo Jan2022'!O314</f>
        <v>-260</v>
      </c>
      <c r="Q314" s="78"/>
      <c r="R314" s="75"/>
      <c r="S314" s="74"/>
      <c r="T314" s="55">
        <f t="shared" si="37"/>
        <v>0</v>
      </c>
      <c r="U314" s="59" t="str">
        <f t="shared" si="36"/>
        <v>SIM</v>
      </c>
      <c r="V314" s="15"/>
    </row>
    <row r="315" spans="2:22" x14ac:dyDescent="0.2">
      <c r="B315" s="5" t="s">
        <v>581</v>
      </c>
      <c r="C315" s="5" t="s">
        <v>208</v>
      </c>
      <c r="D315" s="22">
        <f t="shared" si="32"/>
        <v>10</v>
      </c>
      <c r="E315" s="5" t="s">
        <v>89</v>
      </c>
      <c r="F315" s="20">
        <v>38363</v>
      </c>
      <c r="G315" s="34">
        <v>1</v>
      </c>
      <c r="H315" s="39">
        <v>199</v>
      </c>
      <c r="I315" s="36">
        <f t="shared" si="33"/>
        <v>199</v>
      </c>
      <c r="J315" s="45">
        <v>10</v>
      </c>
      <c r="K315" s="46">
        <f t="shared" si="34"/>
        <v>120</v>
      </c>
      <c r="L315" s="42">
        <f t="shared" si="35"/>
        <v>17</v>
      </c>
      <c r="M315" s="24">
        <f t="shared" si="38"/>
        <v>204</v>
      </c>
      <c r="N315" s="26">
        <v>0</v>
      </c>
      <c r="O315" s="61">
        <v>0</v>
      </c>
      <c r="P315" s="60">
        <f>'Cálculo 31.12.2021'!P315+'Cálculo Jan2022'!O315</f>
        <v>-199</v>
      </c>
      <c r="Q315" s="78"/>
      <c r="R315" s="75"/>
      <c r="S315" s="74"/>
      <c r="T315" s="55">
        <f t="shared" si="37"/>
        <v>0</v>
      </c>
      <c r="U315" s="59" t="str">
        <f t="shared" si="36"/>
        <v>SIM</v>
      </c>
      <c r="V315" s="15"/>
    </row>
    <row r="316" spans="2:22" x14ac:dyDescent="0.2">
      <c r="B316" s="5" t="s">
        <v>581</v>
      </c>
      <c r="C316" s="5" t="s">
        <v>206</v>
      </c>
      <c r="D316" s="22">
        <f t="shared" si="32"/>
        <v>10</v>
      </c>
      <c r="E316" s="5" t="s">
        <v>241</v>
      </c>
      <c r="F316" s="20">
        <v>38729</v>
      </c>
      <c r="G316" s="34">
        <v>1</v>
      </c>
      <c r="H316" s="39">
        <v>140</v>
      </c>
      <c r="I316" s="36">
        <f t="shared" si="33"/>
        <v>140</v>
      </c>
      <c r="J316" s="45">
        <v>10</v>
      </c>
      <c r="K316" s="46">
        <f t="shared" si="34"/>
        <v>120</v>
      </c>
      <c r="L316" s="42">
        <f t="shared" si="35"/>
        <v>16</v>
      </c>
      <c r="M316" s="24">
        <f t="shared" si="38"/>
        <v>192</v>
      </c>
      <c r="N316" s="26">
        <v>0</v>
      </c>
      <c r="O316" s="61">
        <v>0</v>
      </c>
      <c r="P316" s="60">
        <f>'Cálculo 31.12.2021'!P316+'Cálculo Jan2022'!O316</f>
        <v>-140</v>
      </c>
      <c r="Q316" s="78"/>
      <c r="R316" s="75"/>
      <c r="S316" s="74"/>
      <c r="T316" s="55">
        <f t="shared" si="37"/>
        <v>0</v>
      </c>
      <c r="U316" s="59" t="str">
        <f t="shared" si="36"/>
        <v>SIM</v>
      </c>
      <c r="V316" s="15"/>
    </row>
    <row r="317" spans="2:22" x14ac:dyDescent="0.2">
      <c r="B317" s="5" t="s">
        <v>581</v>
      </c>
      <c r="C317" s="5" t="s">
        <v>205</v>
      </c>
      <c r="D317" s="22">
        <f t="shared" si="32"/>
        <v>20</v>
      </c>
      <c r="E317" s="5" t="s">
        <v>486</v>
      </c>
      <c r="F317" s="20">
        <v>38761</v>
      </c>
      <c r="G317" s="34">
        <v>1</v>
      </c>
      <c r="H317" s="39">
        <v>336.48</v>
      </c>
      <c r="I317" s="36">
        <f t="shared" si="33"/>
        <v>336.48</v>
      </c>
      <c r="J317" s="45">
        <v>5</v>
      </c>
      <c r="K317" s="46">
        <f t="shared" si="34"/>
        <v>60</v>
      </c>
      <c r="L317" s="42">
        <f t="shared" si="35"/>
        <v>15</v>
      </c>
      <c r="M317" s="24">
        <f t="shared" si="38"/>
        <v>191</v>
      </c>
      <c r="N317" s="26">
        <v>0</v>
      </c>
      <c r="O317" s="61">
        <v>0</v>
      </c>
      <c r="P317" s="60">
        <f>'Cálculo 31.12.2021'!P317+'Cálculo Jan2022'!O317</f>
        <v>-336.48</v>
      </c>
      <c r="Q317" s="78"/>
      <c r="R317" s="75"/>
      <c r="S317" s="74"/>
      <c r="T317" s="55">
        <f t="shared" si="37"/>
        <v>0</v>
      </c>
      <c r="U317" s="59" t="str">
        <f t="shared" si="36"/>
        <v>SIM</v>
      </c>
      <c r="V317" s="15"/>
    </row>
    <row r="318" spans="2:22" x14ac:dyDescent="0.2">
      <c r="B318" s="5" t="s">
        <v>581</v>
      </c>
      <c r="C318" s="5" t="s">
        <v>206</v>
      </c>
      <c r="D318" s="22">
        <f t="shared" si="32"/>
        <v>10</v>
      </c>
      <c r="E318" s="5" t="s">
        <v>325</v>
      </c>
      <c r="F318" s="20">
        <v>38814</v>
      </c>
      <c r="G318" s="34">
        <v>1</v>
      </c>
      <c r="H318" s="39">
        <v>2779.99</v>
      </c>
      <c r="I318" s="36">
        <f t="shared" si="33"/>
        <v>2779.99</v>
      </c>
      <c r="J318" s="45">
        <v>10</v>
      </c>
      <c r="K318" s="46">
        <f t="shared" si="34"/>
        <v>120</v>
      </c>
      <c r="L318" s="42">
        <f t="shared" si="35"/>
        <v>15</v>
      </c>
      <c r="M318" s="24">
        <f t="shared" si="38"/>
        <v>189</v>
      </c>
      <c r="N318" s="26">
        <v>0</v>
      </c>
      <c r="O318" s="61">
        <v>0</v>
      </c>
      <c r="P318" s="60">
        <f>'Cálculo 31.12.2021'!P318+'Cálculo Jan2022'!O318</f>
        <v>-2779.99</v>
      </c>
      <c r="Q318" s="78"/>
      <c r="R318" s="75"/>
      <c r="S318" s="74"/>
      <c r="T318" s="55">
        <f t="shared" si="37"/>
        <v>0</v>
      </c>
      <c r="U318" s="59" t="str">
        <f t="shared" si="36"/>
        <v>SIM</v>
      </c>
      <c r="V318" s="15"/>
    </row>
    <row r="319" spans="2:22" x14ac:dyDescent="0.2">
      <c r="B319" s="5" t="s">
        <v>581</v>
      </c>
      <c r="C319" s="5" t="s">
        <v>208</v>
      </c>
      <c r="D319" s="22">
        <f t="shared" si="32"/>
        <v>10</v>
      </c>
      <c r="E319" s="5" t="s">
        <v>90</v>
      </c>
      <c r="F319" s="20">
        <v>38875</v>
      </c>
      <c r="G319" s="34">
        <v>1</v>
      </c>
      <c r="H319" s="39">
        <v>16547.580000000002</v>
      </c>
      <c r="I319" s="36">
        <f t="shared" si="33"/>
        <v>16547.580000000002</v>
      </c>
      <c r="J319" s="45">
        <v>10</v>
      </c>
      <c r="K319" s="46">
        <f t="shared" si="34"/>
        <v>120</v>
      </c>
      <c r="L319" s="42">
        <f t="shared" si="35"/>
        <v>15</v>
      </c>
      <c r="M319" s="24">
        <f t="shared" si="38"/>
        <v>187</v>
      </c>
      <c r="N319" s="26">
        <v>0</v>
      </c>
      <c r="O319" s="61">
        <v>0</v>
      </c>
      <c r="P319" s="60">
        <f>'Cálculo 31.12.2021'!P319+'Cálculo Jan2022'!O319</f>
        <v>-16547.580000000002</v>
      </c>
      <c r="Q319" s="78"/>
      <c r="R319" s="75"/>
      <c r="S319" s="74"/>
      <c r="T319" s="55">
        <f t="shared" si="37"/>
        <v>0</v>
      </c>
      <c r="U319" s="59" t="str">
        <f t="shared" si="36"/>
        <v>SIM</v>
      </c>
      <c r="V319" s="15"/>
    </row>
    <row r="320" spans="2:22" x14ac:dyDescent="0.2">
      <c r="B320" s="5" t="s">
        <v>581</v>
      </c>
      <c r="C320" s="5" t="s">
        <v>206</v>
      </c>
      <c r="D320" s="22">
        <f t="shared" si="32"/>
        <v>10</v>
      </c>
      <c r="E320" s="5" t="s">
        <v>333</v>
      </c>
      <c r="F320" s="20">
        <v>38960</v>
      </c>
      <c r="G320" s="34">
        <v>1</v>
      </c>
      <c r="H320" s="39">
        <v>315</v>
      </c>
      <c r="I320" s="36">
        <f t="shared" si="33"/>
        <v>315</v>
      </c>
      <c r="J320" s="45">
        <v>10</v>
      </c>
      <c r="K320" s="46">
        <f t="shared" si="34"/>
        <v>120</v>
      </c>
      <c r="L320" s="42">
        <f t="shared" si="35"/>
        <v>15</v>
      </c>
      <c r="M320" s="24">
        <f t="shared" si="38"/>
        <v>185</v>
      </c>
      <c r="N320" s="26">
        <v>0</v>
      </c>
      <c r="O320" s="61">
        <v>0</v>
      </c>
      <c r="P320" s="60">
        <f>'Cálculo 31.12.2021'!P320+'Cálculo Jan2022'!O320</f>
        <v>-315</v>
      </c>
      <c r="Q320" s="78"/>
      <c r="R320" s="75"/>
      <c r="S320" s="74"/>
      <c r="T320" s="55">
        <f t="shared" si="37"/>
        <v>0</v>
      </c>
      <c r="U320" s="59" t="str">
        <f t="shared" si="36"/>
        <v>SIM</v>
      </c>
      <c r="V320" s="15"/>
    </row>
    <row r="321" spans="2:22" x14ac:dyDescent="0.2">
      <c r="B321" s="5" t="s">
        <v>581</v>
      </c>
      <c r="C321" s="5" t="s">
        <v>205</v>
      </c>
      <c r="D321" s="22">
        <f t="shared" si="32"/>
        <v>20</v>
      </c>
      <c r="E321" s="5" t="s">
        <v>488</v>
      </c>
      <c r="F321" s="20">
        <v>38961</v>
      </c>
      <c r="G321" s="34">
        <v>10</v>
      </c>
      <c r="H321" s="64">
        <v>339.56</v>
      </c>
      <c r="I321" s="36">
        <f t="shared" si="33"/>
        <v>3395.6</v>
      </c>
      <c r="J321" s="45">
        <v>5</v>
      </c>
      <c r="K321" s="46">
        <f t="shared" si="34"/>
        <v>60</v>
      </c>
      <c r="L321" s="42">
        <f t="shared" si="35"/>
        <v>15</v>
      </c>
      <c r="M321" s="24">
        <f t="shared" si="38"/>
        <v>184</v>
      </c>
      <c r="N321" s="26">
        <v>0</v>
      </c>
      <c r="O321" s="61">
        <v>0</v>
      </c>
      <c r="P321" s="60">
        <f>'Cálculo 31.12.2021'!P321+'Cálculo Jan2022'!O321</f>
        <v>-3395.6</v>
      </c>
      <c r="Q321" s="78"/>
      <c r="R321" s="75"/>
      <c r="S321" s="74"/>
      <c r="T321" s="55">
        <f t="shared" si="37"/>
        <v>0</v>
      </c>
      <c r="U321" s="59" t="str">
        <f t="shared" si="36"/>
        <v>SIM</v>
      </c>
      <c r="V321" s="15"/>
    </row>
    <row r="322" spans="2:22" x14ac:dyDescent="0.2">
      <c r="B322" s="5" t="s">
        <v>581</v>
      </c>
      <c r="C322" s="5" t="s">
        <v>205</v>
      </c>
      <c r="D322" s="22">
        <f t="shared" si="32"/>
        <v>20</v>
      </c>
      <c r="E322" s="5" t="s">
        <v>490</v>
      </c>
      <c r="F322" s="20">
        <v>38961</v>
      </c>
      <c r="G322" s="34">
        <v>11</v>
      </c>
      <c r="H322" s="64">
        <v>3125.44</v>
      </c>
      <c r="I322" s="36">
        <f t="shared" si="33"/>
        <v>34379.840000000004</v>
      </c>
      <c r="J322" s="45">
        <v>5</v>
      </c>
      <c r="K322" s="46">
        <f t="shared" si="34"/>
        <v>60</v>
      </c>
      <c r="L322" s="42">
        <f t="shared" si="35"/>
        <v>15</v>
      </c>
      <c r="M322" s="24">
        <f t="shared" si="38"/>
        <v>184</v>
      </c>
      <c r="N322" s="26">
        <v>0</v>
      </c>
      <c r="O322" s="61">
        <v>0</v>
      </c>
      <c r="P322" s="60">
        <f>'Cálculo 31.12.2021'!P322+'Cálculo Jan2022'!O322</f>
        <v>-34379.840000000004</v>
      </c>
      <c r="Q322" s="78"/>
      <c r="R322" s="75"/>
      <c r="S322" s="74"/>
      <c r="T322" s="55">
        <f t="shared" si="37"/>
        <v>0</v>
      </c>
      <c r="U322" s="59" t="str">
        <f t="shared" si="36"/>
        <v>SIM</v>
      </c>
      <c r="V322" s="15"/>
    </row>
    <row r="323" spans="2:22" x14ac:dyDescent="0.2">
      <c r="B323" s="5" t="s">
        <v>581</v>
      </c>
      <c r="C323" s="5" t="s">
        <v>205</v>
      </c>
      <c r="D323" s="22">
        <f t="shared" si="32"/>
        <v>20</v>
      </c>
      <c r="E323" s="5" t="s">
        <v>491</v>
      </c>
      <c r="F323" s="20">
        <v>38961</v>
      </c>
      <c r="G323" s="34">
        <v>5</v>
      </c>
      <c r="H323" s="64">
        <v>3060.44</v>
      </c>
      <c r="I323" s="36">
        <f t="shared" si="33"/>
        <v>15302.2</v>
      </c>
      <c r="J323" s="45">
        <v>5</v>
      </c>
      <c r="K323" s="46">
        <f t="shared" si="34"/>
        <v>60</v>
      </c>
      <c r="L323" s="42">
        <f t="shared" si="35"/>
        <v>15</v>
      </c>
      <c r="M323" s="24">
        <f t="shared" si="38"/>
        <v>184</v>
      </c>
      <c r="N323" s="26">
        <v>0</v>
      </c>
      <c r="O323" s="61">
        <v>0</v>
      </c>
      <c r="P323" s="60">
        <f>'Cálculo 31.12.2021'!P323+'Cálculo Jan2022'!O323</f>
        <v>-15302.2</v>
      </c>
      <c r="Q323" s="78"/>
      <c r="R323" s="75"/>
      <c r="S323" s="74"/>
      <c r="T323" s="55">
        <f t="shared" si="37"/>
        <v>0</v>
      </c>
      <c r="U323" s="59" t="str">
        <f t="shared" si="36"/>
        <v>SIM</v>
      </c>
      <c r="V323" s="15"/>
    </row>
    <row r="324" spans="2:22" x14ac:dyDescent="0.2">
      <c r="B324" s="5" t="s">
        <v>581</v>
      </c>
      <c r="C324" s="5" t="s">
        <v>208</v>
      </c>
      <c r="D324" s="22">
        <f t="shared" ref="D324:D387" si="39">((12*100)/K324)</f>
        <v>10</v>
      </c>
      <c r="E324" s="5" t="s">
        <v>91</v>
      </c>
      <c r="F324" s="20">
        <v>39044</v>
      </c>
      <c r="G324" s="34">
        <v>1</v>
      </c>
      <c r="H324" s="39">
        <v>5489.76</v>
      </c>
      <c r="I324" s="36">
        <f t="shared" ref="I324:I387" si="40">G324*H324</f>
        <v>5489.76</v>
      </c>
      <c r="J324" s="45">
        <v>10</v>
      </c>
      <c r="K324" s="46">
        <f t="shared" ref="K324:K387" si="41">J324*12</f>
        <v>120</v>
      </c>
      <c r="L324" s="42">
        <f t="shared" ref="L324:L387" si="42">DATEDIF(F324,$F$2,"Y")</f>
        <v>15</v>
      </c>
      <c r="M324" s="24">
        <f t="shared" si="38"/>
        <v>182</v>
      </c>
      <c r="N324" s="26">
        <v>0</v>
      </c>
      <c r="O324" s="61">
        <v>0</v>
      </c>
      <c r="P324" s="60">
        <f>'Cálculo 31.12.2021'!P324+'Cálculo Jan2022'!O324</f>
        <v>-5489.76</v>
      </c>
      <c r="Q324" s="78"/>
      <c r="R324" s="75"/>
      <c r="S324" s="74"/>
      <c r="T324" s="55">
        <f t="shared" si="37"/>
        <v>0</v>
      </c>
      <c r="U324" s="59" t="str">
        <f t="shared" ref="U324:U387" si="43">IF(M324&gt;K324,"SIM","NÃO")</f>
        <v>SIM</v>
      </c>
      <c r="V324" s="15"/>
    </row>
    <row r="325" spans="2:22" x14ac:dyDescent="0.2">
      <c r="B325" s="5" t="s">
        <v>581</v>
      </c>
      <c r="C325" s="5" t="s">
        <v>208</v>
      </c>
      <c r="D325" s="22">
        <f t="shared" si="39"/>
        <v>10</v>
      </c>
      <c r="E325" s="5" t="s">
        <v>92</v>
      </c>
      <c r="F325" s="20">
        <v>39063</v>
      </c>
      <c r="G325" s="34">
        <v>1</v>
      </c>
      <c r="H325" s="39">
        <v>4422.6000000000004</v>
      </c>
      <c r="I325" s="36">
        <f t="shared" si="40"/>
        <v>4422.6000000000004</v>
      </c>
      <c r="J325" s="45">
        <v>10</v>
      </c>
      <c r="K325" s="46">
        <f t="shared" si="41"/>
        <v>120</v>
      </c>
      <c r="L325" s="42">
        <f t="shared" si="42"/>
        <v>15</v>
      </c>
      <c r="M325" s="24">
        <f t="shared" si="38"/>
        <v>181</v>
      </c>
      <c r="N325" s="26">
        <v>0</v>
      </c>
      <c r="O325" s="61">
        <v>0</v>
      </c>
      <c r="P325" s="60">
        <f>'Cálculo 31.12.2021'!P325+'Cálculo Jan2022'!O325</f>
        <v>-4422.6000000000004</v>
      </c>
      <c r="Q325" s="78"/>
      <c r="R325" s="75"/>
      <c r="S325" s="74"/>
      <c r="T325" s="55">
        <f t="shared" ref="T325:T388" si="44">I325+P325</f>
        <v>0</v>
      </c>
      <c r="U325" s="59" t="str">
        <f t="shared" si="43"/>
        <v>SIM</v>
      </c>
      <c r="V325" s="15"/>
    </row>
    <row r="326" spans="2:22" x14ac:dyDescent="0.2">
      <c r="B326" s="5" t="s">
        <v>581</v>
      </c>
      <c r="C326" s="5" t="s">
        <v>206</v>
      </c>
      <c r="D326" s="22">
        <f t="shared" si="39"/>
        <v>10</v>
      </c>
      <c r="E326" s="5" t="s">
        <v>334</v>
      </c>
      <c r="F326" s="20">
        <v>39073</v>
      </c>
      <c r="G326" s="34">
        <v>196</v>
      </c>
      <c r="H326" s="39">
        <v>550</v>
      </c>
      <c r="I326" s="36">
        <f t="shared" si="40"/>
        <v>107800</v>
      </c>
      <c r="J326" s="45">
        <v>10</v>
      </c>
      <c r="K326" s="46">
        <f t="shared" si="41"/>
        <v>120</v>
      </c>
      <c r="L326" s="42">
        <f t="shared" si="42"/>
        <v>15</v>
      </c>
      <c r="M326" s="24">
        <f t="shared" si="38"/>
        <v>181</v>
      </c>
      <c r="N326" s="26">
        <v>0</v>
      </c>
      <c r="O326" s="61">
        <v>0</v>
      </c>
      <c r="P326" s="60">
        <f>'Cálculo 31.12.2021'!P326+'Cálculo Jan2022'!O326</f>
        <v>-107800</v>
      </c>
      <c r="Q326" s="78"/>
      <c r="R326" s="75"/>
      <c r="S326" s="74"/>
      <c r="T326" s="55">
        <f t="shared" si="44"/>
        <v>0</v>
      </c>
      <c r="U326" s="59" t="str">
        <f t="shared" si="43"/>
        <v>SIM</v>
      </c>
      <c r="V326" s="15"/>
    </row>
    <row r="327" spans="2:22" x14ac:dyDescent="0.2">
      <c r="B327" s="5" t="s">
        <v>581</v>
      </c>
      <c r="C327" s="5" t="s">
        <v>206</v>
      </c>
      <c r="D327" s="22">
        <f t="shared" si="39"/>
        <v>10</v>
      </c>
      <c r="E327" s="5" t="s">
        <v>335</v>
      </c>
      <c r="F327" s="20">
        <v>39073</v>
      </c>
      <c r="G327" s="34">
        <v>12</v>
      </c>
      <c r="H327" s="64">
        <v>410</v>
      </c>
      <c r="I327" s="36">
        <f t="shared" si="40"/>
        <v>4920</v>
      </c>
      <c r="J327" s="45">
        <v>10</v>
      </c>
      <c r="K327" s="46">
        <f t="shared" si="41"/>
        <v>120</v>
      </c>
      <c r="L327" s="42">
        <f t="shared" si="42"/>
        <v>15</v>
      </c>
      <c r="M327" s="24">
        <f t="shared" si="38"/>
        <v>181</v>
      </c>
      <c r="N327" s="26">
        <v>0</v>
      </c>
      <c r="O327" s="61">
        <v>0</v>
      </c>
      <c r="P327" s="60">
        <f>'Cálculo 31.12.2021'!P327+'Cálculo Jan2022'!O327</f>
        <v>-4920</v>
      </c>
      <c r="Q327" s="78"/>
      <c r="R327" s="75"/>
      <c r="S327" s="74"/>
      <c r="T327" s="55">
        <f t="shared" si="44"/>
        <v>0</v>
      </c>
      <c r="U327" s="59" t="str">
        <f t="shared" si="43"/>
        <v>SIM</v>
      </c>
      <c r="V327" s="15"/>
    </row>
    <row r="328" spans="2:22" x14ac:dyDescent="0.2">
      <c r="B328" s="5" t="s">
        <v>581</v>
      </c>
      <c r="C328" s="5" t="s">
        <v>208</v>
      </c>
      <c r="D328" s="22">
        <f t="shared" si="39"/>
        <v>10</v>
      </c>
      <c r="E328" s="5" t="s">
        <v>93</v>
      </c>
      <c r="F328" s="20">
        <v>39094</v>
      </c>
      <c r="G328" s="34">
        <v>2</v>
      </c>
      <c r="H328" s="39">
        <v>185</v>
      </c>
      <c r="I328" s="36">
        <f t="shared" si="40"/>
        <v>370</v>
      </c>
      <c r="J328" s="45">
        <v>10</v>
      </c>
      <c r="K328" s="46">
        <f t="shared" si="41"/>
        <v>120</v>
      </c>
      <c r="L328" s="42">
        <f t="shared" si="42"/>
        <v>15</v>
      </c>
      <c r="M328" s="24">
        <f t="shared" si="38"/>
        <v>180</v>
      </c>
      <c r="N328" s="26">
        <v>0</v>
      </c>
      <c r="O328" s="61">
        <v>0</v>
      </c>
      <c r="P328" s="60">
        <f>'Cálculo 31.12.2021'!P328+'Cálculo Jan2022'!O328</f>
        <v>-370</v>
      </c>
      <c r="Q328" s="78"/>
      <c r="R328" s="75"/>
      <c r="S328" s="74"/>
      <c r="T328" s="55">
        <f t="shared" si="44"/>
        <v>0</v>
      </c>
      <c r="U328" s="59" t="str">
        <f t="shared" si="43"/>
        <v>SIM</v>
      </c>
      <c r="V328" s="15"/>
    </row>
    <row r="329" spans="2:22" x14ac:dyDescent="0.2">
      <c r="B329" s="5" t="s">
        <v>581</v>
      </c>
      <c r="C329" s="5" t="s">
        <v>208</v>
      </c>
      <c r="D329" s="22">
        <f t="shared" si="39"/>
        <v>10</v>
      </c>
      <c r="E329" s="5" t="s">
        <v>94</v>
      </c>
      <c r="F329" s="20">
        <v>39097</v>
      </c>
      <c r="G329" s="34">
        <v>1</v>
      </c>
      <c r="H329" s="39">
        <v>1519</v>
      </c>
      <c r="I329" s="36">
        <f t="shared" si="40"/>
        <v>1519</v>
      </c>
      <c r="J329" s="45">
        <v>10</v>
      </c>
      <c r="K329" s="46">
        <f t="shared" si="41"/>
        <v>120</v>
      </c>
      <c r="L329" s="42">
        <f t="shared" si="42"/>
        <v>15</v>
      </c>
      <c r="M329" s="24">
        <f t="shared" si="38"/>
        <v>180</v>
      </c>
      <c r="N329" s="26">
        <v>0</v>
      </c>
      <c r="O329" s="61">
        <v>0</v>
      </c>
      <c r="P329" s="60">
        <f>'Cálculo 31.12.2021'!P329+'Cálculo Jan2022'!O329</f>
        <v>-1519</v>
      </c>
      <c r="Q329" s="78"/>
      <c r="R329" s="75"/>
      <c r="S329" s="74"/>
      <c r="T329" s="55">
        <f t="shared" si="44"/>
        <v>0</v>
      </c>
      <c r="U329" s="59" t="str">
        <f t="shared" si="43"/>
        <v>SIM</v>
      </c>
      <c r="V329" s="15"/>
    </row>
    <row r="330" spans="2:22" x14ac:dyDescent="0.2">
      <c r="B330" s="5" t="s">
        <v>581</v>
      </c>
      <c r="C330" s="5" t="s">
        <v>208</v>
      </c>
      <c r="D330" s="22">
        <f t="shared" si="39"/>
        <v>10</v>
      </c>
      <c r="E330" s="5" t="s">
        <v>95</v>
      </c>
      <c r="F330" s="20">
        <v>39099</v>
      </c>
      <c r="G330" s="34">
        <v>1</v>
      </c>
      <c r="H330" s="39">
        <v>628</v>
      </c>
      <c r="I330" s="36">
        <f t="shared" si="40"/>
        <v>628</v>
      </c>
      <c r="J330" s="45">
        <v>10</v>
      </c>
      <c r="K330" s="46">
        <f t="shared" si="41"/>
        <v>120</v>
      </c>
      <c r="L330" s="42">
        <f t="shared" si="42"/>
        <v>15</v>
      </c>
      <c r="M330" s="24">
        <f t="shared" si="38"/>
        <v>180</v>
      </c>
      <c r="N330" s="26">
        <v>0</v>
      </c>
      <c r="O330" s="61">
        <v>0</v>
      </c>
      <c r="P330" s="60">
        <f>'Cálculo 31.12.2021'!P330+'Cálculo Jan2022'!O330</f>
        <v>-628</v>
      </c>
      <c r="Q330" s="78"/>
      <c r="R330" s="75"/>
      <c r="S330" s="74"/>
      <c r="T330" s="55">
        <f t="shared" si="44"/>
        <v>0</v>
      </c>
      <c r="U330" s="59" t="str">
        <f t="shared" si="43"/>
        <v>SIM</v>
      </c>
      <c r="V330" s="15"/>
    </row>
    <row r="331" spans="2:22" x14ac:dyDescent="0.2">
      <c r="B331" s="5" t="s">
        <v>581</v>
      </c>
      <c r="C331" s="5" t="s">
        <v>208</v>
      </c>
      <c r="D331" s="22">
        <f t="shared" si="39"/>
        <v>10</v>
      </c>
      <c r="E331" s="5" t="s">
        <v>96</v>
      </c>
      <c r="F331" s="20">
        <v>39113</v>
      </c>
      <c r="G331" s="34">
        <v>11</v>
      </c>
      <c r="H331" s="39">
        <v>560</v>
      </c>
      <c r="I331" s="36">
        <f t="shared" si="40"/>
        <v>6160</v>
      </c>
      <c r="J331" s="45">
        <v>10</v>
      </c>
      <c r="K331" s="46">
        <f t="shared" si="41"/>
        <v>120</v>
      </c>
      <c r="L331" s="42">
        <f t="shared" si="42"/>
        <v>15</v>
      </c>
      <c r="M331" s="24">
        <f t="shared" ref="M331:M394" si="45">DATEDIF(F331,$F$2,"M")</f>
        <v>180</v>
      </c>
      <c r="N331" s="26">
        <v>0</v>
      </c>
      <c r="O331" s="61">
        <v>0</v>
      </c>
      <c r="P331" s="60">
        <f>'Cálculo 31.12.2021'!P331+'Cálculo Jan2022'!O331</f>
        <v>-6160</v>
      </c>
      <c r="Q331" s="78"/>
      <c r="R331" s="75"/>
      <c r="S331" s="74"/>
      <c r="T331" s="55">
        <f t="shared" si="44"/>
        <v>0</v>
      </c>
      <c r="U331" s="59" t="str">
        <f t="shared" si="43"/>
        <v>SIM</v>
      </c>
      <c r="V331" s="15"/>
    </row>
    <row r="332" spans="2:22" x14ac:dyDescent="0.2">
      <c r="B332" s="5" t="s">
        <v>581</v>
      </c>
      <c r="C332" s="5" t="s">
        <v>206</v>
      </c>
      <c r="D332" s="22">
        <f t="shared" si="39"/>
        <v>10</v>
      </c>
      <c r="E332" s="5" t="s">
        <v>264</v>
      </c>
      <c r="F332" s="20">
        <v>39113</v>
      </c>
      <c r="G332" s="34">
        <v>1</v>
      </c>
      <c r="H332" s="39">
        <v>139</v>
      </c>
      <c r="I332" s="36">
        <f t="shared" si="40"/>
        <v>139</v>
      </c>
      <c r="J332" s="45">
        <v>10</v>
      </c>
      <c r="K332" s="46">
        <f t="shared" si="41"/>
        <v>120</v>
      </c>
      <c r="L332" s="42">
        <f t="shared" si="42"/>
        <v>15</v>
      </c>
      <c r="M332" s="24">
        <f t="shared" si="45"/>
        <v>180</v>
      </c>
      <c r="N332" s="26">
        <v>0</v>
      </c>
      <c r="O332" s="61">
        <v>0</v>
      </c>
      <c r="P332" s="60">
        <f>'Cálculo 31.12.2021'!P332+'Cálculo Jan2022'!O332</f>
        <v>-139</v>
      </c>
      <c r="Q332" s="78"/>
      <c r="R332" s="75"/>
      <c r="S332" s="74"/>
      <c r="T332" s="55">
        <f t="shared" si="44"/>
        <v>0</v>
      </c>
      <c r="U332" s="59" t="str">
        <f t="shared" si="43"/>
        <v>SIM</v>
      </c>
      <c r="V332" s="15"/>
    </row>
    <row r="333" spans="2:22" x14ac:dyDescent="0.2">
      <c r="B333" s="5" t="s">
        <v>581</v>
      </c>
      <c r="C333" s="5" t="s">
        <v>206</v>
      </c>
      <c r="D333" s="22">
        <f t="shared" si="39"/>
        <v>10</v>
      </c>
      <c r="E333" s="5" t="s">
        <v>336</v>
      </c>
      <c r="F333" s="20">
        <v>39113</v>
      </c>
      <c r="G333" s="34">
        <v>1</v>
      </c>
      <c r="H333" s="39">
        <v>1153.2</v>
      </c>
      <c r="I333" s="36">
        <f t="shared" si="40"/>
        <v>1153.2</v>
      </c>
      <c r="J333" s="45">
        <v>10</v>
      </c>
      <c r="K333" s="46">
        <f t="shared" si="41"/>
        <v>120</v>
      </c>
      <c r="L333" s="42">
        <f t="shared" si="42"/>
        <v>15</v>
      </c>
      <c r="M333" s="24">
        <f t="shared" si="45"/>
        <v>180</v>
      </c>
      <c r="N333" s="26">
        <v>0</v>
      </c>
      <c r="O333" s="61">
        <v>0</v>
      </c>
      <c r="P333" s="60">
        <f>'Cálculo 31.12.2021'!P333+'Cálculo Jan2022'!O333</f>
        <v>-1153.2</v>
      </c>
      <c r="Q333" s="78"/>
      <c r="R333" s="75"/>
      <c r="S333" s="74"/>
      <c r="T333" s="55">
        <f t="shared" si="44"/>
        <v>0</v>
      </c>
      <c r="U333" s="59" t="str">
        <f t="shared" si="43"/>
        <v>SIM</v>
      </c>
      <c r="V333" s="15"/>
    </row>
    <row r="334" spans="2:22" x14ac:dyDescent="0.2">
      <c r="B334" s="5" t="s">
        <v>582</v>
      </c>
      <c r="C334" s="5" t="s">
        <v>6</v>
      </c>
      <c r="D334" s="22">
        <f t="shared" si="39"/>
        <v>4</v>
      </c>
      <c r="E334" s="5" t="s">
        <v>570</v>
      </c>
      <c r="F334" s="20">
        <v>39121</v>
      </c>
      <c r="G334" s="34">
        <v>1</v>
      </c>
      <c r="H334" s="39">
        <v>1304982.92</v>
      </c>
      <c r="I334" s="36">
        <f t="shared" si="40"/>
        <v>1304982.92</v>
      </c>
      <c r="J334" s="45">
        <v>25</v>
      </c>
      <c r="K334" s="46">
        <f t="shared" si="41"/>
        <v>300</v>
      </c>
      <c r="L334" s="42">
        <f t="shared" si="42"/>
        <v>14</v>
      </c>
      <c r="M334" s="24">
        <f t="shared" si="45"/>
        <v>179</v>
      </c>
      <c r="N334" s="26">
        <v>0</v>
      </c>
      <c r="O334" s="61">
        <f>(SLN(I334,N334,K334))*-1</f>
        <v>-4349.9430666666667</v>
      </c>
      <c r="P334" s="60">
        <f>'Cálculo 31.12.2021'!P334+'Cálculo Jan2022'!O334</f>
        <v>-778639.80893333338</v>
      </c>
      <c r="Q334" s="78"/>
      <c r="R334" s="75"/>
      <c r="S334" s="74"/>
      <c r="T334" s="55">
        <f t="shared" si="44"/>
        <v>526343.11106666655</v>
      </c>
      <c r="U334" s="59" t="str">
        <f t="shared" si="43"/>
        <v>NÃO</v>
      </c>
      <c r="V334" s="15"/>
    </row>
    <row r="335" spans="2:22" x14ac:dyDescent="0.2">
      <c r="B335" s="5" t="s">
        <v>581</v>
      </c>
      <c r="C335" s="5" t="s">
        <v>208</v>
      </c>
      <c r="D335" s="22">
        <f t="shared" si="39"/>
        <v>10</v>
      </c>
      <c r="E335" s="5" t="s">
        <v>97</v>
      </c>
      <c r="F335" s="20">
        <v>39136</v>
      </c>
      <c r="G335" s="34">
        <v>1</v>
      </c>
      <c r="H335" s="64">
        <v>5700</v>
      </c>
      <c r="I335" s="36">
        <f t="shared" si="40"/>
        <v>5700</v>
      </c>
      <c r="J335" s="45">
        <v>10</v>
      </c>
      <c r="K335" s="46">
        <f t="shared" si="41"/>
        <v>120</v>
      </c>
      <c r="L335" s="42">
        <f t="shared" si="42"/>
        <v>14</v>
      </c>
      <c r="M335" s="24">
        <f t="shared" si="45"/>
        <v>179</v>
      </c>
      <c r="N335" s="26">
        <v>0</v>
      </c>
      <c r="O335" s="61">
        <v>0</v>
      </c>
      <c r="P335" s="60">
        <f>'Cálculo 31.12.2021'!P335+'Cálculo Jan2022'!O335</f>
        <v>-5700</v>
      </c>
      <c r="Q335" s="78"/>
      <c r="R335" s="75"/>
      <c r="S335" s="74"/>
      <c r="T335" s="55">
        <f t="shared" si="44"/>
        <v>0</v>
      </c>
      <c r="U335" s="59" t="str">
        <f t="shared" si="43"/>
        <v>SIM</v>
      </c>
      <c r="V335" s="15"/>
    </row>
    <row r="336" spans="2:22" x14ac:dyDescent="0.2">
      <c r="B336" s="5" t="s">
        <v>581</v>
      </c>
      <c r="C336" s="5" t="s">
        <v>206</v>
      </c>
      <c r="D336" s="22">
        <f t="shared" si="39"/>
        <v>10</v>
      </c>
      <c r="E336" s="5" t="s">
        <v>337</v>
      </c>
      <c r="F336" s="20">
        <v>39136</v>
      </c>
      <c r="G336" s="34">
        <v>3</v>
      </c>
      <c r="H336" s="64">
        <v>160</v>
      </c>
      <c r="I336" s="36">
        <f t="shared" si="40"/>
        <v>480</v>
      </c>
      <c r="J336" s="45">
        <v>10</v>
      </c>
      <c r="K336" s="46">
        <f t="shared" si="41"/>
        <v>120</v>
      </c>
      <c r="L336" s="42">
        <f t="shared" si="42"/>
        <v>14</v>
      </c>
      <c r="M336" s="24">
        <f t="shared" si="45"/>
        <v>179</v>
      </c>
      <c r="N336" s="26">
        <v>0</v>
      </c>
      <c r="O336" s="61">
        <v>0</v>
      </c>
      <c r="P336" s="60">
        <f>'Cálculo 31.12.2021'!P336+'Cálculo Jan2022'!O336</f>
        <v>-480</v>
      </c>
      <c r="Q336" s="78"/>
      <c r="R336" s="75"/>
      <c r="S336" s="74"/>
      <c r="T336" s="55">
        <f t="shared" si="44"/>
        <v>0</v>
      </c>
      <c r="U336" s="59" t="str">
        <f t="shared" si="43"/>
        <v>SIM</v>
      </c>
      <c r="V336" s="15"/>
    </row>
    <row r="337" spans="2:22" x14ac:dyDescent="0.2">
      <c r="B337" s="5" t="s">
        <v>581</v>
      </c>
      <c r="C337" s="5" t="s">
        <v>206</v>
      </c>
      <c r="D337" s="22">
        <f t="shared" si="39"/>
        <v>10</v>
      </c>
      <c r="E337" s="5" t="s">
        <v>244</v>
      </c>
      <c r="F337" s="20">
        <v>39136</v>
      </c>
      <c r="G337" s="34">
        <v>8</v>
      </c>
      <c r="H337" s="64">
        <v>140</v>
      </c>
      <c r="I337" s="36">
        <f t="shared" si="40"/>
        <v>1120</v>
      </c>
      <c r="J337" s="45">
        <v>10</v>
      </c>
      <c r="K337" s="46">
        <f t="shared" si="41"/>
        <v>120</v>
      </c>
      <c r="L337" s="42">
        <f t="shared" si="42"/>
        <v>14</v>
      </c>
      <c r="M337" s="24">
        <f t="shared" si="45"/>
        <v>179</v>
      </c>
      <c r="N337" s="26">
        <v>0</v>
      </c>
      <c r="O337" s="61">
        <v>0</v>
      </c>
      <c r="P337" s="60">
        <f>'Cálculo 31.12.2021'!P337+'Cálculo Jan2022'!O337</f>
        <v>-1120</v>
      </c>
      <c r="Q337" s="78"/>
      <c r="R337" s="75"/>
      <c r="S337" s="74"/>
      <c r="T337" s="55">
        <f t="shared" si="44"/>
        <v>0</v>
      </c>
      <c r="U337" s="59" t="str">
        <f t="shared" si="43"/>
        <v>SIM</v>
      </c>
      <c r="V337" s="15"/>
    </row>
    <row r="338" spans="2:22" x14ac:dyDescent="0.2">
      <c r="B338" s="5" t="s">
        <v>581</v>
      </c>
      <c r="C338" s="5" t="s">
        <v>206</v>
      </c>
      <c r="D338" s="22">
        <f t="shared" si="39"/>
        <v>10</v>
      </c>
      <c r="E338" s="5" t="s">
        <v>338</v>
      </c>
      <c r="F338" s="20">
        <v>39136</v>
      </c>
      <c r="G338" s="34">
        <v>1</v>
      </c>
      <c r="H338" s="64">
        <v>170</v>
      </c>
      <c r="I338" s="36">
        <f t="shared" si="40"/>
        <v>170</v>
      </c>
      <c r="J338" s="45">
        <v>10</v>
      </c>
      <c r="K338" s="46">
        <f t="shared" si="41"/>
        <v>120</v>
      </c>
      <c r="L338" s="42">
        <f t="shared" si="42"/>
        <v>14</v>
      </c>
      <c r="M338" s="24">
        <f t="shared" si="45"/>
        <v>179</v>
      </c>
      <c r="N338" s="26">
        <v>0</v>
      </c>
      <c r="O338" s="61">
        <v>0</v>
      </c>
      <c r="P338" s="60">
        <f>'Cálculo 31.12.2021'!P338+'Cálculo Jan2022'!O338</f>
        <v>-170</v>
      </c>
      <c r="Q338" s="78"/>
      <c r="R338" s="75"/>
      <c r="S338" s="74"/>
      <c r="T338" s="55">
        <f t="shared" si="44"/>
        <v>0</v>
      </c>
      <c r="U338" s="59" t="str">
        <f t="shared" si="43"/>
        <v>SIM</v>
      </c>
      <c r="V338" s="15"/>
    </row>
    <row r="339" spans="2:22" x14ac:dyDescent="0.2">
      <c r="B339" s="5" t="s">
        <v>581</v>
      </c>
      <c r="C339" s="5" t="s">
        <v>206</v>
      </c>
      <c r="D339" s="22">
        <f t="shared" si="39"/>
        <v>10</v>
      </c>
      <c r="E339" s="5" t="s">
        <v>339</v>
      </c>
      <c r="F339" s="20">
        <v>39136</v>
      </c>
      <c r="G339" s="34">
        <v>1</v>
      </c>
      <c r="H339" s="64">
        <v>450</v>
      </c>
      <c r="I339" s="36">
        <f t="shared" si="40"/>
        <v>450</v>
      </c>
      <c r="J339" s="45">
        <v>10</v>
      </c>
      <c r="K339" s="46">
        <f t="shared" si="41"/>
        <v>120</v>
      </c>
      <c r="L339" s="42">
        <f t="shared" si="42"/>
        <v>14</v>
      </c>
      <c r="M339" s="24">
        <f t="shared" si="45"/>
        <v>179</v>
      </c>
      <c r="N339" s="26">
        <v>0</v>
      </c>
      <c r="O339" s="61">
        <v>0</v>
      </c>
      <c r="P339" s="60">
        <f>'Cálculo 31.12.2021'!P339+'Cálculo Jan2022'!O339</f>
        <v>-450</v>
      </c>
      <c r="Q339" s="78"/>
      <c r="R339" s="75"/>
      <c r="S339" s="74"/>
      <c r="T339" s="55">
        <f t="shared" si="44"/>
        <v>0</v>
      </c>
      <c r="U339" s="59" t="str">
        <f t="shared" si="43"/>
        <v>SIM</v>
      </c>
      <c r="V339" s="15"/>
    </row>
    <row r="340" spans="2:22" x14ac:dyDescent="0.2">
      <c r="B340" s="5" t="s">
        <v>581</v>
      </c>
      <c r="C340" s="5" t="s">
        <v>206</v>
      </c>
      <c r="D340" s="22">
        <f t="shared" si="39"/>
        <v>10</v>
      </c>
      <c r="E340" s="5" t="s">
        <v>340</v>
      </c>
      <c r="F340" s="20">
        <v>39136</v>
      </c>
      <c r="G340" s="34">
        <v>1</v>
      </c>
      <c r="H340" s="64">
        <v>550</v>
      </c>
      <c r="I340" s="36">
        <f t="shared" si="40"/>
        <v>550</v>
      </c>
      <c r="J340" s="45">
        <v>10</v>
      </c>
      <c r="K340" s="46">
        <f t="shared" si="41"/>
        <v>120</v>
      </c>
      <c r="L340" s="42">
        <f t="shared" si="42"/>
        <v>14</v>
      </c>
      <c r="M340" s="24">
        <f t="shared" si="45"/>
        <v>179</v>
      </c>
      <c r="N340" s="26">
        <v>0</v>
      </c>
      <c r="O340" s="61">
        <v>0</v>
      </c>
      <c r="P340" s="60">
        <f>'Cálculo 31.12.2021'!P340+'Cálculo Jan2022'!O340</f>
        <v>-550</v>
      </c>
      <c r="Q340" s="78"/>
      <c r="R340" s="75"/>
      <c r="S340" s="74"/>
      <c r="T340" s="55">
        <f t="shared" si="44"/>
        <v>0</v>
      </c>
      <c r="U340" s="59" t="str">
        <f t="shared" si="43"/>
        <v>SIM</v>
      </c>
      <c r="V340" s="15"/>
    </row>
    <row r="341" spans="2:22" x14ac:dyDescent="0.2">
      <c r="B341" s="5" t="s">
        <v>581</v>
      </c>
      <c r="C341" s="5" t="s">
        <v>206</v>
      </c>
      <c r="D341" s="22">
        <f t="shared" si="39"/>
        <v>10</v>
      </c>
      <c r="E341" s="5" t="s">
        <v>341</v>
      </c>
      <c r="F341" s="20">
        <v>39136</v>
      </c>
      <c r="G341" s="34">
        <v>2</v>
      </c>
      <c r="H341" s="64">
        <v>385</v>
      </c>
      <c r="I341" s="36">
        <f t="shared" si="40"/>
        <v>770</v>
      </c>
      <c r="J341" s="45">
        <v>10</v>
      </c>
      <c r="K341" s="46">
        <f t="shared" si="41"/>
        <v>120</v>
      </c>
      <c r="L341" s="42">
        <f t="shared" si="42"/>
        <v>14</v>
      </c>
      <c r="M341" s="24">
        <f t="shared" si="45"/>
        <v>179</v>
      </c>
      <c r="N341" s="26">
        <v>0</v>
      </c>
      <c r="O341" s="61">
        <v>0</v>
      </c>
      <c r="P341" s="60">
        <f>'Cálculo 31.12.2021'!P341+'Cálculo Jan2022'!O341</f>
        <v>-770</v>
      </c>
      <c r="Q341" s="78"/>
      <c r="R341" s="75"/>
      <c r="S341" s="74"/>
      <c r="T341" s="55">
        <f t="shared" si="44"/>
        <v>0</v>
      </c>
      <c r="U341" s="59" t="str">
        <f t="shared" si="43"/>
        <v>SIM</v>
      </c>
      <c r="V341" s="15"/>
    </row>
    <row r="342" spans="2:22" x14ac:dyDescent="0.2">
      <c r="B342" s="5" t="s">
        <v>581</v>
      </c>
      <c r="C342" s="5" t="s">
        <v>206</v>
      </c>
      <c r="D342" s="22">
        <f t="shared" si="39"/>
        <v>10</v>
      </c>
      <c r="E342" s="5" t="s">
        <v>342</v>
      </c>
      <c r="F342" s="20">
        <v>39136</v>
      </c>
      <c r="G342" s="34">
        <v>2</v>
      </c>
      <c r="H342" s="64">
        <v>130</v>
      </c>
      <c r="I342" s="36">
        <f t="shared" si="40"/>
        <v>260</v>
      </c>
      <c r="J342" s="45">
        <v>10</v>
      </c>
      <c r="K342" s="46">
        <f t="shared" si="41"/>
        <v>120</v>
      </c>
      <c r="L342" s="42">
        <f t="shared" si="42"/>
        <v>14</v>
      </c>
      <c r="M342" s="24">
        <f t="shared" si="45"/>
        <v>179</v>
      </c>
      <c r="N342" s="26">
        <v>0</v>
      </c>
      <c r="O342" s="61">
        <v>0</v>
      </c>
      <c r="P342" s="60">
        <f>'Cálculo 31.12.2021'!P342+'Cálculo Jan2022'!O342</f>
        <v>-260</v>
      </c>
      <c r="Q342" s="78"/>
      <c r="R342" s="75"/>
      <c r="S342" s="74"/>
      <c r="T342" s="55">
        <f t="shared" si="44"/>
        <v>0</v>
      </c>
      <c r="U342" s="59" t="str">
        <f t="shared" si="43"/>
        <v>SIM</v>
      </c>
      <c r="V342" s="15"/>
    </row>
    <row r="343" spans="2:22" x14ac:dyDescent="0.2">
      <c r="B343" s="5" t="s">
        <v>581</v>
      </c>
      <c r="C343" s="5" t="s">
        <v>206</v>
      </c>
      <c r="D343" s="22">
        <f t="shared" si="39"/>
        <v>10</v>
      </c>
      <c r="E343" s="5" t="s">
        <v>343</v>
      </c>
      <c r="F343" s="20">
        <v>39136</v>
      </c>
      <c r="G343" s="34">
        <v>3</v>
      </c>
      <c r="H343" s="64">
        <v>360</v>
      </c>
      <c r="I343" s="36">
        <f t="shared" si="40"/>
        <v>1080</v>
      </c>
      <c r="J343" s="45">
        <v>10</v>
      </c>
      <c r="K343" s="46">
        <f t="shared" si="41"/>
        <v>120</v>
      </c>
      <c r="L343" s="42">
        <f t="shared" si="42"/>
        <v>14</v>
      </c>
      <c r="M343" s="24">
        <f t="shared" si="45"/>
        <v>179</v>
      </c>
      <c r="N343" s="26">
        <v>0</v>
      </c>
      <c r="O343" s="61">
        <v>0</v>
      </c>
      <c r="P343" s="60">
        <f>'Cálculo 31.12.2021'!P343+'Cálculo Jan2022'!O343</f>
        <v>-1080</v>
      </c>
      <c r="Q343" s="78"/>
      <c r="R343" s="75"/>
      <c r="S343" s="74"/>
      <c r="T343" s="55">
        <f t="shared" si="44"/>
        <v>0</v>
      </c>
      <c r="U343" s="59" t="str">
        <f t="shared" si="43"/>
        <v>SIM</v>
      </c>
      <c r="V343" s="15"/>
    </row>
    <row r="344" spans="2:22" x14ac:dyDescent="0.2">
      <c r="B344" s="5" t="s">
        <v>581</v>
      </c>
      <c r="C344" s="5" t="s">
        <v>206</v>
      </c>
      <c r="D344" s="22">
        <f t="shared" si="39"/>
        <v>10</v>
      </c>
      <c r="E344" s="5" t="s">
        <v>340</v>
      </c>
      <c r="F344" s="20">
        <v>39136</v>
      </c>
      <c r="G344" s="34">
        <v>3</v>
      </c>
      <c r="H344" s="64">
        <v>550</v>
      </c>
      <c r="I344" s="36">
        <f t="shared" si="40"/>
        <v>1650</v>
      </c>
      <c r="J344" s="45">
        <v>10</v>
      </c>
      <c r="K344" s="46">
        <f t="shared" si="41"/>
        <v>120</v>
      </c>
      <c r="L344" s="42">
        <f t="shared" si="42"/>
        <v>14</v>
      </c>
      <c r="M344" s="24">
        <f t="shared" si="45"/>
        <v>179</v>
      </c>
      <c r="N344" s="26">
        <v>0</v>
      </c>
      <c r="O344" s="61">
        <v>0</v>
      </c>
      <c r="P344" s="60">
        <f>'Cálculo 31.12.2021'!P344+'Cálculo Jan2022'!O344</f>
        <v>-1650</v>
      </c>
      <c r="Q344" s="78"/>
      <c r="R344" s="75"/>
      <c r="S344" s="74"/>
      <c r="T344" s="55">
        <f t="shared" si="44"/>
        <v>0</v>
      </c>
      <c r="U344" s="59" t="str">
        <f t="shared" si="43"/>
        <v>SIM</v>
      </c>
      <c r="V344" s="15"/>
    </row>
    <row r="345" spans="2:22" x14ac:dyDescent="0.2">
      <c r="B345" s="5" t="s">
        <v>581</v>
      </c>
      <c r="C345" s="5" t="s">
        <v>206</v>
      </c>
      <c r="D345" s="22">
        <f t="shared" si="39"/>
        <v>10</v>
      </c>
      <c r="E345" s="5" t="s">
        <v>344</v>
      </c>
      <c r="F345" s="20">
        <v>39136</v>
      </c>
      <c r="G345" s="34">
        <v>4</v>
      </c>
      <c r="H345" s="64">
        <v>120</v>
      </c>
      <c r="I345" s="36">
        <f t="shared" si="40"/>
        <v>480</v>
      </c>
      <c r="J345" s="45">
        <v>10</v>
      </c>
      <c r="K345" s="46">
        <f t="shared" si="41"/>
        <v>120</v>
      </c>
      <c r="L345" s="42">
        <f t="shared" si="42"/>
        <v>14</v>
      </c>
      <c r="M345" s="24">
        <f t="shared" si="45"/>
        <v>179</v>
      </c>
      <c r="N345" s="26">
        <v>0</v>
      </c>
      <c r="O345" s="61">
        <v>0</v>
      </c>
      <c r="P345" s="60">
        <f>'Cálculo 31.12.2021'!P345+'Cálculo Jan2022'!O345</f>
        <v>-480</v>
      </c>
      <c r="Q345" s="78"/>
      <c r="R345" s="75"/>
      <c r="S345" s="74"/>
      <c r="T345" s="55">
        <f t="shared" si="44"/>
        <v>0</v>
      </c>
      <c r="U345" s="59" t="str">
        <f t="shared" si="43"/>
        <v>SIM</v>
      </c>
      <c r="V345" s="15"/>
    </row>
    <row r="346" spans="2:22" x14ac:dyDescent="0.2">
      <c r="B346" s="5" t="s">
        <v>581</v>
      </c>
      <c r="C346" s="5" t="s">
        <v>206</v>
      </c>
      <c r="D346" s="22">
        <f t="shared" si="39"/>
        <v>10</v>
      </c>
      <c r="E346" s="5" t="s">
        <v>338</v>
      </c>
      <c r="F346" s="20">
        <v>39136</v>
      </c>
      <c r="G346" s="34">
        <v>2</v>
      </c>
      <c r="H346" s="64">
        <v>170</v>
      </c>
      <c r="I346" s="36">
        <f t="shared" si="40"/>
        <v>340</v>
      </c>
      <c r="J346" s="45">
        <v>10</v>
      </c>
      <c r="K346" s="46">
        <f t="shared" si="41"/>
        <v>120</v>
      </c>
      <c r="L346" s="42">
        <f t="shared" si="42"/>
        <v>14</v>
      </c>
      <c r="M346" s="24">
        <f t="shared" si="45"/>
        <v>179</v>
      </c>
      <c r="N346" s="26">
        <v>0</v>
      </c>
      <c r="O346" s="61">
        <v>0</v>
      </c>
      <c r="P346" s="60">
        <f>'Cálculo 31.12.2021'!P346+'Cálculo Jan2022'!O346</f>
        <v>-340</v>
      </c>
      <c r="Q346" s="78"/>
      <c r="R346" s="75"/>
      <c r="S346" s="74"/>
      <c r="T346" s="55">
        <f t="shared" si="44"/>
        <v>0</v>
      </c>
      <c r="U346" s="59" t="str">
        <f t="shared" si="43"/>
        <v>SIM</v>
      </c>
      <c r="V346" s="15"/>
    </row>
    <row r="347" spans="2:22" x14ac:dyDescent="0.2">
      <c r="B347" s="5" t="s">
        <v>582</v>
      </c>
      <c r="C347" s="5" t="s">
        <v>6</v>
      </c>
      <c r="D347" s="22">
        <f t="shared" si="39"/>
        <v>4</v>
      </c>
      <c r="E347" s="5" t="s">
        <v>571</v>
      </c>
      <c r="F347" s="20">
        <v>39139</v>
      </c>
      <c r="G347" s="34">
        <v>1</v>
      </c>
      <c r="H347" s="39">
        <v>238936.15</v>
      </c>
      <c r="I347" s="36">
        <f t="shared" si="40"/>
        <v>238936.15</v>
      </c>
      <c r="J347" s="45">
        <v>25</v>
      </c>
      <c r="K347" s="46">
        <f t="shared" si="41"/>
        <v>300</v>
      </c>
      <c r="L347" s="42">
        <f t="shared" si="42"/>
        <v>14</v>
      </c>
      <c r="M347" s="24">
        <f t="shared" si="45"/>
        <v>179</v>
      </c>
      <c r="N347" s="26">
        <v>0</v>
      </c>
      <c r="O347" s="61">
        <f>(SLN(I347,N347,K347))*-1</f>
        <v>-796.45383333333336</v>
      </c>
      <c r="P347" s="60">
        <f>'Cálculo 31.12.2021'!P347+'Cálculo Jan2022'!O347</f>
        <v>-142565.23616666667</v>
      </c>
      <c r="Q347" s="78"/>
      <c r="R347" s="75"/>
      <c r="S347" s="74"/>
      <c r="T347" s="55">
        <f t="shared" si="44"/>
        <v>96370.913833333325</v>
      </c>
      <c r="U347" s="59" t="str">
        <f t="shared" si="43"/>
        <v>NÃO</v>
      </c>
      <c r="V347" s="15"/>
    </row>
    <row r="348" spans="2:22" x14ac:dyDescent="0.2">
      <c r="B348" s="5" t="s">
        <v>581</v>
      </c>
      <c r="C348" s="5" t="s">
        <v>208</v>
      </c>
      <c r="D348" s="22">
        <f t="shared" si="39"/>
        <v>10</v>
      </c>
      <c r="E348" s="5" t="s">
        <v>98</v>
      </c>
      <c r="F348" s="20">
        <v>39146</v>
      </c>
      <c r="G348" s="34">
        <v>1</v>
      </c>
      <c r="H348" s="39">
        <v>1766</v>
      </c>
      <c r="I348" s="36">
        <f t="shared" si="40"/>
        <v>1766</v>
      </c>
      <c r="J348" s="45">
        <v>10</v>
      </c>
      <c r="K348" s="46">
        <f t="shared" si="41"/>
        <v>120</v>
      </c>
      <c r="L348" s="42">
        <f t="shared" si="42"/>
        <v>14</v>
      </c>
      <c r="M348" s="24">
        <f t="shared" si="45"/>
        <v>178</v>
      </c>
      <c r="N348" s="26">
        <v>0</v>
      </c>
      <c r="O348" s="61">
        <v>0</v>
      </c>
      <c r="P348" s="60">
        <f>'Cálculo 31.12.2021'!P348+'Cálculo Jan2022'!O348</f>
        <v>-1766</v>
      </c>
      <c r="Q348" s="78"/>
      <c r="R348" s="75"/>
      <c r="S348" s="74"/>
      <c r="T348" s="55">
        <f t="shared" si="44"/>
        <v>0</v>
      </c>
      <c r="U348" s="59" t="str">
        <f t="shared" si="43"/>
        <v>SIM</v>
      </c>
      <c r="V348" s="15"/>
    </row>
    <row r="349" spans="2:22" x14ac:dyDescent="0.2">
      <c r="B349" s="5" t="s">
        <v>581</v>
      </c>
      <c r="C349" s="5" t="s">
        <v>206</v>
      </c>
      <c r="D349" s="22">
        <f t="shared" si="39"/>
        <v>10</v>
      </c>
      <c r="E349" s="5" t="s">
        <v>285</v>
      </c>
      <c r="F349" s="20">
        <v>39147</v>
      </c>
      <c r="G349" s="34">
        <v>3</v>
      </c>
      <c r="H349" s="64">
        <v>126</v>
      </c>
      <c r="I349" s="36">
        <f t="shared" si="40"/>
        <v>378</v>
      </c>
      <c r="J349" s="45">
        <v>10</v>
      </c>
      <c r="K349" s="46">
        <f t="shared" si="41"/>
        <v>120</v>
      </c>
      <c r="L349" s="42">
        <f t="shared" si="42"/>
        <v>14</v>
      </c>
      <c r="M349" s="24">
        <f t="shared" si="45"/>
        <v>178</v>
      </c>
      <c r="N349" s="26">
        <v>0</v>
      </c>
      <c r="O349" s="61">
        <v>0</v>
      </c>
      <c r="P349" s="60">
        <f>'Cálculo 31.12.2021'!P349+'Cálculo Jan2022'!O349</f>
        <v>-378</v>
      </c>
      <c r="Q349" s="78"/>
      <c r="R349" s="75"/>
      <c r="S349" s="74"/>
      <c r="T349" s="55">
        <f t="shared" si="44"/>
        <v>0</v>
      </c>
      <c r="U349" s="59" t="str">
        <f t="shared" si="43"/>
        <v>SIM</v>
      </c>
      <c r="V349" s="15"/>
    </row>
    <row r="350" spans="2:22" x14ac:dyDescent="0.2">
      <c r="B350" s="5" t="s">
        <v>581</v>
      </c>
      <c r="C350" s="5" t="s">
        <v>206</v>
      </c>
      <c r="D350" s="22">
        <f t="shared" si="39"/>
        <v>10</v>
      </c>
      <c r="E350" s="5" t="s">
        <v>345</v>
      </c>
      <c r="F350" s="20">
        <v>39147</v>
      </c>
      <c r="G350" s="34">
        <v>16</v>
      </c>
      <c r="H350" s="64">
        <v>51</v>
      </c>
      <c r="I350" s="36">
        <f t="shared" si="40"/>
        <v>816</v>
      </c>
      <c r="J350" s="45">
        <v>10</v>
      </c>
      <c r="K350" s="46">
        <f t="shared" si="41"/>
        <v>120</v>
      </c>
      <c r="L350" s="42">
        <f t="shared" si="42"/>
        <v>14</v>
      </c>
      <c r="M350" s="24">
        <f t="shared" si="45"/>
        <v>178</v>
      </c>
      <c r="N350" s="26">
        <v>0</v>
      </c>
      <c r="O350" s="61">
        <v>0</v>
      </c>
      <c r="P350" s="60">
        <f>'Cálculo 31.12.2021'!P350+'Cálculo Jan2022'!O350</f>
        <v>-816</v>
      </c>
      <c r="Q350" s="78"/>
      <c r="R350" s="75"/>
      <c r="S350" s="74"/>
      <c r="T350" s="55">
        <f t="shared" si="44"/>
        <v>0</v>
      </c>
      <c r="U350" s="59" t="str">
        <f t="shared" si="43"/>
        <v>SIM</v>
      </c>
      <c r="V350" s="15"/>
    </row>
    <row r="351" spans="2:22" x14ac:dyDescent="0.2">
      <c r="B351" s="5" t="s">
        <v>581</v>
      </c>
      <c r="C351" s="5" t="s">
        <v>206</v>
      </c>
      <c r="D351" s="22">
        <f t="shared" si="39"/>
        <v>10</v>
      </c>
      <c r="E351" s="5" t="s">
        <v>345</v>
      </c>
      <c r="F351" s="20">
        <v>39147</v>
      </c>
      <c r="G351" s="34">
        <v>1</v>
      </c>
      <c r="H351" s="64">
        <v>30</v>
      </c>
      <c r="I351" s="36">
        <f t="shared" si="40"/>
        <v>30</v>
      </c>
      <c r="J351" s="45">
        <v>10</v>
      </c>
      <c r="K351" s="46">
        <f t="shared" si="41"/>
        <v>120</v>
      </c>
      <c r="L351" s="42">
        <f t="shared" si="42"/>
        <v>14</v>
      </c>
      <c r="M351" s="24">
        <f t="shared" si="45"/>
        <v>178</v>
      </c>
      <c r="N351" s="26">
        <v>0</v>
      </c>
      <c r="O351" s="61">
        <v>0</v>
      </c>
      <c r="P351" s="60">
        <f>'Cálculo 31.12.2021'!P351+'Cálculo Jan2022'!O351</f>
        <v>-30</v>
      </c>
      <c r="Q351" s="78"/>
      <c r="R351" s="75"/>
      <c r="S351" s="74"/>
      <c r="T351" s="55">
        <f t="shared" si="44"/>
        <v>0</v>
      </c>
      <c r="U351" s="59" t="str">
        <f t="shared" si="43"/>
        <v>SIM</v>
      </c>
      <c r="V351" s="15"/>
    </row>
    <row r="352" spans="2:22" x14ac:dyDescent="0.2">
      <c r="B352" s="5" t="s">
        <v>581</v>
      </c>
      <c r="C352" s="5" t="s">
        <v>206</v>
      </c>
      <c r="D352" s="22">
        <f t="shared" si="39"/>
        <v>10</v>
      </c>
      <c r="E352" s="5" t="s">
        <v>346</v>
      </c>
      <c r="F352" s="20">
        <v>39147</v>
      </c>
      <c r="G352" s="34">
        <v>1</v>
      </c>
      <c r="H352" s="64">
        <v>149</v>
      </c>
      <c r="I352" s="36">
        <f t="shared" si="40"/>
        <v>149</v>
      </c>
      <c r="J352" s="45">
        <v>10</v>
      </c>
      <c r="K352" s="46">
        <f t="shared" si="41"/>
        <v>120</v>
      </c>
      <c r="L352" s="42">
        <f t="shared" si="42"/>
        <v>14</v>
      </c>
      <c r="M352" s="24">
        <f t="shared" si="45"/>
        <v>178</v>
      </c>
      <c r="N352" s="26">
        <v>0</v>
      </c>
      <c r="O352" s="61">
        <v>0</v>
      </c>
      <c r="P352" s="60">
        <f>'Cálculo 31.12.2021'!P352+'Cálculo Jan2022'!O352</f>
        <v>-149</v>
      </c>
      <c r="Q352" s="78"/>
      <c r="R352" s="75"/>
      <c r="S352" s="74"/>
      <c r="T352" s="55">
        <f t="shared" si="44"/>
        <v>0</v>
      </c>
      <c r="U352" s="59" t="str">
        <f t="shared" si="43"/>
        <v>SIM</v>
      </c>
      <c r="V352" s="15"/>
    </row>
    <row r="353" spans="2:22" x14ac:dyDescent="0.2">
      <c r="B353" s="5" t="s">
        <v>581</v>
      </c>
      <c r="C353" s="5" t="s">
        <v>206</v>
      </c>
      <c r="D353" s="22">
        <f t="shared" si="39"/>
        <v>10</v>
      </c>
      <c r="E353" s="5" t="s">
        <v>347</v>
      </c>
      <c r="F353" s="20">
        <v>39147</v>
      </c>
      <c r="G353" s="34">
        <v>1</v>
      </c>
      <c r="H353" s="64">
        <v>828</v>
      </c>
      <c r="I353" s="36">
        <f t="shared" si="40"/>
        <v>828</v>
      </c>
      <c r="J353" s="45">
        <v>10</v>
      </c>
      <c r="K353" s="46">
        <f t="shared" si="41"/>
        <v>120</v>
      </c>
      <c r="L353" s="42">
        <f t="shared" si="42"/>
        <v>14</v>
      </c>
      <c r="M353" s="24">
        <f t="shared" si="45"/>
        <v>178</v>
      </c>
      <c r="N353" s="26">
        <v>0</v>
      </c>
      <c r="O353" s="61">
        <v>0</v>
      </c>
      <c r="P353" s="60">
        <f>'Cálculo 31.12.2021'!P353+'Cálculo Jan2022'!O353</f>
        <v>-828</v>
      </c>
      <c r="Q353" s="78"/>
      <c r="R353" s="75"/>
      <c r="S353" s="74"/>
      <c r="T353" s="55">
        <f t="shared" si="44"/>
        <v>0</v>
      </c>
      <c r="U353" s="59" t="str">
        <f t="shared" si="43"/>
        <v>SIM</v>
      </c>
      <c r="V353" s="15"/>
    </row>
    <row r="354" spans="2:22" x14ac:dyDescent="0.2">
      <c r="B354" s="5" t="s">
        <v>581</v>
      </c>
      <c r="C354" s="5" t="s">
        <v>206</v>
      </c>
      <c r="D354" s="22">
        <f t="shared" si="39"/>
        <v>10</v>
      </c>
      <c r="E354" s="5" t="s">
        <v>348</v>
      </c>
      <c r="F354" s="20">
        <v>39147</v>
      </c>
      <c r="G354" s="34">
        <v>1</v>
      </c>
      <c r="H354" s="64">
        <v>291.64999999999998</v>
      </c>
      <c r="I354" s="36">
        <f t="shared" si="40"/>
        <v>291.64999999999998</v>
      </c>
      <c r="J354" s="45">
        <v>10</v>
      </c>
      <c r="K354" s="46">
        <f t="shared" si="41"/>
        <v>120</v>
      </c>
      <c r="L354" s="42">
        <f t="shared" si="42"/>
        <v>14</v>
      </c>
      <c r="M354" s="24">
        <f t="shared" si="45"/>
        <v>178</v>
      </c>
      <c r="N354" s="26">
        <v>0</v>
      </c>
      <c r="O354" s="61">
        <v>0</v>
      </c>
      <c r="P354" s="60">
        <f>'Cálculo 31.12.2021'!P354+'Cálculo Jan2022'!O354</f>
        <v>-291.64999999999998</v>
      </c>
      <c r="Q354" s="78"/>
      <c r="R354" s="75"/>
      <c r="S354" s="74"/>
      <c r="T354" s="55">
        <f t="shared" si="44"/>
        <v>0</v>
      </c>
      <c r="U354" s="59" t="str">
        <f t="shared" si="43"/>
        <v>SIM</v>
      </c>
      <c r="V354" s="15"/>
    </row>
    <row r="355" spans="2:22" x14ac:dyDescent="0.2">
      <c r="B355" s="5" t="s">
        <v>581</v>
      </c>
      <c r="C355" s="5" t="s">
        <v>205</v>
      </c>
      <c r="D355" s="22">
        <f t="shared" si="39"/>
        <v>20</v>
      </c>
      <c r="E355" s="5" t="s">
        <v>487</v>
      </c>
      <c r="F355" s="20">
        <v>39147</v>
      </c>
      <c r="G355" s="34">
        <v>1</v>
      </c>
      <c r="H355" s="64">
        <v>1545</v>
      </c>
      <c r="I355" s="36">
        <f t="shared" si="40"/>
        <v>1545</v>
      </c>
      <c r="J355" s="45">
        <v>5</v>
      </c>
      <c r="K355" s="46">
        <f t="shared" si="41"/>
        <v>60</v>
      </c>
      <c r="L355" s="42">
        <f t="shared" si="42"/>
        <v>14</v>
      </c>
      <c r="M355" s="24">
        <f t="shared" si="45"/>
        <v>178</v>
      </c>
      <c r="N355" s="26">
        <v>0</v>
      </c>
      <c r="O355" s="61">
        <v>0</v>
      </c>
      <c r="P355" s="60">
        <f>'Cálculo 31.12.2021'!P355+'Cálculo Jan2022'!O355</f>
        <v>-1545</v>
      </c>
      <c r="Q355" s="78"/>
      <c r="R355" s="75"/>
      <c r="S355" s="74"/>
      <c r="T355" s="55">
        <f t="shared" si="44"/>
        <v>0</v>
      </c>
      <c r="U355" s="59" t="str">
        <f t="shared" si="43"/>
        <v>SIM</v>
      </c>
      <c r="V355" s="15"/>
    </row>
    <row r="356" spans="2:22" x14ac:dyDescent="0.2">
      <c r="B356" s="5" t="s">
        <v>581</v>
      </c>
      <c r="C356" s="5" t="s">
        <v>208</v>
      </c>
      <c r="D356" s="22">
        <f t="shared" si="39"/>
        <v>10</v>
      </c>
      <c r="E356" s="5" t="s">
        <v>99</v>
      </c>
      <c r="F356" s="20">
        <v>39149</v>
      </c>
      <c r="G356" s="34">
        <v>1</v>
      </c>
      <c r="H356" s="39">
        <v>760</v>
      </c>
      <c r="I356" s="36">
        <f t="shared" si="40"/>
        <v>760</v>
      </c>
      <c r="J356" s="45">
        <v>10</v>
      </c>
      <c r="K356" s="46">
        <f t="shared" si="41"/>
        <v>120</v>
      </c>
      <c r="L356" s="42">
        <f t="shared" si="42"/>
        <v>14</v>
      </c>
      <c r="M356" s="24">
        <f t="shared" si="45"/>
        <v>178</v>
      </c>
      <c r="N356" s="26">
        <v>0</v>
      </c>
      <c r="O356" s="61">
        <v>0</v>
      </c>
      <c r="P356" s="60">
        <f>'Cálculo 31.12.2021'!P356+'Cálculo Jan2022'!O356</f>
        <v>-760</v>
      </c>
      <c r="Q356" s="78"/>
      <c r="R356" s="75"/>
      <c r="S356" s="74"/>
      <c r="T356" s="55">
        <f t="shared" si="44"/>
        <v>0</v>
      </c>
      <c r="U356" s="59" t="str">
        <f t="shared" si="43"/>
        <v>SIM</v>
      </c>
      <c r="V356" s="15"/>
    </row>
    <row r="357" spans="2:22" x14ac:dyDescent="0.2">
      <c r="B357" s="5" t="s">
        <v>581</v>
      </c>
      <c r="C357" s="5" t="s">
        <v>208</v>
      </c>
      <c r="D357" s="22">
        <f t="shared" si="39"/>
        <v>10</v>
      </c>
      <c r="E357" s="5" t="s">
        <v>100</v>
      </c>
      <c r="F357" s="20">
        <v>39149</v>
      </c>
      <c r="G357" s="34">
        <v>1</v>
      </c>
      <c r="H357" s="39">
        <v>2600</v>
      </c>
      <c r="I357" s="36">
        <f t="shared" si="40"/>
        <v>2600</v>
      </c>
      <c r="J357" s="45">
        <v>10</v>
      </c>
      <c r="K357" s="46">
        <f t="shared" si="41"/>
        <v>120</v>
      </c>
      <c r="L357" s="42">
        <f t="shared" si="42"/>
        <v>14</v>
      </c>
      <c r="M357" s="24">
        <f t="shared" si="45"/>
        <v>178</v>
      </c>
      <c r="N357" s="26">
        <v>0</v>
      </c>
      <c r="O357" s="61">
        <v>0</v>
      </c>
      <c r="P357" s="60">
        <f>'Cálculo 31.12.2021'!P357+'Cálculo Jan2022'!O357</f>
        <v>-2600</v>
      </c>
      <c r="Q357" s="78"/>
      <c r="R357" s="75"/>
      <c r="S357" s="74"/>
      <c r="T357" s="55">
        <f t="shared" si="44"/>
        <v>0</v>
      </c>
      <c r="U357" s="59" t="str">
        <f t="shared" si="43"/>
        <v>SIM</v>
      </c>
      <c r="V357" s="15"/>
    </row>
    <row r="358" spans="2:22" x14ac:dyDescent="0.2">
      <c r="B358" s="5" t="s">
        <v>581</v>
      </c>
      <c r="C358" s="5" t="s">
        <v>206</v>
      </c>
      <c r="D358" s="22">
        <f t="shared" si="39"/>
        <v>10</v>
      </c>
      <c r="E358" s="5" t="s">
        <v>349</v>
      </c>
      <c r="F358" s="20">
        <v>39149</v>
      </c>
      <c r="G358" s="34">
        <v>1</v>
      </c>
      <c r="H358" s="39">
        <v>274.55</v>
      </c>
      <c r="I358" s="36">
        <f t="shared" si="40"/>
        <v>274.55</v>
      </c>
      <c r="J358" s="45">
        <v>10</v>
      </c>
      <c r="K358" s="46">
        <f t="shared" si="41"/>
        <v>120</v>
      </c>
      <c r="L358" s="42">
        <f t="shared" si="42"/>
        <v>14</v>
      </c>
      <c r="M358" s="24">
        <f t="shared" si="45"/>
        <v>178</v>
      </c>
      <c r="N358" s="26">
        <v>0</v>
      </c>
      <c r="O358" s="61">
        <v>0</v>
      </c>
      <c r="P358" s="60">
        <f>'Cálculo 31.12.2021'!P358+'Cálculo Jan2022'!O358</f>
        <v>-274.55</v>
      </c>
      <c r="Q358" s="78"/>
      <c r="R358" s="75"/>
      <c r="S358" s="74"/>
      <c r="T358" s="55">
        <f t="shared" si="44"/>
        <v>0</v>
      </c>
      <c r="U358" s="59" t="str">
        <f t="shared" si="43"/>
        <v>SIM</v>
      </c>
      <c r="V358" s="15"/>
    </row>
    <row r="359" spans="2:22" x14ac:dyDescent="0.2">
      <c r="B359" s="5" t="s">
        <v>581</v>
      </c>
      <c r="C359" s="5" t="s">
        <v>206</v>
      </c>
      <c r="D359" s="22">
        <f t="shared" si="39"/>
        <v>10</v>
      </c>
      <c r="E359" s="5" t="s">
        <v>350</v>
      </c>
      <c r="F359" s="20">
        <v>39150</v>
      </c>
      <c r="G359" s="34">
        <v>2</v>
      </c>
      <c r="H359" s="39">
        <v>150</v>
      </c>
      <c r="I359" s="36">
        <f t="shared" si="40"/>
        <v>300</v>
      </c>
      <c r="J359" s="45">
        <v>10</v>
      </c>
      <c r="K359" s="46">
        <f t="shared" si="41"/>
        <v>120</v>
      </c>
      <c r="L359" s="42">
        <f t="shared" si="42"/>
        <v>14</v>
      </c>
      <c r="M359" s="24">
        <f t="shared" si="45"/>
        <v>178</v>
      </c>
      <c r="N359" s="26">
        <v>0</v>
      </c>
      <c r="O359" s="61">
        <v>0</v>
      </c>
      <c r="P359" s="60">
        <f>'Cálculo 31.12.2021'!P359+'Cálculo Jan2022'!O359</f>
        <v>-300</v>
      </c>
      <c r="Q359" s="78"/>
      <c r="R359" s="75"/>
      <c r="S359" s="74"/>
      <c r="T359" s="55">
        <f t="shared" si="44"/>
        <v>0</v>
      </c>
      <c r="U359" s="59" t="str">
        <f t="shared" si="43"/>
        <v>SIM</v>
      </c>
      <c r="V359" s="15"/>
    </row>
    <row r="360" spans="2:22" x14ac:dyDescent="0.2">
      <c r="B360" s="5" t="s">
        <v>581</v>
      </c>
      <c r="C360" s="5" t="s">
        <v>206</v>
      </c>
      <c r="D360" s="22">
        <f t="shared" si="39"/>
        <v>10</v>
      </c>
      <c r="E360" s="5" t="s">
        <v>351</v>
      </c>
      <c r="F360" s="20">
        <v>39164</v>
      </c>
      <c r="G360" s="34">
        <v>1</v>
      </c>
      <c r="H360" s="39">
        <v>179</v>
      </c>
      <c r="I360" s="36">
        <f t="shared" si="40"/>
        <v>179</v>
      </c>
      <c r="J360" s="45">
        <v>10</v>
      </c>
      <c r="K360" s="46">
        <f t="shared" si="41"/>
        <v>120</v>
      </c>
      <c r="L360" s="42">
        <f t="shared" si="42"/>
        <v>14</v>
      </c>
      <c r="M360" s="24">
        <f t="shared" si="45"/>
        <v>178</v>
      </c>
      <c r="N360" s="26">
        <v>0</v>
      </c>
      <c r="O360" s="61">
        <v>0</v>
      </c>
      <c r="P360" s="60">
        <f>'Cálculo 31.12.2021'!P360+'Cálculo Jan2022'!O360</f>
        <v>-179</v>
      </c>
      <c r="Q360" s="78"/>
      <c r="R360" s="75"/>
      <c r="S360" s="74"/>
      <c r="T360" s="55">
        <f t="shared" si="44"/>
        <v>0</v>
      </c>
      <c r="U360" s="59" t="str">
        <f t="shared" si="43"/>
        <v>SIM</v>
      </c>
      <c r="V360" s="15"/>
    </row>
    <row r="361" spans="2:22" x14ac:dyDescent="0.2">
      <c r="B361" s="5" t="s">
        <v>581</v>
      </c>
      <c r="C361" s="5" t="s">
        <v>208</v>
      </c>
      <c r="D361" s="22">
        <f t="shared" si="39"/>
        <v>10</v>
      </c>
      <c r="E361" s="5" t="s">
        <v>101</v>
      </c>
      <c r="F361" s="20">
        <v>39190</v>
      </c>
      <c r="G361" s="34">
        <v>1</v>
      </c>
      <c r="H361" s="39">
        <v>525.15</v>
      </c>
      <c r="I361" s="36">
        <f t="shared" si="40"/>
        <v>525.15</v>
      </c>
      <c r="J361" s="45">
        <v>10</v>
      </c>
      <c r="K361" s="46">
        <f t="shared" si="41"/>
        <v>120</v>
      </c>
      <c r="L361" s="42">
        <f t="shared" si="42"/>
        <v>14</v>
      </c>
      <c r="M361" s="24">
        <f t="shared" si="45"/>
        <v>177</v>
      </c>
      <c r="N361" s="26">
        <v>0</v>
      </c>
      <c r="O361" s="61">
        <v>0</v>
      </c>
      <c r="P361" s="60">
        <f>'Cálculo 31.12.2021'!P361+'Cálculo Jan2022'!O361</f>
        <v>-525.15</v>
      </c>
      <c r="Q361" s="78"/>
      <c r="R361" s="75"/>
      <c r="S361" s="74"/>
      <c r="T361" s="55">
        <f t="shared" si="44"/>
        <v>0</v>
      </c>
      <c r="U361" s="59" t="str">
        <f t="shared" si="43"/>
        <v>SIM</v>
      </c>
      <c r="V361" s="15"/>
    </row>
    <row r="362" spans="2:22" x14ac:dyDescent="0.2">
      <c r="B362" s="5" t="s">
        <v>581</v>
      </c>
      <c r="C362" s="5" t="s">
        <v>206</v>
      </c>
      <c r="D362" s="22">
        <f t="shared" si="39"/>
        <v>10</v>
      </c>
      <c r="E362" s="5" t="s">
        <v>352</v>
      </c>
      <c r="F362" s="20">
        <v>39198</v>
      </c>
      <c r="G362" s="34">
        <v>3</v>
      </c>
      <c r="H362" s="39">
        <v>406</v>
      </c>
      <c r="I362" s="36">
        <f t="shared" si="40"/>
        <v>1218</v>
      </c>
      <c r="J362" s="45">
        <v>10</v>
      </c>
      <c r="K362" s="46">
        <f t="shared" si="41"/>
        <v>120</v>
      </c>
      <c r="L362" s="42">
        <f t="shared" si="42"/>
        <v>14</v>
      </c>
      <c r="M362" s="24">
        <f t="shared" si="45"/>
        <v>177</v>
      </c>
      <c r="N362" s="26">
        <v>0</v>
      </c>
      <c r="O362" s="61">
        <v>0</v>
      </c>
      <c r="P362" s="60">
        <f>'Cálculo 31.12.2021'!P362+'Cálculo Jan2022'!O362</f>
        <v>-1218</v>
      </c>
      <c r="Q362" s="78"/>
      <c r="R362" s="75"/>
      <c r="S362" s="74"/>
      <c r="T362" s="55">
        <f t="shared" si="44"/>
        <v>0</v>
      </c>
      <c r="U362" s="59" t="str">
        <f t="shared" si="43"/>
        <v>SIM</v>
      </c>
      <c r="V362" s="15"/>
    </row>
    <row r="363" spans="2:22" x14ac:dyDescent="0.2">
      <c r="B363" s="5" t="s">
        <v>581</v>
      </c>
      <c r="C363" s="5" t="s">
        <v>206</v>
      </c>
      <c r="D363" s="22">
        <f t="shared" si="39"/>
        <v>10</v>
      </c>
      <c r="E363" s="5" t="s">
        <v>230</v>
      </c>
      <c r="F363" s="20">
        <v>39239</v>
      </c>
      <c r="G363" s="34">
        <v>1</v>
      </c>
      <c r="H363" s="39">
        <v>80.63</v>
      </c>
      <c r="I363" s="36">
        <f t="shared" si="40"/>
        <v>80.63</v>
      </c>
      <c r="J363" s="45">
        <v>10</v>
      </c>
      <c r="K363" s="46">
        <f t="shared" si="41"/>
        <v>120</v>
      </c>
      <c r="L363" s="42">
        <f t="shared" si="42"/>
        <v>14</v>
      </c>
      <c r="M363" s="24">
        <f t="shared" si="45"/>
        <v>175</v>
      </c>
      <c r="N363" s="26">
        <v>0</v>
      </c>
      <c r="O363" s="61">
        <v>0</v>
      </c>
      <c r="P363" s="60">
        <f>'Cálculo 31.12.2021'!P363+'Cálculo Jan2022'!O363</f>
        <v>-80.63</v>
      </c>
      <c r="Q363" s="78"/>
      <c r="R363" s="75"/>
      <c r="S363" s="74"/>
      <c r="T363" s="55">
        <f t="shared" si="44"/>
        <v>0</v>
      </c>
      <c r="U363" s="59" t="str">
        <f t="shared" si="43"/>
        <v>SIM</v>
      </c>
      <c r="V363" s="15"/>
    </row>
    <row r="364" spans="2:22" x14ac:dyDescent="0.2">
      <c r="B364" s="5" t="s">
        <v>581</v>
      </c>
      <c r="C364" s="5" t="s">
        <v>206</v>
      </c>
      <c r="D364" s="22">
        <f t="shared" si="39"/>
        <v>10</v>
      </c>
      <c r="E364" s="5" t="s">
        <v>353</v>
      </c>
      <c r="F364" s="20">
        <v>39239</v>
      </c>
      <c r="G364" s="34">
        <v>1</v>
      </c>
      <c r="H364" s="39">
        <v>122.37</v>
      </c>
      <c r="I364" s="36">
        <f t="shared" si="40"/>
        <v>122.37</v>
      </c>
      <c r="J364" s="45">
        <v>10</v>
      </c>
      <c r="K364" s="46">
        <f t="shared" si="41"/>
        <v>120</v>
      </c>
      <c r="L364" s="42">
        <f t="shared" si="42"/>
        <v>14</v>
      </c>
      <c r="M364" s="24">
        <f t="shared" si="45"/>
        <v>175</v>
      </c>
      <c r="N364" s="26">
        <v>0</v>
      </c>
      <c r="O364" s="61">
        <v>0</v>
      </c>
      <c r="P364" s="60">
        <f>'Cálculo 31.12.2021'!P364+'Cálculo Jan2022'!O364</f>
        <v>-122.37</v>
      </c>
      <c r="Q364" s="78"/>
      <c r="R364" s="75"/>
      <c r="S364" s="74"/>
      <c r="T364" s="55">
        <f t="shared" si="44"/>
        <v>0</v>
      </c>
      <c r="U364" s="59" t="str">
        <f t="shared" si="43"/>
        <v>SIM</v>
      </c>
      <c r="V364" s="15"/>
    </row>
    <row r="365" spans="2:22" x14ac:dyDescent="0.2">
      <c r="B365" s="5" t="s">
        <v>581</v>
      </c>
      <c r="C365" s="5" t="s">
        <v>208</v>
      </c>
      <c r="D365" s="22">
        <f t="shared" si="39"/>
        <v>10</v>
      </c>
      <c r="E365" s="5" t="s">
        <v>102</v>
      </c>
      <c r="F365" s="20">
        <v>39248</v>
      </c>
      <c r="G365" s="34">
        <v>1</v>
      </c>
      <c r="H365" s="39">
        <v>5580</v>
      </c>
      <c r="I365" s="36">
        <f t="shared" si="40"/>
        <v>5580</v>
      </c>
      <c r="J365" s="45">
        <v>10</v>
      </c>
      <c r="K365" s="46">
        <f t="shared" si="41"/>
        <v>120</v>
      </c>
      <c r="L365" s="42">
        <f t="shared" si="42"/>
        <v>14</v>
      </c>
      <c r="M365" s="24">
        <f t="shared" si="45"/>
        <v>175</v>
      </c>
      <c r="N365" s="26">
        <v>0</v>
      </c>
      <c r="O365" s="61">
        <v>0</v>
      </c>
      <c r="P365" s="60">
        <f>'Cálculo 31.12.2021'!P365+'Cálculo Jan2022'!O365</f>
        <v>-5580</v>
      </c>
      <c r="Q365" s="78"/>
      <c r="R365" s="75"/>
      <c r="S365" s="74"/>
      <c r="T365" s="55">
        <f t="shared" si="44"/>
        <v>0</v>
      </c>
      <c r="U365" s="59" t="str">
        <f t="shared" si="43"/>
        <v>SIM</v>
      </c>
      <c r="V365" s="15"/>
    </row>
    <row r="366" spans="2:22" x14ac:dyDescent="0.2">
      <c r="B366" s="5" t="s">
        <v>581</v>
      </c>
      <c r="C366" s="5" t="s">
        <v>208</v>
      </c>
      <c r="D366" s="22">
        <f t="shared" si="39"/>
        <v>10</v>
      </c>
      <c r="E366" s="5" t="s">
        <v>103</v>
      </c>
      <c r="F366" s="20">
        <v>39267</v>
      </c>
      <c r="G366" s="34">
        <v>2</v>
      </c>
      <c r="H366" s="39">
        <v>650</v>
      </c>
      <c r="I366" s="36">
        <f t="shared" si="40"/>
        <v>1300</v>
      </c>
      <c r="J366" s="45">
        <v>10</v>
      </c>
      <c r="K366" s="46">
        <f t="shared" si="41"/>
        <v>120</v>
      </c>
      <c r="L366" s="42">
        <f t="shared" si="42"/>
        <v>14</v>
      </c>
      <c r="M366" s="24">
        <f t="shared" si="45"/>
        <v>174</v>
      </c>
      <c r="N366" s="26">
        <v>0</v>
      </c>
      <c r="O366" s="61">
        <v>0</v>
      </c>
      <c r="P366" s="60">
        <f>'Cálculo 31.12.2021'!P366+'Cálculo Jan2022'!O366</f>
        <v>-1300</v>
      </c>
      <c r="Q366" s="78"/>
      <c r="R366" s="75"/>
      <c r="S366" s="74"/>
      <c r="T366" s="55">
        <f t="shared" si="44"/>
        <v>0</v>
      </c>
      <c r="U366" s="59" t="str">
        <f t="shared" si="43"/>
        <v>SIM</v>
      </c>
      <c r="V366" s="15"/>
    </row>
    <row r="367" spans="2:22" x14ac:dyDescent="0.2">
      <c r="B367" s="5" t="s">
        <v>581</v>
      </c>
      <c r="C367" s="5" t="s">
        <v>205</v>
      </c>
      <c r="D367" s="22">
        <f t="shared" si="39"/>
        <v>20</v>
      </c>
      <c r="E367" s="5" t="s">
        <v>491</v>
      </c>
      <c r="F367" s="20">
        <v>39273</v>
      </c>
      <c r="G367" s="34">
        <v>2</v>
      </c>
      <c r="H367" s="64">
        <v>1253.57</v>
      </c>
      <c r="I367" s="65">
        <f t="shared" si="40"/>
        <v>2507.14</v>
      </c>
      <c r="J367" s="45">
        <v>5</v>
      </c>
      <c r="K367" s="46">
        <f t="shared" si="41"/>
        <v>60</v>
      </c>
      <c r="L367" s="42">
        <f t="shared" si="42"/>
        <v>14</v>
      </c>
      <c r="M367" s="24">
        <f t="shared" si="45"/>
        <v>174</v>
      </c>
      <c r="N367" s="26">
        <v>0</v>
      </c>
      <c r="O367" s="61">
        <v>0</v>
      </c>
      <c r="P367" s="60">
        <f>'Cálculo 31.12.2021'!P367+'Cálculo Jan2022'!O367</f>
        <v>-2507.14</v>
      </c>
      <c r="Q367" s="78"/>
      <c r="R367" s="75"/>
      <c r="S367" s="74"/>
      <c r="T367" s="55">
        <f t="shared" si="44"/>
        <v>0</v>
      </c>
      <c r="U367" s="59" t="str">
        <f t="shared" si="43"/>
        <v>SIM</v>
      </c>
      <c r="V367" s="15"/>
    </row>
    <row r="368" spans="2:22" x14ac:dyDescent="0.2">
      <c r="B368" s="5" t="s">
        <v>581</v>
      </c>
      <c r="C368" s="5" t="s">
        <v>205</v>
      </c>
      <c r="D368" s="22">
        <f t="shared" si="39"/>
        <v>20</v>
      </c>
      <c r="E368" s="5" t="s">
        <v>492</v>
      </c>
      <c r="F368" s="20">
        <v>39273</v>
      </c>
      <c r="G368" s="34">
        <v>1</v>
      </c>
      <c r="H368" s="39">
        <v>307.69</v>
      </c>
      <c r="I368" s="36">
        <f t="shared" si="40"/>
        <v>307.69</v>
      </c>
      <c r="J368" s="45">
        <v>5</v>
      </c>
      <c r="K368" s="46">
        <f t="shared" si="41"/>
        <v>60</v>
      </c>
      <c r="L368" s="42">
        <f t="shared" si="42"/>
        <v>14</v>
      </c>
      <c r="M368" s="24">
        <f t="shared" si="45"/>
        <v>174</v>
      </c>
      <c r="N368" s="26">
        <v>0</v>
      </c>
      <c r="O368" s="61">
        <v>0</v>
      </c>
      <c r="P368" s="60">
        <f>'Cálculo 31.12.2021'!P368+'Cálculo Jan2022'!O368</f>
        <v>-307.69</v>
      </c>
      <c r="Q368" s="78"/>
      <c r="R368" s="75"/>
      <c r="S368" s="74"/>
      <c r="T368" s="55">
        <f t="shared" si="44"/>
        <v>0</v>
      </c>
      <c r="U368" s="59" t="str">
        <f t="shared" si="43"/>
        <v>SIM</v>
      </c>
      <c r="V368" s="15"/>
    </row>
    <row r="369" spans="2:22" x14ac:dyDescent="0.2">
      <c r="B369" s="5" t="s">
        <v>581</v>
      </c>
      <c r="C369" s="5" t="s">
        <v>206</v>
      </c>
      <c r="D369" s="22">
        <f t="shared" si="39"/>
        <v>10</v>
      </c>
      <c r="E369" s="5" t="s">
        <v>354</v>
      </c>
      <c r="F369" s="20">
        <v>39301</v>
      </c>
      <c r="G369" s="34">
        <v>1</v>
      </c>
      <c r="H369" s="39">
        <v>120</v>
      </c>
      <c r="I369" s="36">
        <f t="shared" si="40"/>
        <v>120</v>
      </c>
      <c r="J369" s="45">
        <v>10</v>
      </c>
      <c r="K369" s="46">
        <f t="shared" si="41"/>
        <v>120</v>
      </c>
      <c r="L369" s="42">
        <f t="shared" si="42"/>
        <v>14</v>
      </c>
      <c r="M369" s="24">
        <f t="shared" si="45"/>
        <v>173</v>
      </c>
      <c r="N369" s="26">
        <v>0</v>
      </c>
      <c r="O369" s="61">
        <v>0</v>
      </c>
      <c r="P369" s="60">
        <f>'Cálculo 31.12.2021'!P369+'Cálculo Jan2022'!O369</f>
        <v>-120</v>
      </c>
      <c r="Q369" s="78"/>
      <c r="R369" s="75"/>
      <c r="S369" s="74"/>
      <c r="T369" s="55">
        <f t="shared" si="44"/>
        <v>0</v>
      </c>
      <c r="U369" s="59" t="str">
        <f t="shared" si="43"/>
        <v>SIM</v>
      </c>
      <c r="V369" s="15"/>
    </row>
    <row r="370" spans="2:22" x14ac:dyDescent="0.2">
      <c r="B370" s="5" t="s">
        <v>581</v>
      </c>
      <c r="C370" s="5" t="s">
        <v>206</v>
      </c>
      <c r="D370" s="22">
        <f t="shared" si="39"/>
        <v>10</v>
      </c>
      <c r="E370" s="5" t="s">
        <v>355</v>
      </c>
      <c r="F370" s="20">
        <v>39400</v>
      </c>
      <c r="G370" s="34">
        <v>1</v>
      </c>
      <c r="H370" s="39">
        <v>122</v>
      </c>
      <c r="I370" s="36">
        <f t="shared" si="40"/>
        <v>122</v>
      </c>
      <c r="J370" s="45">
        <v>10</v>
      </c>
      <c r="K370" s="46">
        <f t="shared" si="41"/>
        <v>120</v>
      </c>
      <c r="L370" s="42">
        <f t="shared" si="42"/>
        <v>14</v>
      </c>
      <c r="M370" s="24">
        <f t="shared" si="45"/>
        <v>170</v>
      </c>
      <c r="N370" s="26">
        <v>0</v>
      </c>
      <c r="O370" s="61">
        <v>0</v>
      </c>
      <c r="P370" s="60">
        <f>'Cálculo 31.12.2021'!P370+'Cálculo Jan2022'!O370</f>
        <v>-122</v>
      </c>
      <c r="Q370" s="78"/>
      <c r="R370" s="75"/>
      <c r="S370" s="74"/>
      <c r="T370" s="55">
        <f t="shared" si="44"/>
        <v>0</v>
      </c>
      <c r="U370" s="59" t="str">
        <f t="shared" si="43"/>
        <v>SIM</v>
      </c>
      <c r="V370" s="15"/>
    </row>
    <row r="371" spans="2:22" x14ac:dyDescent="0.2">
      <c r="B371" s="5" t="s">
        <v>581</v>
      </c>
      <c r="C371" s="5" t="s">
        <v>206</v>
      </c>
      <c r="D371" s="22">
        <f t="shared" si="39"/>
        <v>10</v>
      </c>
      <c r="E371" s="5" t="s">
        <v>356</v>
      </c>
      <c r="F371" s="20">
        <v>39400</v>
      </c>
      <c r="G371" s="34">
        <v>1</v>
      </c>
      <c r="H371" s="39">
        <v>627</v>
      </c>
      <c r="I371" s="36">
        <f t="shared" si="40"/>
        <v>627</v>
      </c>
      <c r="J371" s="45">
        <v>10</v>
      </c>
      <c r="K371" s="46">
        <f t="shared" si="41"/>
        <v>120</v>
      </c>
      <c r="L371" s="42">
        <f t="shared" si="42"/>
        <v>14</v>
      </c>
      <c r="M371" s="24">
        <f t="shared" si="45"/>
        <v>170</v>
      </c>
      <c r="N371" s="26">
        <v>0</v>
      </c>
      <c r="O371" s="61">
        <v>0</v>
      </c>
      <c r="P371" s="60">
        <f>'Cálculo 31.12.2021'!P371+'Cálculo Jan2022'!O371</f>
        <v>-627</v>
      </c>
      <c r="Q371" s="78"/>
      <c r="R371" s="75"/>
      <c r="S371" s="74"/>
      <c r="T371" s="55">
        <f t="shared" si="44"/>
        <v>0</v>
      </c>
      <c r="U371" s="59" t="str">
        <f t="shared" si="43"/>
        <v>SIM</v>
      </c>
      <c r="V371" s="15"/>
    </row>
    <row r="372" spans="2:22" x14ac:dyDescent="0.2">
      <c r="B372" s="5" t="s">
        <v>581</v>
      </c>
      <c r="C372" s="5" t="s">
        <v>206</v>
      </c>
      <c r="D372" s="22">
        <f t="shared" si="39"/>
        <v>10</v>
      </c>
      <c r="E372" s="5" t="s">
        <v>357</v>
      </c>
      <c r="F372" s="20">
        <v>39415</v>
      </c>
      <c r="G372" s="34">
        <v>1</v>
      </c>
      <c r="H372" s="39">
        <v>1095</v>
      </c>
      <c r="I372" s="36">
        <f t="shared" si="40"/>
        <v>1095</v>
      </c>
      <c r="J372" s="45">
        <v>10</v>
      </c>
      <c r="K372" s="46">
        <f t="shared" si="41"/>
        <v>120</v>
      </c>
      <c r="L372" s="42">
        <f t="shared" si="42"/>
        <v>14</v>
      </c>
      <c r="M372" s="24">
        <f t="shared" si="45"/>
        <v>170</v>
      </c>
      <c r="N372" s="26">
        <v>0</v>
      </c>
      <c r="O372" s="61">
        <v>0</v>
      </c>
      <c r="P372" s="60">
        <f>'Cálculo 31.12.2021'!P372+'Cálculo Jan2022'!O372</f>
        <v>-1095</v>
      </c>
      <c r="Q372" s="78"/>
      <c r="R372" s="75"/>
      <c r="S372" s="74"/>
      <c r="T372" s="55">
        <f t="shared" si="44"/>
        <v>0</v>
      </c>
      <c r="U372" s="59" t="str">
        <f t="shared" si="43"/>
        <v>SIM</v>
      </c>
      <c r="V372" s="15"/>
    </row>
    <row r="373" spans="2:22" x14ac:dyDescent="0.2">
      <c r="B373" s="5" t="s">
        <v>581</v>
      </c>
      <c r="C373" s="5" t="s">
        <v>208</v>
      </c>
      <c r="D373" s="22">
        <f t="shared" si="39"/>
        <v>10</v>
      </c>
      <c r="E373" s="5" t="s">
        <v>104</v>
      </c>
      <c r="F373" s="20">
        <v>39416</v>
      </c>
      <c r="G373" s="34">
        <v>1</v>
      </c>
      <c r="H373" s="64">
        <v>899</v>
      </c>
      <c r="I373" s="36">
        <f t="shared" si="40"/>
        <v>899</v>
      </c>
      <c r="J373" s="45">
        <v>10</v>
      </c>
      <c r="K373" s="46">
        <f t="shared" si="41"/>
        <v>120</v>
      </c>
      <c r="L373" s="42">
        <f t="shared" si="42"/>
        <v>14</v>
      </c>
      <c r="M373" s="24">
        <f t="shared" si="45"/>
        <v>170</v>
      </c>
      <c r="N373" s="26">
        <v>0</v>
      </c>
      <c r="O373" s="61">
        <v>0</v>
      </c>
      <c r="P373" s="60">
        <f>'Cálculo 31.12.2021'!P373+'Cálculo Jan2022'!O373</f>
        <v>-899</v>
      </c>
      <c r="Q373" s="78"/>
      <c r="R373" s="75"/>
      <c r="S373" s="74"/>
      <c r="T373" s="55">
        <f t="shared" si="44"/>
        <v>0</v>
      </c>
      <c r="U373" s="59" t="str">
        <f t="shared" si="43"/>
        <v>SIM</v>
      </c>
      <c r="V373" s="15"/>
    </row>
    <row r="374" spans="2:22" x14ac:dyDescent="0.2">
      <c r="B374" s="5" t="s">
        <v>581</v>
      </c>
      <c r="C374" s="5" t="s">
        <v>206</v>
      </c>
      <c r="D374" s="22">
        <f t="shared" si="39"/>
        <v>10</v>
      </c>
      <c r="E374" s="5" t="s">
        <v>358</v>
      </c>
      <c r="F374" s="20">
        <v>39416</v>
      </c>
      <c r="G374" s="34">
        <v>3</v>
      </c>
      <c r="H374" s="64">
        <v>200</v>
      </c>
      <c r="I374" s="36">
        <f t="shared" si="40"/>
        <v>600</v>
      </c>
      <c r="J374" s="45">
        <v>10</v>
      </c>
      <c r="K374" s="46">
        <f t="shared" si="41"/>
        <v>120</v>
      </c>
      <c r="L374" s="42">
        <f t="shared" si="42"/>
        <v>14</v>
      </c>
      <c r="M374" s="24">
        <f t="shared" si="45"/>
        <v>170</v>
      </c>
      <c r="N374" s="26">
        <v>0</v>
      </c>
      <c r="O374" s="61">
        <v>0</v>
      </c>
      <c r="P374" s="60">
        <f>'Cálculo 31.12.2021'!P374+'Cálculo Jan2022'!O374</f>
        <v>-600</v>
      </c>
      <c r="Q374" s="78"/>
      <c r="R374" s="75"/>
      <c r="S374" s="74"/>
      <c r="T374" s="55">
        <f t="shared" si="44"/>
        <v>0</v>
      </c>
      <c r="U374" s="59" t="str">
        <f t="shared" si="43"/>
        <v>SIM</v>
      </c>
      <c r="V374" s="15"/>
    </row>
    <row r="375" spans="2:22" x14ac:dyDescent="0.2">
      <c r="B375" s="5" t="s">
        <v>581</v>
      </c>
      <c r="C375" s="5" t="s">
        <v>206</v>
      </c>
      <c r="D375" s="22">
        <f t="shared" si="39"/>
        <v>10</v>
      </c>
      <c r="E375" s="5" t="s">
        <v>359</v>
      </c>
      <c r="F375" s="20">
        <v>39416</v>
      </c>
      <c r="G375" s="34">
        <v>2</v>
      </c>
      <c r="H375" s="64">
        <v>231</v>
      </c>
      <c r="I375" s="36">
        <f t="shared" si="40"/>
        <v>462</v>
      </c>
      <c r="J375" s="45">
        <v>10</v>
      </c>
      <c r="K375" s="46">
        <f t="shared" si="41"/>
        <v>120</v>
      </c>
      <c r="L375" s="42">
        <f t="shared" si="42"/>
        <v>14</v>
      </c>
      <c r="M375" s="24">
        <f t="shared" si="45"/>
        <v>170</v>
      </c>
      <c r="N375" s="26">
        <v>0</v>
      </c>
      <c r="O375" s="61">
        <v>0</v>
      </c>
      <c r="P375" s="60">
        <f>'Cálculo 31.12.2021'!P375+'Cálculo Jan2022'!O375</f>
        <v>-462</v>
      </c>
      <c r="Q375" s="78"/>
      <c r="R375" s="75"/>
      <c r="S375" s="74"/>
      <c r="T375" s="55">
        <f t="shared" si="44"/>
        <v>0</v>
      </c>
      <c r="U375" s="59" t="str">
        <f t="shared" si="43"/>
        <v>SIM</v>
      </c>
      <c r="V375" s="15"/>
    </row>
    <row r="376" spans="2:22" x14ac:dyDescent="0.2">
      <c r="B376" s="5" t="s">
        <v>581</v>
      </c>
      <c r="C376" s="5" t="s">
        <v>206</v>
      </c>
      <c r="D376" s="22">
        <f t="shared" si="39"/>
        <v>10</v>
      </c>
      <c r="E376" s="5" t="s">
        <v>239</v>
      </c>
      <c r="F376" s="20">
        <v>39416</v>
      </c>
      <c r="G376" s="34">
        <v>6</v>
      </c>
      <c r="H376" s="64">
        <v>74</v>
      </c>
      <c r="I376" s="36">
        <f t="shared" si="40"/>
        <v>444</v>
      </c>
      <c r="J376" s="45">
        <v>10</v>
      </c>
      <c r="K376" s="46">
        <f t="shared" si="41"/>
        <v>120</v>
      </c>
      <c r="L376" s="42">
        <f t="shared" si="42"/>
        <v>14</v>
      </c>
      <c r="M376" s="24">
        <f t="shared" si="45"/>
        <v>170</v>
      </c>
      <c r="N376" s="26">
        <v>0</v>
      </c>
      <c r="O376" s="61">
        <v>0</v>
      </c>
      <c r="P376" s="60">
        <f>'Cálculo 31.12.2021'!P376+'Cálculo Jan2022'!O376</f>
        <v>-444</v>
      </c>
      <c r="Q376" s="78"/>
      <c r="R376" s="75"/>
      <c r="S376" s="74"/>
      <c r="T376" s="55">
        <f t="shared" si="44"/>
        <v>0</v>
      </c>
      <c r="U376" s="59" t="str">
        <f t="shared" si="43"/>
        <v>SIM</v>
      </c>
      <c r="V376" s="15"/>
    </row>
    <row r="377" spans="2:22" x14ac:dyDescent="0.2">
      <c r="B377" s="5" t="s">
        <v>581</v>
      </c>
      <c r="C377" s="5" t="s">
        <v>206</v>
      </c>
      <c r="D377" s="22">
        <f t="shared" si="39"/>
        <v>10</v>
      </c>
      <c r="E377" s="5" t="s">
        <v>360</v>
      </c>
      <c r="F377" s="20">
        <v>39416</v>
      </c>
      <c r="G377" s="34">
        <v>2</v>
      </c>
      <c r="H377" s="64">
        <v>210</v>
      </c>
      <c r="I377" s="36">
        <f t="shared" si="40"/>
        <v>420</v>
      </c>
      <c r="J377" s="45">
        <v>10</v>
      </c>
      <c r="K377" s="46">
        <f t="shared" si="41"/>
        <v>120</v>
      </c>
      <c r="L377" s="42">
        <f t="shared" si="42"/>
        <v>14</v>
      </c>
      <c r="M377" s="24">
        <f t="shared" si="45"/>
        <v>170</v>
      </c>
      <c r="N377" s="26">
        <v>0</v>
      </c>
      <c r="O377" s="61">
        <v>0</v>
      </c>
      <c r="P377" s="60">
        <f>'Cálculo 31.12.2021'!P377+'Cálculo Jan2022'!O377</f>
        <v>-420</v>
      </c>
      <c r="Q377" s="78"/>
      <c r="R377" s="75"/>
      <c r="S377" s="74"/>
      <c r="T377" s="55">
        <f t="shared" si="44"/>
        <v>0</v>
      </c>
      <c r="U377" s="59" t="str">
        <f t="shared" si="43"/>
        <v>SIM</v>
      </c>
      <c r="V377" s="15"/>
    </row>
    <row r="378" spans="2:22" x14ac:dyDescent="0.2">
      <c r="B378" s="5" t="s">
        <v>581</v>
      </c>
      <c r="C378" s="5" t="s">
        <v>208</v>
      </c>
      <c r="D378" s="22">
        <f t="shared" si="39"/>
        <v>10</v>
      </c>
      <c r="E378" s="5" t="s">
        <v>101</v>
      </c>
      <c r="F378" s="20">
        <v>39468</v>
      </c>
      <c r="G378" s="34">
        <v>1</v>
      </c>
      <c r="H378" s="39">
        <v>480</v>
      </c>
      <c r="I378" s="36">
        <f t="shared" si="40"/>
        <v>480</v>
      </c>
      <c r="J378" s="45">
        <v>10</v>
      </c>
      <c r="K378" s="46">
        <f t="shared" si="41"/>
        <v>120</v>
      </c>
      <c r="L378" s="42">
        <f t="shared" si="42"/>
        <v>14</v>
      </c>
      <c r="M378" s="24">
        <f t="shared" si="45"/>
        <v>168</v>
      </c>
      <c r="N378" s="26">
        <v>0</v>
      </c>
      <c r="O378" s="61">
        <v>0</v>
      </c>
      <c r="P378" s="60">
        <f>'Cálculo 31.12.2021'!P378+'Cálculo Jan2022'!O378</f>
        <v>-480</v>
      </c>
      <c r="Q378" s="78"/>
      <c r="R378" s="75"/>
      <c r="S378" s="74"/>
      <c r="T378" s="55">
        <f t="shared" si="44"/>
        <v>0</v>
      </c>
      <c r="U378" s="59" t="str">
        <f t="shared" si="43"/>
        <v>SIM</v>
      </c>
      <c r="V378" s="15"/>
    </row>
    <row r="379" spans="2:22" x14ac:dyDescent="0.2">
      <c r="B379" s="5" t="s">
        <v>581</v>
      </c>
      <c r="C379" s="5" t="s">
        <v>208</v>
      </c>
      <c r="D379" s="22">
        <f t="shared" si="39"/>
        <v>10</v>
      </c>
      <c r="E379" s="5" t="s">
        <v>105</v>
      </c>
      <c r="F379" s="20">
        <v>39486</v>
      </c>
      <c r="G379" s="34">
        <v>2</v>
      </c>
      <c r="H379" s="39">
        <v>185</v>
      </c>
      <c r="I379" s="36">
        <f t="shared" si="40"/>
        <v>370</v>
      </c>
      <c r="J379" s="45">
        <v>10</v>
      </c>
      <c r="K379" s="46">
        <f t="shared" si="41"/>
        <v>120</v>
      </c>
      <c r="L379" s="42">
        <f t="shared" si="42"/>
        <v>13</v>
      </c>
      <c r="M379" s="24">
        <f t="shared" si="45"/>
        <v>167</v>
      </c>
      <c r="N379" s="26">
        <v>0</v>
      </c>
      <c r="O379" s="61">
        <v>0</v>
      </c>
      <c r="P379" s="60">
        <f>'Cálculo 31.12.2021'!P379+'Cálculo Jan2022'!O379</f>
        <v>-370</v>
      </c>
      <c r="Q379" s="78"/>
      <c r="R379" s="75"/>
      <c r="S379" s="74"/>
      <c r="T379" s="55">
        <f t="shared" si="44"/>
        <v>0</v>
      </c>
      <c r="U379" s="59" t="str">
        <f t="shared" si="43"/>
        <v>SIM</v>
      </c>
      <c r="V379" s="15"/>
    </row>
    <row r="380" spans="2:22" x14ac:dyDescent="0.2">
      <c r="B380" s="5" t="s">
        <v>581</v>
      </c>
      <c r="C380" s="5" t="s">
        <v>205</v>
      </c>
      <c r="D380" s="22">
        <f t="shared" si="39"/>
        <v>20</v>
      </c>
      <c r="E380" s="5" t="s">
        <v>475</v>
      </c>
      <c r="F380" s="20">
        <v>39513</v>
      </c>
      <c r="G380" s="34">
        <v>13</v>
      </c>
      <c r="H380" s="39">
        <v>665</v>
      </c>
      <c r="I380" s="36">
        <f t="shared" si="40"/>
        <v>8645</v>
      </c>
      <c r="J380" s="45">
        <v>5</v>
      </c>
      <c r="K380" s="46">
        <f t="shared" si="41"/>
        <v>60</v>
      </c>
      <c r="L380" s="42">
        <f t="shared" si="42"/>
        <v>13</v>
      </c>
      <c r="M380" s="24">
        <f t="shared" si="45"/>
        <v>166</v>
      </c>
      <c r="N380" s="26">
        <v>0</v>
      </c>
      <c r="O380" s="61">
        <v>0</v>
      </c>
      <c r="P380" s="60">
        <f>'Cálculo 31.12.2021'!P380+'Cálculo Jan2022'!O380</f>
        <v>-8645</v>
      </c>
      <c r="Q380" s="78"/>
      <c r="R380" s="75"/>
      <c r="S380" s="74"/>
      <c r="T380" s="55">
        <f t="shared" si="44"/>
        <v>0</v>
      </c>
      <c r="U380" s="59" t="str">
        <f t="shared" si="43"/>
        <v>SIM</v>
      </c>
      <c r="V380" s="15"/>
    </row>
    <row r="381" spans="2:22" x14ac:dyDescent="0.2">
      <c r="B381" s="5" t="s">
        <v>581</v>
      </c>
      <c r="C381" s="5" t="s">
        <v>205</v>
      </c>
      <c r="D381" s="22">
        <f t="shared" si="39"/>
        <v>20</v>
      </c>
      <c r="E381" s="5" t="s">
        <v>493</v>
      </c>
      <c r="F381" s="20">
        <v>39513</v>
      </c>
      <c r="G381" s="34">
        <v>1</v>
      </c>
      <c r="H381" s="39">
        <v>4138</v>
      </c>
      <c r="I381" s="36">
        <f t="shared" si="40"/>
        <v>4138</v>
      </c>
      <c r="J381" s="45">
        <v>5</v>
      </c>
      <c r="K381" s="46">
        <f t="shared" si="41"/>
        <v>60</v>
      </c>
      <c r="L381" s="42">
        <f t="shared" si="42"/>
        <v>13</v>
      </c>
      <c r="M381" s="24">
        <f t="shared" si="45"/>
        <v>166</v>
      </c>
      <c r="N381" s="26">
        <v>0</v>
      </c>
      <c r="O381" s="61">
        <v>0</v>
      </c>
      <c r="P381" s="60">
        <f>'Cálculo 31.12.2021'!P381+'Cálculo Jan2022'!O381</f>
        <v>-4138</v>
      </c>
      <c r="Q381" s="78"/>
      <c r="R381" s="75"/>
      <c r="S381" s="74"/>
      <c r="T381" s="55">
        <f t="shared" si="44"/>
        <v>0</v>
      </c>
      <c r="U381" s="59" t="str">
        <f t="shared" si="43"/>
        <v>SIM</v>
      </c>
      <c r="V381" s="15"/>
    </row>
    <row r="382" spans="2:22" x14ac:dyDescent="0.2">
      <c r="B382" s="5" t="s">
        <v>581</v>
      </c>
      <c r="C382" s="5" t="s">
        <v>205</v>
      </c>
      <c r="D382" s="22">
        <f t="shared" si="39"/>
        <v>20</v>
      </c>
      <c r="E382" s="5" t="s">
        <v>495</v>
      </c>
      <c r="F382" s="20">
        <v>39535</v>
      </c>
      <c r="G382" s="34">
        <v>7</v>
      </c>
      <c r="H382" s="39">
        <v>500</v>
      </c>
      <c r="I382" s="36">
        <f t="shared" si="40"/>
        <v>3500</v>
      </c>
      <c r="J382" s="45">
        <v>5</v>
      </c>
      <c r="K382" s="46">
        <f t="shared" si="41"/>
        <v>60</v>
      </c>
      <c r="L382" s="42">
        <f t="shared" si="42"/>
        <v>13</v>
      </c>
      <c r="M382" s="24">
        <f t="shared" si="45"/>
        <v>166</v>
      </c>
      <c r="N382" s="26">
        <v>0</v>
      </c>
      <c r="O382" s="61">
        <v>0</v>
      </c>
      <c r="P382" s="60">
        <f>'Cálculo 31.12.2021'!P382+'Cálculo Jan2022'!O382</f>
        <v>-3500</v>
      </c>
      <c r="Q382" s="78"/>
      <c r="R382" s="75"/>
      <c r="S382" s="74"/>
      <c r="T382" s="55">
        <f t="shared" si="44"/>
        <v>0</v>
      </c>
      <c r="U382" s="59" t="str">
        <f t="shared" si="43"/>
        <v>SIM</v>
      </c>
      <c r="V382" s="15"/>
    </row>
    <row r="383" spans="2:22" x14ac:dyDescent="0.2">
      <c r="B383" s="5" t="s">
        <v>581</v>
      </c>
      <c r="C383" s="5" t="s">
        <v>205</v>
      </c>
      <c r="D383" s="22">
        <f t="shared" si="39"/>
        <v>20</v>
      </c>
      <c r="E383" s="5" t="s">
        <v>494</v>
      </c>
      <c r="F383" s="20">
        <v>39535</v>
      </c>
      <c r="G383" s="34">
        <v>7</v>
      </c>
      <c r="H383" s="64">
        <v>2072</v>
      </c>
      <c r="I383" s="36">
        <f t="shared" si="40"/>
        <v>14504</v>
      </c>
      <c r="J383" s="45">
        <v>5</v>
      </c>
      <c r="K383" s="46">
        <f t="shared" si="41"/>
        <v>60</v>
      </c>
      <c r="L383" s="42">
        <f t="shared" si="42"/>
        <v>13</v>
      </c>
      <c r="M383" s="24">
        <f t="shared" si="45"/>
        <v>166</v>
      </c>
      <c r="N383" s="26">
        <v>0</v>
      </c>
      <c r="O383" s="61">
        <v>0</v>
      </c>
      <c r="P383" s="60">
        <f>'Cálculo 31.12.2021'!P383+'Cálculo Jan2022'!O383</f>
        <v>-14504</v>
      </c>
      <c r="Q383" s="78"/>
      <c r="R383" s="75"/>
      <c r="S383" s="74"/>
      <c r="T383" s="55">
        <f t="shared" si="44"/>
        <v>0</v>
      </c>
      <c r="U383" s="59" t="str">
        <f t="shared" si="43"/>
        <v>SIM</v>
      </c>
      <c r="V383" s="15"/>
    </row>
    <row r="384" spans="2:22" x14ac:dyDescent="0.2">
      <c r="B384" s="5" t="s">
        <v>581</v>
      </c>
      <c r="C384" s="5" t="s">
        <v>206</v>
      </c>
      <c r="D384" s="22">
        <f t="shared" si="39"/>
        <v>10</v>
      </c>
      <c r="E384" s="5" t="s">
        <v>361</v>
      </c>
      <c r="F384" s="20">
        <v>39610</v>
      </c>
      <c r="G384" s="34">
        <v>3</v>
      </c>
      <c r="H384" s="39">
        <v>851</v>
      </c>
      <c r="I384" s="36">
        <f t="shared" si="40"/>
        <v>2553</v>
      </c>
      <c r="J384" s="45">
        <v>10</v>
      </c>
      <c r="K384" s="46">
        <f t="shared" si="41"/>
        <v>120</v>
      </c>
      <c r="L384" s="42">
        <f t="shared" si="42"/>
        <v>13</v>
      </c>
      <c r="M384" s="24">
        <f t="shared" si="45"/>
        <v>163</v>
      </c>
      <c r="N384" s="26">
        <v>0</v>
      </c>
      <c r="O384" s="61">
        <v>0</v>
      </c>
      <c r="P384" s="60">
        <f>'Cálculo 31.12.2021'!P384+'Cálculo Jan2022'!O384</f>
        <v>-2553</v>
      </c>
      <c r="Q384" s="78"/>
      <c r="R384" s="75"/>
      <c r="S384" s="74"/>
      <c r="T384" s="55">
        <f t="shared" si="44"/>
        <v>0</v>
      </c>
      <c r="U384" s="59" t="str">
        <f t="shared" si="43"/>
        <v>SIM</v>
      </c>
      <c r="V384" s="15"/>
    </row>
    <row r="385" spans="2:22" x14ac:dyDescent="0.2">
      <c r="B385" s="5" t="s">
        <v>581</v>
      </c>
      <c r="C385" s="5" t="s">
        <v>206</v>
      </c>
      <c r="D385" s="22">
        <f t="shared" si="39"/>
        <v>10</v>
      </c>
      <c r="E385" s="5" t="s">
        <v>362</v>
      </c>
      <c r="F385" s="20">
        <v>39610</v>
      </c>
      <c r="G385" s="34">
        <v>1</v>
      </c>
      <c r="H385" s="39">
        <v>218</v>
      </c>
      <c r="I385" s="36">
        <f t="shared" si="40"/>
        <v>218</v>
      </c>
      <c r="J385" s="45">
        <v>10</v>
      </c>
      <c r="K385" s="46">
        <f t="shared" si="41"/>
        <v>120</v>
      </c>
      <c r="L385" s="42">
        <f t="shared" si="42"/>
        <v>13</v>
      </c>
      <c r="M385" s="24">
        <f t="shared" si="45"/>
        <v>163</v>
      </c>
      <c r="N385" s="26">
        <v>0</v>
      </c>
      <c r="O385" s="61">
        <v>0</v>
      </c>
      <c r="P385" s="60">
        <f>'Cálculo 31.12.2021'!P385+'Cálculo Jan2022'!O385</f>
        <v>-218</v>
      </c>
      <c r="Q385" s="78"/>
      <c r="R385" s="75"/>
      <c r="S385" s="74"/>
      <c r="T385" s="55">
        <f t="shared" si="44"/>
        <v>0</v>
      </c>
      <c r="U385" s="59" t="str">
        <f t="shared" si="43"/>
        <v>SIM</v>
      </c>
      <c r="V385" s="15"/>
    </row>
    <row r="386" spans="2:22" x14ac:dyDescent="0.2">
      <c r="B386" s="5" t="s">
        <v>581</v>
      </c>
      <c r="C386" s="5" t="s">
        <v>206</v>
      </c>
      <c r="D386" s="22">
        <f t="shared" si="39"/>
        <v>10</v>
      </c>
      <c r="E386" s="5" t="s">
        <v>241</v>
      </c>
      <c r="F386" s="20">
        <v>39638</v>
      </c>
      <c r="G386" s="34">
        <v>1</v>
      </c>
      <c r="H386" s="39">
        <v>65</v>
      </c>
      <c r="I386" s="36">
        <f t="shared" si="40"/>
        <v>65</v>
      </c>
      <c r="J386" s="45">
        <v>10</v>
      </c>
      <c r="K386" s="46">
        <f t="shared" si="41"/>
        <v>120</v>
      </c>
      <c r="L386" s="42">
        <f t="shared" si="42"/>
        <v>13</v>
      </c>
      <c r="M386" s="24">
        <f t="shared" si="45"/>
        <v>162</v>
      </c>
      <c r="N386" s="26">
        <v>0</v>
      </c>
      <c r="O386" s="61">
        <v>0</v>
      </c>
      <c r="P386" s="60">
        <f>'Cálculo 31.12.2021'!P386+'Cálculo Jan2022'!O386</f>
        <v>-65</v>
      </c>
      <c r="Q386" s="78"/>
      <c r="R386" s="75"/>
      <c r="S386" s="74"/>
      <c r="T386" s="55">
        <f t="shared" si="44"/>
        <v>0</v>
      </c>
      <c r="U386" s="59" t="str">
        <f t="shared" si="43"/>
        <v>SIM</v>
      </c>
      <c r="V386" s="15"/>
    </row>
    <row r="387" spans="2:22" x14ac:dyDescent="0.2">
      <c r="B387" s="5" t="s">
        <v>581</v>
      </c>
      <c r="C387" s="5" t="s">
        <v>206</v>
      </c>
      <c r="D387" s="22">
        <f t="shared" si="39"/>
        <v>10</v>
      </c>
      <c r="E387" s="5" t="s">
        <v>363</v>
      </c>
      <c r="F387" s="20">
        <v>39638</v>
      </c>
      <c r="G387" s="34">
        <v>2</v>
      </c>
      <c r="H387" s="39">
        <v>97.5</v>
      </c>
      <c r="I387" s="36">
        <f t="shared" si="40"/>
        <v>195</v>
      </c>
      <c r="J387" s="45">
        <v>10</v>
      </c>
      <c r="K387" s="46">
        <f t="shared" si="41"/>
        <v>120</v>
      </c>
      <c r="L387" s="42">
        <f t="shared" si="42"/>
        <v>13</v>
      </c>
      <c r="M387" s="24">
        <f t="shared" si="45"/>
        <v>162</v>
      </c>
      <c r="N387" s="26">
        <v>0</v>
      </c>
      <c r="O387" s="61">
        <v>0</v>
      </c>
      <c r="P387" s="60">
        <f>'Cálculo 31.12.2021'!P387+'Cálculo Jan2022'!O387</f>
        <v>-195</v>
      </c>
      <c r="Q387" s="78"/>
      <c r="R387" s="75"/>
      <c r="S387" s="74"/>
      <c r="T387" s="55">
        <f t="shared" si="44"/>
        <v>0</v>
      </c>
      <c r="U387" s="59" t="str">
        <f t="shared" si="43"/>
        <v>SIM</v>
      </c>
      <c r="V387" s="15"/>
    </row>
    <row r="388" spans="2:22" x14ac:dyDescent="0.2">
      <c r="B388" s="5" t="s">
        <v>581</v>
      </c>
      <c r="C388" s="5" t="s">
        <v>206</v>
      </c>
      <c r="D388" s="22">
        <f t="shared" ref="D388:D451" si="46">((12*100)/K388)</f>
        <v>10</v>
      </c>
      <c r="E388" s="5" t="s">
        <v>364</v>
      </c>
      <c r="F388" s="20">
        <v>39638</v>
      </c>
      <c r="G388" s="34">
        <v>1</v>
      </c>
      <c r="H388" s="39">
        <v>189</v>
      </c>
      <c r="I388" s="36">
        <f t="shared" ref="I388:I451" si="47">G388*H388</f>
        <v>189</v>
      </c>
      <c r="J388" s="45">
        <v>10</v>
      </c>
      <c r="K388" s="46">
        <f t="shared" ref="K388:K451" si="48">J388*12</f>
        <v>120</v>
      </c>
      <c r="L388" s="42">
        <f t="shared" ref="L388:L451" si="49">DATEDIF(F388,$F$2,"Y")</f>
        <v>13</v>
      </c>
      <c r="M388" s="24">
        <f t="shared" si="45"/>
        <v>162</v>
      </c>
      <c r="N388" s="26">
        <v>0</v>
      </c>
      <c r="O388" s="61">
        <v>0</v>
      </c>
      <c r="P388" s="60">
        <f>'Cálculo 31.12.2021'!P388+'Cálculo Jan2022'!O388</f>
        <v>-189</v>
      </c>
      <c r="Q388" s="78"/>
      <c r="R388" s="75"/>
      <c r="S388" s="74"/>
      <c r="T388" s="55">
        <f t="shared" si="44"/>
        <v>0</v>
      </c>
      <c r="U388" s="59" t="str">
        <f t="shared" ref="U388:U451" si="50">IF(M388&gt;K388,"SIM","NÃO")</f>
        <v>SIM</v>
      </c>
      <c r="V388" s="15"/>
    </row>
    <row r="389" spans="2:22" x14ac:dyDescent="0.2">
      <c r="B389" s="5" t="s">
        <v>581</v>
      </c>
      <c r="C389" s="5" t="s">
        <v>208</v>
      </c>
      <c r="D389" s="22">
        <f t="shared" si="46"/>
        <v>10</v>
      </c>
      <c r="E389" s="5" t="s">
        <v>106</v>
      </c>
      <c r="F389" s="20">
        <v>39666</v>
      </c>
      <c r="G389" s="34">
        <v>1</v>
      </c>
      <c r="H389" s="39">
        <v>649</v>
      </c>
      <c r="I389" s="36">
        <f t="shared" si="47"/>
        <v>649</v>
      </c>
      <c r="J389" s="45">
        <v>10</v>
      </c>
      <c r="K389" s="46">
        <f t="shared" si="48"/>
        <v>120</v>
      </c>
      <c r="L389" s="42">
        <f t="shared" si="49"/>
        <v>13</v>
      </c>
      <c r="M389" s="24">
        <f t="shared" si="45"/>
        <v>161</v>
      </c>
      <c r="N389" s="26">
        <v>0</v>
      </c>
      <c r="O389" s="61">
        <v>0</v>
      </c>
      <c r="P389" s="60">
        <f>'Cálculo 31.12.2021'!P389+'Cálculo Jan2022'!O389</f>
        <v>-649</v>
      </c>
      <c r="Q389" s="78"/>
      <c r="R389" s="75"/>
      <c r="S389" s="74"/>
      <c r="T389" s="55">
        <f t="shared" ref="T389:T452" si="51">I389+P389</f>
        <v>0</v>
      </c>
      <c r="U389" s="59" t="str">
        <f t="shared" si="50"/>
        <v>SIM</v>
      </c>
      <c r="V389" s="15"/>
    </row>
    <row r="390" spans="2:22" x14ac:dyDescent="0.2">
      <c r="B390" s="5" t="s">
        <v>581</v>
      </c>
      <c r="C390" s="5" t="s">
        <v>208</v>
      </c>
      <c r="D390" s="22">
        <f t="shared" si="46"/>
        <v>10</v>
      </c>
      <c r="E390" s="5" t="s">
        <v>107</v>
      </c>
      <c r="F390" s="20">
        <v>39679</v>
      </c>
      <c r="G390" s="34">
        <v>1</v>
      </c>
      <c r="H390" s="39">
        <v>462</v>
      </c>
      <c r="I390" s="36">
        <f t="shared" si="47"/>
        <v>462</v>
      </c>
      <c r="J390" s="45">
        <v>10</v>
      </c>
      <c r="K390" s="46">
        <f t="shared" si="48"/>
        <v>120</v>
      </c>
      <c r="L390" s="42">
        <f t="shared" si="49"/>
        <v>13</v>
      </c>
      <c r="M390" s="24">
        <f t="shared" si="45"/>
        <v>161</v>
      </c>
      <c r="N390" s="26">
        <v>0</v>
      </c>
      <c r="O390" s="61">
        <v>0</v>
      </c>
      <c r="P390" s="60">
        <f>'Cálculo 31.12.2021'!P390+'Cálculo Jan2022'!O390</f>
        <v>-462</v>
      </c>
      <c r="Q390" s="78"/>
      <c r="R390" s="75"/>
      <c r="S390" s="74"/>
      <c r="T390" s="55">
        <f t="shared" si="51"/>
        <v>0</v>
      </c>
      <c r="U390" s="59" t="str">
        <f t="shared" si="50"/>
        <v>SIM</v>
      </c>
      <c r="V390" s="15"/>
    </row>
    <row r="391" spans="2:22" x14ac:dyDescent="0.2">
      <c r="B391" s="5" t="s">
        <v>581</v>
      </c>
      <c r="C391" s="5" t="s">
        <v>206</v>
      </c>
      <c r="D391" s="22">
        <f t="shared" si="46"/>
        <v>10</v>
      </c>
      <c r="E391" s="5" t="s">
        <v>365</v>
      </c>
      <c r="F391" s="20">
        <v>39680</v>
      </c>
      <c r="G391" s="34">
        <v>1</v>
      </c>
      <c r="H391" s="39">
        <v>248</v>
      </c>
      <c r="I391" s="36">
        <f t="shared" si="47"/>
        <v>248</v>
      </c>
      <c r="J391" s="45">
        <v>10</v>
      </c>
      <c r="K391" s="46">
        <f t="shared" si="48"/>
        <v>120</v>
      </c>
      <c r="L391" s="42">
        <f t="shared" si="49"/>
        <v>13</v>
      </c>
      <c r="M391" s="24">
        <f t="shared" si="45"/>
        <v>161</v>
      </c>
      <c r="N391" s="26">
        <v>0</v>
      </c>
      <c r="O391" s="61">
        <v>0</v>
      </c>
      <c r="P391" s="60">
        <f>'Cálculo 31.12.2021'!P391+'Cálculo Jan2022'!O391</f>
        <v>-248</v>
      </c>
      <c r="Q391" s="78"/>
      <c r="R391" s="75"/>
      <c r="S391" s="74"/>
      <c r="T391" s="55">
        <f t="shared" si="51"/>
        <v>0</v>
      </c>
      <c r="U391" s="59" t="str">
        <f t="shared" si="50"/>
        <v>SIM</v>
      </c>
      <c r="V391" s="15"/>
    </row>
    <row r="392" spans="2:22" x14ac:dyDescent="0.2">
      <c r="B392" s="5" t="s">
        <v>581</v>
      </c>
      <c r="C392" s="5" t="s">
        <v>205</v>
      </c>
      <c r="D392" s="22">
        <f t="shared" si="46"/>
        <v>20</v>
      </c>
      <c r="E392" s="5" t="s">
        <v>496</v>
      </c>
      <c r="F392" s="20">
        <v>39682</v>
      </c>
      <c r="G392" s="34">
        <v>5</v>
      </c>
      <c r="H392" s="39">
        <v>2065.5</v>
      </c>
      <c r="I392" s="36">
        <f t="shared" si="47"/>
        <v>10327.5</v>
      </c>
      <c r="J392" s="45">
        <v>5</v>
      </c>
      <c r="K392" s="46">
        <f t="shared" si="48"/>
        <v>60</v>
      </c>
      <c r="L392" s="42">
        <f t="shared" si="49"/>
        <v>13</v>
      </c>
      <c r="M392" s="24">
        <f t="shared" si="45"/>
        <v>161</v>
      </c>
      <c r="N392" s="26">
        <v>0</v>
      </c>
      <c r="O392" s="61">
        <v>0</v>
      </c>
      <c r="P392" s="60">
        <f>'Cálculo 31.12.2021'!P392+'Cálculo Jan2022'!O392</f>
        <v>-10327.5</v>
      </c>
      <c r="Q392" s="78"/>
      <c r="R392" s="75"/>
      <c r="S392" s="74"/>
      <c r="T392" s="55">
        <f t="shared" si="51"/>
        <v>0</v>
      </c>
      <c r="U392" s="59" t="str">
        <f t="shared" si="50"/>
        <v>SIM</v>
      </c>
      <c r="V392" s="15"/>
    </row>
    <row r="393" spans="2:22" x14ac:dyDescent="0.2">
      <c r="B393" s="5" t="s">
        <v>581</v>
      </c>
      <c r="C393" s="5" t="s">
        <v>205</v>
      </c>
      <c r="D393" s="22">
        <f t="shared" si="46"/>
        <v>20</v>
      </c>
      <c r="E393" s="5" t="s">
        <v>495</v>
      </c>
      <c r="F393" s="20">
        <v>39682</v>
      </c>
      <c r="G393" s="34">
        <v>4</v>
      </c>
      <c r="H393" s="39">
        <v>506.5</v>
      </c>
      <c r="I393" s="36">
        <f t="shared" si="47"/>
        <v>2026</v>
      </c>
      <c r="J393" s="45">
        <v>5</v>
      </c>
      <c r="K393" s="46">
        <f t="shared" si="48"/>
        <v>60</v>
      </c>
      <c r="L393" s="42">
        <f t="shared" si="49"/>
        <v>13</v>
      </c>
      <c r="M393" s="24">
        <f t="shared" si="45"/>
        <v>161</v>
      </c>
      <c r="N393" s="26">
        <v>0</v>
      </c>
      <c r="O393" s="61">
        <v>0</v>
      </c>
      <c r="P393" s="60">
        <f>'Cálculo 31.12.2021'!P393+'Cálculo Jan2022'!O393</f>
        <v>-2026</v>
      </c>
      <c r="Q393" s="78"/>
      <c r="R393" s="75"/>
      <c r="S393" s="74"/>
      <c r="T393" s="55">
        <f t="shared" si="51"/>
        <v>0</v>
      </c>
      <c r="U393" s="59" t="str">
        <f t="shared" si="50"/>
        <v>SIM</v>
      </c>
      <c r="V393" s="15"/>
    </row>
    <row r="394" spans="2:22" x14ac:dyDescent="0.2">
      <c r="B394" s="5" t="s">
        <v>581</v>
      </c>
      <c r="C394" s="5" t="s">
        <v>206</v>
      </c>
      <c r="D394" s="22">
        <f t="shared" si="46"/>
        <v>10</v>
      </c>
      <c r="E394" s="5" t="s">
        <v>366</v>
      </c>
      <c r="F394" s="20">
        <v>39685</v>
      </c>
      <c r="G394" s="34">
        <v>1</v>
      </c>
      <c r="H394" s="39">
        <v>229</v>
      </c>
      <c r="I394" s="36">
        <f t="shared" si="47"/>
        <v>229</v>
      </c>
      <c r="J394" s="45">
        <v>10</v>
      </c>
      <c r="K394" s="46">
        <f t="shared" si="48"/>
        <v>120</v>
      </c>
      <c r="L394" s="42">
        <f t="shared" si="49"/>
        <v>13</v>
      </c>
      <c r="M394" s="24">
        <f t="shared" si="45"/>
        <v>161</v>
      </c>
      <c r="N394" s="26">
        <v>0</v>
      </c>
      <c r="O394" s="61">
        <v>0</v>
      </c>
      <c r="P394" s="60">
        <f>'Cálculo 31.12.2021'!P394+'Cálculo Jan2022'!O394</f>
        <v>-229</v>
      </c>
      <c r="Q394" s="78"/>
      <c r="R394" s="75"/>
      <c r="S394" s="74"/>
      <c r="T394" s="55">
        <f t="shared" si="51"/>
        <v>0</v>
      </c>
      <c r="U394" s="59" t="str">
        <f t="shared" si="50"/>
        <v>SIM</v>
      </c>
      <c r="V394" s="15"/>
    </row>
    <row r="395" spans="2:22" x14ac:dyDescent="0.2">
      <c r="B395" s="5" t="s">
        <v>582</v>
      </c>
      <c r="C395" s="5" t="s">
        <v>6</v>
      </c>
      <c r="D395" s="22">
        <f t="shared" si="46"/>
        <v>4</v>
      </c>
      <c r="E395" s="5" t="s">
        <v>572</v>
      </c>
      <c r="F395" s="20">
        <v>39723</v>
      </c>
      <c r="G395" s="34">
        <v>1</v>
      </c>
      <c r="H395" s="39">
        <v>132327.17000000001</v>
      </c>
      <c r="I395" s="36">
        <f t="shared" si="47"/>
        <v>132327.17000000001</v>
      </c>
      <c r="J395" s="45">
        <v>25</v>
      </c>
      <c r="K395" s="46">
        <f t="shared" si="48"/>
        <v>300</v>
      </c>
      <c r="L395" s="42">
        <f t="shared" si="49"/>
        <v>13</v>
      </c>
      <c r="M395" s="24">
        <f t="shared" ref="M395:M458" si="52">DATEDIF(F395,$F$2,"M")</f>
        <v>159</v>
      </c>
      <c r="N395" s="26">
        <v>0</v>
      </c>
      <c r="O395" s="61">
        <f>(SLN(I395,N395,K395))*-1</f>
        <v>-441.09056666666669</v>
      </c>
      <c r="P395" s="60">
        <f>'Cálculo 31.12.2021'!P395+'Cálculo Jan2022'!O395</f>
        <v>-70133.400099999999</v>
      </c>
      <c r="Q395" s="78"/>
      <c r="R395" s="75"/>
      <c r="S395" s="74"/>
      <c r="T395" s="55">
        <f t="shared" si="51"/>
        <v>62193.769900000014</v>
      </c>
      <c r="U395" s="59" t="str">
        <f t="shared" si="50"/>
        <v>NÃO</v>
      </c>
      <c r="V395" s="15"/>
    </row>
    <row r="396" spans="2:22" x14ac:dyDescent="0.2">
      <c r="B396" s="5" t="s">
        <v>581</v>
      </c>
      <c r="C396" s="5" t="s">
        <v>206</v>
      </c>
      <c r="D396" s="22">
        <f t="shared" si="46"/>
        <v>10</v>
      </c>
      <c r="E396" s="5" t="s">
        <v>367</v>
      </c>
      <c r="F396" s="20">
        <v>39734</v>
      </c>
      <c r="G396" s="34">
        <v>1</v>
      </c>
      <c r="H396" s="39">
        <v>539</v>
      </c>
      <c r="I396" s="36">
        <f t="shared" si="47"/>
        <v>539</v>
      </c>
      <c r="J396" s="45">
        <v>10</v>
      </c>
      <c r="K396" s="46">
        <f t="shared" si="48"/>
        <v>120</v>
      </c>
      <c r="L396" s="42">
        <f t="shared" si="49"/>
        <v>13</v>
      </c>
      <c r="M396" s="24">
        <f t="shared" si="52"/>
        <v>159</v>
      </c>
      <c r="N396" s="26">
        <v>0</v>
      </c>
      <c r="O396" s="61">
        <v>0</v>
      </c>
      <c r="P396" s="60">
        <f>'Cálculo 31.12.2021'!P396+'Cálculo Jan2022'!O396</f>
        <v>-539</v>
      </c>
      <c r="Q396" s="78"/>
      <c r="R396" s="75"/>
      <c r="S396" s="74"/>
      <c r="T396" s="55">
        <f t="shared" si="51"/>
        <v>0</v>
      </c>
      <c r="U396" s="59" t="str">
        <f t="shared" si="50"/>
        <v>SIM</v>
      </c>
      <c r="V396" s="15"/>
    </row>
    <row r="397" spans="2:22" x14ac:dyDescent="0.2">
      <c r="B397" s="5" t="s">
        <v>581</v>
      </c>
      <c r="C397" s="5" t="s">
        <v>208</v>
      </c>
      <c r="D397" s="22">
        <f t="shared" si="46"/>
        <v>10</v>
      </c>
      <c r="E397" s="5" t="s">
        <v>108</v>
      </c>
      <c r="F397" s="20">
        <v>39760</v>
      </c>
      <c r="G397" s="34">
        <v>2</v>
      </c>
      <c r="H397" s="39">
        <v>966</v>
      </c>
      <c r="I397" s="36">
        <f t="shared" si="47"/>
        <v>1932</v>
      </c>
      <c r="J397" s="45">
        <v>10</v>
      </c>
      <c r="K397" s="46">
        <f t="shared" si="48"/>
        <v>120</v>
      </c>
      <c r="L397" s="42">
        <f t="shared" si="49"/>
        <v>13</v>
      </c>
      <c r="M397" s="24">
        <f t="shared" si="52"/>
        <v>158</v>
      </c>
      <c r="N397" s="26">
        <v>0</v>
      </c>
      <c r="O397" s="61">
        <v>0</v>
      </c>
      <c r="P397" s="60">
        <f>'Cálculo 31.12.2021'!P397+'Cálculo Jan2022'!O397</f>
        <v>-1932</v>
      </c>
      <c r="Q397" s="78"/>
      <c r="R397" s="75"/>
      <c r="S397" s="74"/>
      <c r="T397" s="55">
        <f t="shared" si="51"/>
        <v>0</v>
      </c>
      <c r="U397" s="59" t="str">
        <f t="shared" si="50"/>
        <v>SIM</v>
      </c>
      <c r="V397" s="15"/>
    </row>
    <row r="398" spans="2:22" x14ac:dyDescent="0.2">
      <c r="B398" s="5" t="s">
        <v>581</v>
      </c>
      <c r="C398" s="5" t="s">
        <v>206</v>
      </c>
      <c r="D398" s="22">
        <f t="shared" si="46"/>
        <v>10</v>
      </c>
      <c r="E398" s="5" t="s">
        <v>368</v>
      </c>
      <c r="F398" s="20">
        <v>39766</v>
      </c>
      <c r="G398" s="34">
        <v>1</v>
      </c>
      <c r="H398" s="39">
        <v>207</v>
      </c>
      <c r="I398" s="36">
        <f t="shared" si="47"/>
        <v>207</v>
      </c>
      <c r="J398" s="45">
        <v>10</v>
      </c>
      <c r="K398" s="46">
        <f t="shared" si="48"/>
        <v>120</v>
      </c>
      <c r="L398" s="42">
        <f t="shared" si="49"/>
        <v>13</v>
      </c>
      <c r="M398" s="24">
        <f t="shared" si="52"/>
        <v>158</v>
      </c>
      <c r="N398" s="26">
        <v>0</v>
      </c>
      <c r="O398" s="61">
        <v>0</v>
      </c>
      <c r="P398" s="60">
        <f>'Cálculo 31.12.2021'!P398+'Cálculo Jan2022'!O398</f>
        <v>-207</v>
      </c>
      <c r="Q398" s="78"/>
      <c r="R398" s="75"/>
      <c r="S398" s="74"/>
      <c r="T398" s="55">
        <f t="shared" si="51"/>
        <v>0</v>
      </c>
      <c r="U398" s="59" t="str">
        <f t="shared" si="50"/>
        <v>SIM</v>
      </c>
      <c r="V398" s="15"/>
    </row>
    <row r="399" spans="2:22" x14ac:dyDescent="0.2">
      <c r="B399" s="5" t="s">
        <v>581</v>
      </c>
      <c r="C399" s="5" t="s">
        <v>206</v>
      </c>
      <c r="D399" s="22">
        <f t="shared" si="46"/>
        <v>10</v>
      </c>
      <c r="E399" s="5" t="s">
        <v>369</v>
      </c>
      <c r="F399" s="20">
        <v>39805</v>
      </c>
      <c r="G399" s="34">
        <v>1</v>
      </c>
      <c r="H399" s="39">
        <v>734.92</v>
      </c>
      <c r="I399" s="36">
        <f t="shared" si="47"/>
        <v>734.92</v>
      </c>
      <c r="J399" s="45">
        <v>10</v>
      </c>
      <c r="K399" s="46">
        <f t="shared" si="48"/>
        <v>120</v>
      </c>
      <c r="L399" s="42">
        <f t="shared" si="49"/>
        <v>13</v>
      </c>
      <c r="M399" s="24">
        <f t="shared" si="52"/>
        <v>157</v>
      </c>
      <c r="N399" s="26">
        <v>0</v>
      </c>
      <c r="O399" s="61">
        <v>0</v>
      </c>
      <c r="P399" s="60">
        <f>'Cálculo 31.12.2021'!P399+'Cálculo Jan2022'!O399</f>
        <v>-734.92</v>
      </c>
      <c r="Q399" s="78"/>
      <c r="R399" s="75"/>
      <c r="S399" s="74"/>
      <c r="T399" s="55">
        <f t="shared" si="51"/>
        <v>0</v>
      </c>
      <c r="U399" s="59" t="str">
        <f t="shared" si="50"/>
        <v>SIM</v>
      </c>
      <c r="V399" s="15"/>
    </row>
    <row r="400" spans="2:22" x14ac:dyDescent="0.2">
      <c r="B400" s="5" t="s">
        <v>581</v>
      </c>
      <c r="C400" s="5" t="s">
        <v>206</v>
      </c>
      <c r="D400" s="22">
        <f t="shared" si="46"/>
        <v>10</v>
      </c>
      <c r="E400" s="5" t="s">
        <v>370</v>
      </c>
      <c r="F400" s="20">
        <v>39842</v>
      </c>
      <c r="G400" s="34">
        <v>1</v>
      </c>
      <c r="H400" s="39">
        <v>175</v>
      </c>
      <c r="I400" s="36">
        <f t="shared" si="47"/>
        <v>175</v>
      </c>
      <c r="J400" s="45">
        <v>10</v>
      </c>
      <c r="K400" s="46">
        <f t="shared" si="48"/>
        <v>120</v>
      </c>
      <c r="L400" s="42">
        <f t="shared" si="49"/>
        <v>13</v>
      </c>
      <c r="M400" s="24">
        <f t="shared" si="52"/>
        <v>156</v>
      </c>
      <c r="N400" s="26">
        <v>0</v>
      </c>
      <c r="O400" s="61">
        <v>0</v>
      </c>
      <c r="P400" s="60">
        <f>'Cálculo 31.12.2021'!P400+'Cálculo Jan2022'!O400</f>
        <v>-175</v>
      </c>
      <c r="Q400" s="78"/>
      <c r="R400" s="75"/>
      <c r="S400" s="74"/>
      <c r="T400" s="55">
        <f t="shared" si="51"/>
        <v>0</v>
      </c>
      <c r="U400" s="59" t="str">
        <f t="shared" si="50"/>
        <v>SIM</v>
      </c>
      <c r="V400" s="15"/>
    </row>
    <row r="401" spans="2:22" x14ac:dyDescent="0.2">
      <c r="B401" s="5" t="s">
        <v>581</v>
      </c>
      <c r="C401" s="5" t="s">
        <v>208</v>
      </c>
      <c r="D401" s="22">
        <f t="shared" si="46"/>
        <v>10</v>
      </c>
      <c r="E401" s="5" t="s">
        <v>76</v>
      </c>
      <c r="F401" s="20">
        <v>39846</v>
      </c>
      <c r="G401" s="34">
        <v>1</v>
      </c>
      <c r="H401" s="39">
        <v>1134</v>
      </c>
      <c r="I401" s="36">
        <f t="shared" si="47"/>
        <v>1134</v>
      </c>
      <c r="J401" s="45">
        <v>10</v>
      </c>
      <c r="K401" s="46">
        <f t="shared" si="48"/>
        <v>120</v>
      </c>
      <c r="L401" s="42">
        <f t="shared" si="49"/>
        <v>12</v>
      </c>
      <c r="M401" s="24">
        <f t="shared" si="52"/>
        <v>155</v>
      </c>
      <c r="N401" s="26">
        <v>0</v>
      </c>
      <c r="O401" s="61">
        <v>0</v>
      </c>
      <c r="P401" s="60">
        <f>'Cálculo 31.12.2021'!P401+'Cálculo Jan2022'!O401</f>
        <v>-1134</v>
      </c>
      <c r="Q401" s="78"/>
      <c r="R401" s="75"/>
      <c r="S401" s="74"/>
      <c r="T401" s="55">
        <f t="shared" si="51"/>
        <v>0</v>
      </c>
      <c r="U401" s="59" t="str">
        <f t="shared" si="50"/>
        <v>SIM</v>
      </c>
      <c r="V401" s="15"/>
    </row>
    <row r="402" spans="2:22" x14ac:dyDescent="0.2">
      <c r="B402" s="5" t="s">
        <v>581</v>
      </c>
      <c r="C402" s="5" t="s">
        <v>208</v>
      </c>
      <c r="D402" s="22">
        <f t="shared" si="46"/>
        <v>10</v>
      </c>
      <c r="E402" s="5" t="s">
        <v>19</v>
      </c>
      <c r="F402" s="20">
        <v>39854</v>
      </c>
      <c r="G402" s="34">
        <v>1</v>
      </c>
      <c r="H402" s="39">
        <v>320</v>
      </c>
      <c r="I402" s="36">
        <f t="shared" si="47"/>
        <v>320</v>
      </c>
      <c r="J402" s="45">
        <v>10</v>
      </c>
      <c r="K402" s="46">
        <f t="shared" si="48"/>
        <v>120</v>
      </c>
      <c r="L402" s="42">
        <f t="shared" si="49"/>
        <v>12</v>
      </c>
      <c r="M402" s="24">
        <f t="shared" si="52"/>
        <v>155</v>
      </c>
      <c r="N402" s="26">
        <v>0</v>
      </c>
      <c r="O402" s="61">
        <v>0</v>
      </c>
      <c r="P402" s="60">
        <f>'Cálculo 31.12.2021'!P402+'Cálculo Jan2022'!O402</f>
        <v>-320</v>
      </c>
      <c r="Q402" s="78"/>
      <c r="R402" s="75"/>
      <c r="S402" s="74"/>
      <c r="T402" s="55">
        <f t="shared" si="51"/>
        <v>0</v>
      </c>
      <c r="U402" s="59" t="str">
        <f t="shared" si="50"/>
        <v>SIM</v>
      </c>
      <c r="V402" s="15"/>
    </row>
    <row r="403" spans="2:22" x14ac:dyDescent="0.2">
      <c r="B403" s="5" t="s">
        <v>581</v>
      </c>
      <c r="C403" s="5" t="s">
        <v>205</v>
      </c>
      <c r="D403" s="22">
        <f t="shared" si="46"/>
        <v>20</v>
      </c>
      <c r="E403" s="5" t="s">
        <v>497</v>
      </c>
      <c r="F403" s="20">
        <v>39872</v>
      </c>
      <c r="G403" s="34">
        <v>2</v>
      </c>
      <c r="H403" s="39">
        <v>1122</v>
      </c>
      <c r="I403" s="36">
        <f t="shared" si="47"/>
        <v>2244</v>
      </c>
      <c r="J403" s="45">
        <v>5</v>
      </c>
      <c r="K403" s="46">
        <f t="shared" si="48"/>
        <v>60</v>
      </c>
      <c r="L403" s="42">
        <f t="shared" si="49"/>
        <v>12</v>
      </c>
      <c r="M403" s="24">
        <f t="shared" si="52"/>
        <v>155</v>
      </c>
      <c r="N403" s="26">
        <v>0</v>
      </c>
      <c r="O403" s="61">
        <v>0</v>
      </c>
      <c r="P403" s="60">
        <f>'Cálculo 31.12.2021'!P403+'Cálculo Jan2022'!O403</f>
        <v>-2244</v>
      </c>
      <c r="Q403" s="78"/>
      <c r="R403" s="75"/>
      <c r="S403" s="74"/>
      <c r="T403" s="55">
        <f t="shared" si="51"/>
        <v>0</v>
      </c>
      <c r="U403" s="59" t="str">
        <f t="shared" si="50"/>
        <v>SIM</v>
      </c>
      <c r="V403" s="15"/>
    </row>
    <row r="404" spans="2:22" x14ac:dyDescent="0.2">
      <c r="B404" s="5" t="s">
        <v>581</v>
      </c>
      <c r="C404" s="5" t="s">
        <v>206</v>
      </c>
      <c r="D404" s="22">
        <f t="shared" si="46"/>
        <v>10</v>
      </c>
      <c r="E404" s="5" t="s">
        <v>371</v>
      </c>
      <c r="F404" s="20">
        <v>39873</v>
      </c>
      <c r="G404" s="34">
        <v>2</v>
      </c>
      <c r="H404" s="39">
        <v>380.5</v>
      </c>
      <c r="I404" s="36">
        <f t="shared" si="47"/>
        <v>761</v>
      </c>
      <c r="J404" s="45">
        <v>10</v>
      </c>
      <c r="K404" s="46">
        <f t="shared" si="48"/>
        <v>120</v>
      </c>
      <c r="L404" s="42">
        <f t="shared" si="49"/>
        <v>12</v>
      </c>
      <c r="M404" s="24">
        <f t="shared" si="52"/>
        <v>154</v>
      </c>
      <c r="N404" s="26">
        <v>0</v>
      </c>
      <c r="O404" s="61">
        <v>0</v>
      </c>
      <c r="P404" s="60">
        <f>'Cálculo 31.12.2021'!P404+'Cálculo Jan2022'!O404</f>
        <v>-761</v>
      </c>
      <c r="Q404" s="78"/>
      <c r="R404" s="75"/>
      <c r="S404" s="74"/>
      <c r="T404" s="55">
        <f t="shared" si="51"/>
        <v>0</v>
      </c>
      <c r="U404" s="59" t="str">
        <f t="shared" si="50"/>
        <v>SIM</v>
      </c>
      <c r="V404" s="15"/>
    </row>
    <row r="405" spans="2:22" x14ac:dyDescent="0.2">
      <c r="B405" s="5" t="s">
        <v>581</v>
      </c>
      <c r="C405" s="5" t="s">
        <v>206</v>
      </c>
      <c r="D405" s="22">
        <f t="shared" si="46"/>
        <v>10</v>
      </c>
      <c r="E405" s="5" t="s">
        <v>306</v>
      </c>
      <c r="F405" s="20">
        <v>39891</v>
      </c>
      <c r="G405" s="34">
        <v>2</v>
      </c>
      <c r="H405" s="39">
        <v>119</v>
      </c>
      <c r="I405" s="36">
        <f t="shared" si="47"/>
        <v>238</v>
      </c>
      <c r="J405" s="45">
        <v>10</v>
      </c>
      <c r="K405" s="46">
        <f t="shared" si="48"/>
        <v>120</v>
      </c>
      <c r="L405" s="42">
        <f t="shared" si="49"/>
        <v>12</v>
      </c>
      <c r="M405" s="24">
        <f t="shared" si="52"/>
        <v>154</v>
      </c>
      <c r="N405" s="26">
        <v>0</v>
      </c>
      <c r="O405" s="61">
        <v>0</v>
      </c>
      <c r="P405" s="60">
        <f>'Cálculo 31.12.2021'!P405+'Cálculo Jan2022'!O405</f>
        <v>-238</v>
      </c>
      <c r="Q405" s="78"/>
      <c r="R405" s="75"/>
      <c r="S405" s="74"/>
      <c r="T405" s="55">
        <f t="shared" si="51"/>
        <v>0</v>
      </c>
      <c r="U405" s="59" t="str">
        <f t="shared" si="50"/>
        <v>SIM</v>
      </c>
      <c r="V405" s="15"/>
    </row>
    <row r="406" spans="2:22" x14ac:dyDescent="0.2">
      <c r="B406" s="5" t="s">
        <v>581</v>
      </c>
      <c r="C406" s="5" t="s">
        <v>206</v>
      </c>
      <c r="D406" s="22">
        <f t="shared" si="46"/>
        <v>10</v>
      </c>
      <c r="E406" s="5" t="s">
        <v>372</v>
      </c>
      <c r="F406" s="20">
        <v>39891</v>
      </c>
      <c r="G406" s="34">
        <v>1</v>
      </c>
      <c r="H406" s="39">
        <v>199</v>
      </c>
      <c r="I406" s="36">
        <f t="shared" si="47"/>
        <v>199</v>
      </c>
      <c r="J406" s="45">
        <v>10</v>
      </c>
      <c r="K406" s="46">
        <f t="shared" si="48"/>
        <v>120</v>
      </c>
      <c r="L406" s="42">
        <f t="shared" si="49"/>
        <v>12</v>
      </c>
      <c r="M406" s="24">
        <f t="shared" si="52"/>
        <v>154</v>
      </c>
      <c r="N406" s="26">
        <v>0</v>
      </c>
      <c r="O406" s="61">
        <v>0</v>
      </c>
      <c r="P406" s="60">
        <f>'Cálculo 31.12.2021'!P406+'Cálculo Jan2022'!O406</f>
        <v>-199</v>
      </c>
      <c r="Q406" s="78"/>
      <c r="R406" s="75"/>
      <c r="S406" s="74"/>
      <c r="T406" s="55">
        <f t="shared" si="51"/>
        <v>0</v>
      </c>
      <c r="U406" s="59" t="str">
        <f t="shared" si="50"/>
        <v>SIM</v>
      </c>
      <c r="V406" s="15"/>
    </row>
    <row r="407" spans="2:22" x14ac:dyDescent="0.2">
      <c r="B407" s="5" t="s">
        <v>581</v>
      </c>
      <c r="C407" s="5" t="s">
        <v>208</v>
      </c>
      <c r="D407" s="22">
        <f t="shared" si="46"/>
        <v>10</v>
      </c>
      <c r="E407" s="5" t="s">
        <v>109</v>
      </c>
      <c r="F407" s="20">
        <v>39911</v>
      </c>
      <c r="G407" s="34">
        <v>1</v>
      </c>
      <c r="H407" s="39">
        <v>2580</v>
      </c>
      <c r="I407" s="36">
        <f t="shared" si="47"/>
        <v>2580</v>
      </c>
      <c r="J407" s="45">
        <v>10</v>
      </c>
      <c r="K407" s="46">
        <f t="shared" si="48"/>
        <v>120</v>
      </c>
      <c r="L407" s="42">
        <f t="shared" si="49"/>
        <v>12</v>
      </c>
      <c r="M407" s="24">
        <f t="shared" si="52"/>
        <v>153</v>
      </c>
      <c r="N407" s="26">
        <v>0</v>
      </c>
      <c r="O407" s="61">
        <v>0</v>
      </c>
      <c r="P407" s="60">
        <f>'Cálculo 31.12.2021'!P407+'Cálculo Jan2022'!O407</f>
        <v>-2580</v>
      </c>
      <c r="Q407" s="78"/>
      <c r="R407" s="75"/>
      <c r="S407" s="74"/>
      <c r="T407" s="55">
        <f t="shared" si="51"/>
        <v>0</v>
      </c>
      <c r="U407" s="59" t="str">
        <f t="shared" si="50"/>
        <v>SIM</v>
      </c>
      <c r="V407" s="15"/>
    </row>
    <row r="408" spans="2:22" x14ac:dyDescent="0.2">
      <c r="B408" s="5" t="s">
        <v>581</v>
      </c>
      <c r="C408" s="5" t="s">
        <v>206</v>
      </c>
      <c r="D408" s="22">
        <f t="shared" si="46"/>
        <v>10</v>
      </c>
      <c r="E408" s="5" t="s">
        <v>373</v>
      </c>
      <c r="F408" s="20">
        <v>39912</v>
      </c>
      <c r="G408" s="34">
        <v>1</v>
      </c>
      <c r="H408" s="39">
        <v>270</v>
      </c>
      <c r="I408" s="36">
        <f t="shared" si="47"/>
        <v>270</v>
      </c>
      <c r="J408" s="45">
        <v>10</v>
      </c>
      <c r="K408" s="46">
        <f t="shared" si="48"/>
        <v>120</v>
      </c>
      <c r="L408" s="42">
        <f t="shared" si="49"/>
        <v>12</v>
      </c>
      <c r="M408" s="24">
        <f t="shared" si="52"/>
        <v>153</v>
      </c>
      <c r="N408" s="26">
        <v>0</v>
      </c>
      <c r="O408" s="61">
        <v>0</v>
      </c>
      <c r="P408" s="60">
        <f>'Cálculo 31.12.2021'!P408+'Cálculo Jan2022'!O408</f>
        <v>-270</v>
      </c>
      <c r="Q408" s="78"/>
      <c r="R408" s="75"/>
      <c r="S408" s="74"/>
      <c r="T408" s="55">
        <f t="shared" si="51"/>
        <v>0</v>
      </c>
      <c r="U408" s="59" t="str">
        <f t="shared" si="50"/>
        <v>SIM</v>
      </c>
      <c r="V408" s="15"/>
    </row>
    <row r="409" spans="2:22" x14ac:dyDescent="0.2">
      <c r="B409" s="5" t="s">
        <v>581</v>
      </c>
      <c r="C409" s="5" t="s">
        <v>208</v>
      </c>
      <c r="D409" s="22">
        <f t="shared" si="46"/>
        <v>10</v>
      </c>
      <c r="E409" s="5" t="s">
        <v>110</v>
      </c>
      <c r="F409" s="20">
        <v>39919</v>
      </c>
      <c r="G409" s="34">
        <v>1</v>
      </c>
      <c r="H409" s="39">
        <v>320</v>
      </c>
      <c r="I409" s="36">
        <f t="shared" si="47"/>
        <v>320</v>
      </c>
      <c r="J409" s="45">
        <v>10</v>
      </c>
      <c r="K409" s="46">
        <f t="shared" si="48"/>
        <v>120</v>
      </c>
      <c r="L409" s="42">
        <f t="shared" si="49"/>
        <v>12</v>
      </c>
      <c r="M409" s="24">
        <f t="shared" si="52"/>
        <v>153</v>
      </c>
      <c r="N409" s="26">
        <v>0</v>
      </c>
      <c r="O409" s="61">
        <v>0</v>
      </c>
      <c r="P409" s="60">
        <f>'Cálculo 31.12.2021'!P409+'Cálculo Jan2022'!O409</f>
        <v>-320</v>
      </c>
      <c r="Q409" s="78"/>
      <c r="R409" s="75"/>
      <c r="S409" s="74"/>
      <c r="T409" s="55">
        <f t="shared" si="51"/>
        <v>0</v>
      </c>
      <c r="U409" s="59" t="str">
        <f t="shared" si="50"/>
        <v>SIM</v>
      </c>
      <c r="V409" s="15"/>
    </row>
    <row r="410" spans="2:22" x14ac:dyDescent="0.2">
      <c r="B410" s="5" t="s">
        <v>581</v>
      </c>
      <c r="C410" s="5" t="s">
        <v>205</v>
      </c>
      <c r="D410" s="22">
        <f t="shared" si="46"/>
        <v>20</v>
      </c>
      <c r="E410" s="5" t="s">
        <v>498</v>
      </c>
      <c r="F410" s="20">
        <v>39927</v>
      </c>
      <c r="G410" s="34">
        <v>1</v>
      </c>
      <c r="H410" s="39">
        <v>3454.3</v>
      </c>
      <c r="I410" s="36">
        <f t="shared" si="47"/>
        <v>3454.3</v>
      </c>
      <c r="J410" s="45">
        <v>5</v>
      </c>
      <c r="K410" s="46">
        <f t="shared" si="48"/>
        <v>60</v>
      </c>
      <c r="L410" s="42">
        <f t="shared" si="49"/>
        <v>12</v>
      </c>
      <c r="M410" s="24">
        <f t="shared" si="52"/>
        <v>153</v>
      </c>
      <c r="N410" s="26">
        <v>0</v>
      </c>
      <c r="O410" s="61">
        <v>0</v>
      </c>
      <c r="P410" s="60">
        <f>'Cálculo 31.12.2021'!P410+'Cálculo Jan2022'!O410</f>
        <v>-3454.3</v>
      </c>
      <c r="Q410" s="78"/>
      <c r="R410" s="75"/>
      <c r="S410" s="74"/>
      <c r="T410" s="55">
        <f t="shared" si="51"/>
        <v>0</v>
      </c>
      <c r="U410" s="59" t="str">
        <f t="shared" si="50"/>
        <v>SIM</v>
      </c>
      <c r="V410" s="15"/>
    </row>
    <row r="411" spans="2:22" x14ac:dyDescent="0.2">
      <c r="B411" s="5" t="s">
        <v>581</v>
      </c>
      <c r="C411" s="5" t="s">
        <v>208</v>
      </c>
      <c r="D411" s="22">
        <f t="shared" si="46"/>
        <v>10</v>
      </c>
      <c r="E411" s="5" t="s">
        <v>111</v>
      </c>
      <c r="F411" s="20">
        <v>39932</v>
      </c>
      <c r="G411" s="34">
        <v>1</v>
      </c>
      <c r="H411" s="39">
        <v>680</v>
      </c>
      <c r="I411" s="36">
        <f t="shared" si="47"/>
        <v>680</v>
      </c>
      <c r="J411" s="45">
        <v>10</v>
      </c>
      <c r="K411" s="46">
        <f t="shared" si="48"/>
        <v>120</v>
      </c>
      <c r="L411" s="42">
        <f t="shared" si="49"/>
        <v>12</v>
      </c>
      <c r="M411" s="24">
        <f t="shared" si="52"/>
        <v>153</v>
      </c>
      <c r="N411" s="26">
        <v>0</v>
      </c>
      <c r="O411" s="61">
        <v>0</v>
      </c>
      <c r="P411" s="60">
        <f>'Cálculo 31.12.2021'!P411+'Cálculo Jan2022'!O411</f>
        <v>-680</v>
      </c>
      <c r="Q411" s="78"/>
      <c r="R411" s="75"/>
      <c r="S411" s="74"/>
      <c r="T411" s="55">
        <f t="shared" si="51"/>
        <v>0</v>
      </c>
      <c r="U411" s="59" t="str">
        <f t="shared" si="50"/>
        <v>SIM</v>
      </c>
      <c r="V411" s="15"/>
    </row>
    <row r="412" spans="2:22" x14ac:dyDescent="0.2">
      <c r="B412" s="5" t="s">
        <v>581</v>
      </c>
      <c r="C412" s="5" t="s">
        <v>208</v>
      </c>
      <c r="D412" s="22">
        <f t="shared" si="46"/>
        <v>10</v>
      </c>
      <c r="E412" s="5" t="s">
        <v>112</v>
      </c>
      <c r="F412" s="20">
        <v>39959</v>
      </c>
      <c r="G412" s="34">
        <v>1</v>
      </c>
      <c r="H412" s="39">
        <v>309</v>
      </c>
      <c r="I412" s="36">
        <f t="shared" si="47"/>
        <v>309</v>
      </c>
      <c r="J412" s="45">
        <v>10</v>
      </c>
      <c r="K412" s="46">
        <f t="shared" si="48"/>
        <v>120</v>
      </c>
      <c r="L412" s="42">
        <f t="shared" si="49"/>
        <v>12</v>
      </c>
      <c r="M412" s="24">
        <f t="shared" si="52"/>
        <v>152</v>
      </c>
      <c r="N412" s="26">
        <v>0</v>
      </c>
      <c r="O412" s="61">
        <v>0</v>
      </c>
      <c r="P412" s="60">
        <f>'Cálculo 31.12.2021'!P412+'Cálculo Jan2022'!O412</f>
        <v>-309</v>
      </c>
      <c r="Q412" s="78"/>
      <c r="R412" s="75"/>
      <c r="S412" s="74"/>
      <c r="T412" s="55">
        <f t="shared" si="51"/>
        <v>0</v>
      </c>
      <c r="U412" s="59" t="str">
        <f t="shared" si="50"/>
        <v>SIM</v>
      </c>
      <c r="V412" s="15"/>
    </row>
    <row r="413" spans="2:22" x14ac:dyDescent="0.2">
      <c r="B413" s="5" t="s">
        <v>581</v>
      </c>
      <c r="C413" s="5" t="s">
        <v>206</v>
      </c>
      <c r="D413" s="22">
        <f t="shared" si="46"/>
        <v>10</v>
      </c>
      <c r="E413" s="5" t="s">
        <v>241</v>
      </c>
      <c r="F413" s="20">
        <v>39974</v>
      </c>
      <c r="G413" s="34">
        <v>1</v>
      </c>
      <c r="H413" s="39">
        <v>225</v>
      </c>
      <c r="I413" s="36">
        <f t="shared" si="47"/>
        <v>225</v>
      </c>
      <c r="J413" s="45">
        <v>10</v>
      </c>
      <c r="K413" s="46">
        <f t="shared" si="48"/>
        <v>120</v>
      </c>
      <c r="L413" s="42">
        <f t="shared" si="49"/>
        <v>12</v>
      </c>
      <c r="M413" s="24">
        <f t="shared" si="52"/>
        <v>151</v>
      </c>
      <c r="N413" s="26">
        <v>0</v>
      </c>
      <c r="O413" s="61">
        <v>0</v>
      </c>
      <c r="P413" s="60">
        <f>'Cálculo 31.12.2021'!P413+'Cálculo Jan2022'!O413</f>
        <v>-225</v>
      </c>
      <c r="Q413" s="78"/>
      <c r="R413" s="75"/>
      <c r="S413" s="74"/>
      <c r="T413" s="55">
        <f t="shared" si="51"/>
        <v>0</v>
      </c>
      <c r="U413" s="59" t="str">
        <f t="shared" si="50"/>
        <v>SIM</v>
      </c>
      <c r="V413" s="15"/>
    </row>
    <row r="414" spans="2:22" x14ac:dyDescent="0.2">
      <c r="B414" s="5" t="s">
        <v>581</v>
      </c>
      <c r="C414" s="5" t="s">
        <v>206</v>
      </c>
      <c r="D414" s="22">
        <f t="shared" si="46"/>
        <v>10</v>
      </c>
      <c r="E414" s="5" t="s">
        <v>238</v>
      </c>
      <c r="F414" s="20">
        <v>39974</v>
      </c>
      <c r="G414" s="34">
        <v>2</v>
      </c>
      <c r="H414" s="39">
        <v>490</v>
      </c>
      <c r="I414" s="36">
        <f t="shared" si="47"/>
        <v>980</v>
      </c>
      <c r="J414" s="45">
        <v>10</v>
      </c>
      <c r="K414" s="46">
        <f t="shared" si="48"/>
        <v>120</v>
      </c>
      <c r="L414" s="42">
        <f t="shared" si="49"/>
        <v>12</v>
      </c>
      <c r="M414" s="24">
        <f t="shared" si="52"/>
        <v>151</v>
      </c>
      <c r="N414" s="26">
        <v>0</v>
      </c>
      <c r="O414" s="61">
        <v>0</v>
      </c>
      <c r="P414" s="60">
        <f>'Cálculo 31.12.2021'!P414+'Cálculo Jan2022'!O414</f>
        <v>-980</v>
      </c>
      <c r="Q414" s="78"/>
      <c r="R414" s="75"/>
      <c r="S414" s="74"/>
      <c r="T414" s="55">
        <f t="shared" si="51"/>
        <v>0</v>
      </c>
      <c r="U414" s="59" t="str">
        <f t="shared" si="50"/>
        <v>SIM</v>
      </c>
      <c r="V414" s="15"/>
    </row>
    <row r="415" spans="2:22" x14ac:dyDescent="0.2">
      <c r="B415" s="5" t="s">
        <v>581</v>
      </c>
      <c r="C415" s="5" t="s">
        <v>206</v>
      </c>
      <c r="D415" s="22">
        <f t="shared" si="46"/>
        <v>10</v>
      </c>
      <c r="E415" s="5" t="s">
        <v>374</v>
      </c>
      <c r="F415" s="20">
        <v>39983</v>
      </c>
      <c r="G415" s="34">
        <v>12</v>
      </c>
      <c r="H415" s="39">
        <v>350.61</v>
      </c>
      <c r="I415" s="36">
        <f t="shared" si="47"/>
        <v>4207.32</v>
      </c>
      <c r="J415" s="45">
        <v>10</v>
      </c>
      <c r="K415" s="46">
        <f t="shared" si="48"/>
        <v>120</v>
      </c>
      <c r="L415" s="42">
        <f t="shared" si="49"/>
        <v>12</v>
      </c>
      <c r="M415" s="24">
        <f t="shared" si="52"/>
        <v>151</v>
      </c>
      <c r="N415" s="26">
        <v>0</v>
      </c>
      <c r="O415" s="61">
        <v>0</v>
      </c>
      <c r="P415" s="60">
        <f>'Cálculo 31.12.2021'!P415+'Cálculo Jan2022'!O415</f>
        <v>-4207.32</v>
      </c>
      <c r="Q415" s="78"/>
      <c r="R415" s="75"/>
      <c r="S415" s="74"/>
      <c r="T415" s="55">
        <f t="shared" si="51"/>
        <v>0</v>
      </c>
      <c r="U415" s="59" t="str">
        <f t="shared" si="50"/>
        <v>SIM</v>
      </c>
      <c r="V415" s="15"/>
    </row>
    <row r="416" spans="2:22" x14ac:dyDescent="0.2">
      <c r="B416" s="5" t="s">
        <v>581</v>
      </c>
      <c r="C416" s="5" t="s">
        <v>205</v>
      </c>
      <c r="D416" s="22">
        <f t="shared" si="46"/>
        <v>20</v>
      </c>
      <c r="E416" s="5" t="s">
        <v>499</v>
      </c>
      <c r="F416" s="20">
        <v>39983</v>
      </c>
      <c r="G416" s="34">
        <v>15</v>
      </c>
      <c r="H416" s="64">
        <v>2047.39</v>
      </c>
      <c r="I416" s="36">
        <f t="shared" si="47"/>
        <v>30710.850000000002</v>
      </c>
      <c r="J416" s="45">
        <v>5</v>
      </c>
      <c r="K416" s="46">
        <f t="shared" si="48"/>
        <v>60</v>
      </c>
      <c r="L416" s="42">
        <f t="shared" si="49"/>
        <v>12</v>
      </c>
      <c r="M416" s="24">
        <f t="shared" si="52"/>
        <v>151</v>
      </c>
      <c r="N416" s="26">
        <v>0</v>
      </c>
      <c r="O416" s="61">
        <v>0</v>
      </c>
      <c r="P416" s="60">
        <f>'Cálculo 31.12.2021'!P416+'Cálculo Jan2022'!O416</f>
        <v>-30710.850000000002</v>
      </c>
      <c r="Q416" s="78"/>
      <c r="R416" s="75"/>
      <c r="S416" s="74"/>
      <c r="T416" s="55">
        <f t="shared" si="51"/>
        <v>0</v>
      </c>
      <c r="U416" s="59" t="str">
        <f t="shared" si="50"/>
        <v>SIM</v>
      </c>
      <c r="V416" s="15"/>
    </row>
    <row r="417" spans="2:22" x14ac:dyDescent="0.2">
      <c r="B417" s="5" t="s">
        <v>581</v>
      </c>
      <c r="C417" s="5" t="s">
        <v>205</v>
      </c>
      <c r="D417" s="22">
        <f t="shared" si="46"/>
        <v>20</v>
      </c>
      <c r="E417" s="5" t="s">
        <v>471</v>
      </c>
      <c r="F417" s="20">
        <v>39983</v>
      </c>
      <c r="G417" s="34">
        <v>2</v>
      </c>
      <c r="H417" s="39">
        <v>350.61</v>
      </c>
      <c r="I417" s="36">
        <f t="shared" si="47"/>
        <v>701.22</v>
      </c>
      <c r="J417" s="45">
        <v>5</v>
      </c>
      <c r="K417" s="46">
        <f t="shared" si="48"/>
        <v>60</v>
      </c>
      <c r="L417" s="42">
        <f t="shared" si="49"/>
        <v>12</v>
      </c>
      <c r="M417" s="24">
        <f t="shared" si="52"/>
        <v>151</v>
      </c>
      <c r="N417" s="26">
        <v>0</v>
      </c>
      <c r="O417" s="61">
        <v>0</v>
      </c>
      <c r="P417" s="60">
        <f>'Cálculo 31.12.2021'!P417+'Cálculo Jan2022'!O417</f>
        <v>-701.22</v>
      </c>
      <c r="Q417" s="78"/>
      <c r="R417" s="75"/>
      <c r="S417" s="74"/>
      <c r="T417" s="55">
        <f t="shared" si="51"/>
        <v>0</v>
      </c>
      <c r="U417" s="59" t="str">
        <f t="shared" si="50"/>
        <v>SIM</v>
      </c>
      <c r="V417" s="15"/>
    </row>
    <row r="418" spans="2:22" x14ac:dyDescent="0.2">
      <c r="B418" s="5" t="s">
        <v>581</v>
      </c>
      <c r="C418" s="5" t="s">
        <v>205</v>
      </c>
      <c r="D418" s="22">
        <f t="shared" si="46"/>
        <v>20</v>
      </c>
      <c r="E418" s="5" t="s">
        <v>500</v>
      </c>
      <c r="F418" s="20">
        <v>39984</v>
      </c>
      <c r="G418" s="34">
        <v>1</v>
      </c>
      <c r="H418" s="39">
        <v>2999.77</v>
      </c>
      <c r="I418" s="36">
        <f t="shared" si="47"/>
        <v>2999.77</v>
      </c>
      <c r="J418" s="45">
        <v>5</v>
      </c>
      <c r="K418" s="46">
        <f t="shared" si="48"/>
        <v>60</v>
      </c>
      <c r="L418" s="42">
        <f t="shared" si="49"/>
        <v>12</v>
      </c>
      <c r="M418" s="24">
        <f t="shared" si="52"/>
        <v>151</v>
      </c>
      <c r="N418" s="26">
        <v>0</v>
      </c>
      <c r="O418" s="61">
        <v>0</v>
      </c>
      <c r="P418" s="60">
        <f>'Cálculo 31.12.2021'!P418+'Cálculo Jan2022'!O418</f>
        <v>-2999.77</v>
      </c>
      <c r="Q418" s="78"/>
      <c r="R418" s="75"/>
      <c r="S418" s="74"/>
      <c r="T418" s="55">
        <f t="shared" si="51"/>
        <v>0</v>
      </c>
      <c r="U418" s="59" t="str">
        <f t="shared" si="50"/>
        <v>SIM</v>
      </c>
      <c r="V418" s="15"/>
    </row>
    <row r="419" spans="2:22" x14ac:dyDescent="0.2">
      <c r="B419" s="5" t="s">
        <v>581</v>
      </c>
      <c r="C419" s="5" t="s">
        <v>208</v>
      </c>
      <c r="D419" s="22">
        <f t="shared" si="46"/>
        <v>10</v>
      </c>
      <c r="E419" s="5" t="s">
        <v>113</v>
      </c>
      <c r="F419" s="20">
        <v>40036</v>
      </c>
      <c r="G419" s="34">
        <v>1</v>
      </c>
      <c r="H419" s="39">
        <v>1990</v>
      </c>
      <c r="I419" s="36">
        <f t="shared" si="47"/>
        <v>1990</v>
      </c>
      <c r="J419" s="45">
        <v>10</v>
      </c>
      <c r="K419" s="46">
        <f t="shared" si="48"/>
        <v>120</v>
      </c>
      <c r="L419" s="42">
        <f t="shared" si="49"/>
        <v>12</v>
      </c>
      <c r="M419" s="24">
        <f t="shared" si="52"/>
        <v>149</v>
      </c>
      <c r="N419" s="26">
        <v>0</v>
      </c>
      <c r="O419" s="61">
        <v>0</v>
      </c>
      <c r="P419" s="60">
        <f>'Cálculo 31.12.2021'!P419+'Cálculo Jan2022'!O419</f>
        <v>-1990</v>
      </c>
      <c r="Q419" s="78"/>
      <c r="R419" s="75"/>
      <c r="S419" s="74"/>
      <c r="T419" s="55">
        <f t="shared" si="51"/>
        <v>0</v>
      </c>
      <c r="U419" s="59" t="str">
        <f t="shared" si="50"/>
        <v>SIM</v>
      </c>
      <c r="V419" s="15"/>
    </row>
    <row r="420" spans="2:22" x14ac:dyDescent="0.2">
      <c r="B420" s="5" t="s">
        <v>581</v>
      </c>
      <c r="C420" s="5" t="s">
        <v>208</v>
      </c>
      <c r="D420" s="22">
        <f t="shared" si="46"/>
        <v>10</v>
      </c>
      <c r="E420" s="5" t="s">
        <v>114</v>
      </c>
      <c r="F420" s="20">
        <v>40050</v>
      </c>
      <c r="G420" s="34">
        <v>1</v>
      </c>
      <c r="H420" s="39">
        <v>579</v>
      </c>
      <c r="I420" s="36">
        <f t="shared" si="47"/>
        <v>579</v>
      </c>
      <c r="J420" s="45">
        <v>10</v>
      </c>
      <c r="K420" s="46">
        <f t="shared" si="48"/>
        <v>120</v>
      </c>
      <c r="L420" s="42">
        <f t="shared" si="49"/>
        <v>12</v>
      </c>
      <c r="M420" s="24">
        <f t="shared" si="52"/>
        <v>149</v>
      </c>
      <c r="N420" s="26">
        <v>0</v>
      </c>
      <c r="O420" s="61">
        <v>0</v>
      </c>
      <c r="P420" s="60">
        <f>'Cálculo 31.12.2021'!P420+'Cálculo Jan2022'!O420</f>
        <v>-579</v>
      </c>
      <c r="Q420" s="78"/>
      <c r="R420" s="75"/>
      <c r="S420" s="74"/>
      <c r="T420" s="55">
        <f t="shared" si="51"/>
        <v>0</v>
      </c>
      <c r="U420" s="59" t="str">
        <f t="shared" si="50"/>
        <v>SIM</v>
      </c>
      <c r="V420" s="15"/>
    </row>
    <row r="421" spans="2:22" x14ac:dyDescent="0.2">
      <c r="B421" s="5" t="s">
        <v>581</v>
      </c>
      <c r="C421" s="5" t="s">
        <v>205</v>
      </c>
      <c r="D421" s="22">
        <f t="shared" si="46"/>
        <v>20</v>
      </c>
      <c r="E421" s="5" t="s">
        <v>501</v>
      </c>
      <c r="F421" s="20">
        <v>40094</v>
      </c>
      <c r="G421" s="34">
        <v>5</v>
      </c>
      <c r="H421" s="64">
        <v>4800</v>
      </c>
      <c r="I421" s="36">
        <f t="shared" si="47"/>
        <v>24000</v>
      </c>
      <c r="J421" s="45">
        <v>5</v>
      </c>
      <c r="K421" s="46">
        <f t="shared" si="48"/>
        <v>60</v>
      </c>
      <c r="L421" s="42">
        <f t="shared" si="49"/>
        <v>12</v>
      </c>
      <c r="M421" s="24">
        <f t="shared" si="52"/>
        <v>147</v>
      </c>
      <c r="N421" s="26">
        <v>0</v>
      </c>
      <c r="O421" s="61">
        <v>0</v>
      </c>
      <c r="P421" s="60">
        <f>'Cálculo 31.12.2021'!P421+'Cálculo Jan2022'!O421</f>
        <v>-24000</v>
      </c>
      <c r="Q421" s="78"/>
      <c r="R421" s="75"/>
      <c r="S421" s="74"/>
      <c r="T421" s="55">
        <f t="shared" si="51"/>
        <v>0</v>
      </c>
      <c r="U421" s="59" t="str">
        <f t="shared" si="50"/>
        <v>SIM</v>
      </c>
      <c r="V421" s="15"/>
    </row>
    <row r="422" spans="2:22" x14ac:dyDescent="0.2">
      <c r="B422" s="5" t="s">
        <v>581</v>
      </c>
      <c r="C422" s="5" t="s">
        <v>205</v>
      </c>
      <c r="D422" s="22">
        <f t="shared" si="46"/>
        <v>20</v>
      </c>
      <c r="E422" s="5" t="s">
        <v>502</v>
      </c>
      <c r="F422" s="20">
        <v>40094</v>
      </c>
      <c r="G422" s="34">
        <v>2</v>
      </c>
      <c r="H422" s="64">
        <v>12500</v>
      </c>
      <c r="I422" s="36">
        <f t="shared" si="47"/>
        <v>25000</v>
      </c>
      <c r="J422" s="45">
        <v>5</v>
      </c>
      <c r="K422" s="46">
        <f t="shared" si="48"/>
        <v>60</v>
      </c>
      <c r="L422" s="42">
        <f t="shared" si="49"/>
        <v>12</v>
      </c>
      <c r="M422" s="24">
        <f t="shared" si="52"/>
        <v>147</v>
      </c>
      <c r="N422" s="26">
        <v>0</v>
      </c>
      <c r="O422" s="61">
        <v>0</v>
      </c>
      <c r="P422" s="60">
        <f>'Cálculo 31.12.2021'!P422+'Cálculo Jan2022'!O422</f>
        <v>-25000</v>
      </c>
      <c r="Q422" s="78"/>
      <c r="R422" s="75"/>
      <c r="S422" s="74"/>
      <c r="T422" s="55">
        <f t="shared" si="51"/>
        <v>0</v>
      </c>
      <c r="U422" s="59" t="str">
        <f t="shared" si="50"/>
        <v>SIM</v>
      </c>
      <c r="V422" s="15"/>
    </row>
    <row r="423" spans="2:22" x14ac:dyDescent="0.2">
      <c r="B423" s="5" t="s">
        <v>581</v>
      </c>
      <c r="C423" s="5" t="s">
        <v>205</v>
      </c>
      <c r="D423" s="22">
        <f t="shared" si="46"/>
        <v>20</v>
      </c>
      <c r="E423" s="5" t="s">
        <v>503</v>
      </c>
      <c r="F423" s="20">
        <v>40099</v>
      </c>
      <c r="G423" s="34">
        <v>1</v>
      </c>
      <c r="H423" s="39">
        <v>2419</v>
      </c>
      <c r="I423" s="36">
        <f t="shared" si="47"/>
        <v>2419</v>
      </c>
      <c r="J423" s="45">
        <v>5</v>
      </c>
      <c r="K423" s="46">
        <f t="shared" si="48"/>
        <v>60</v>
      </c>
      <c r="L423" s="42">
        <f t="shared" si="49"/>
        <v>12</v>
      </c>
      <c r="M423" s="24">
        <f t="shared" si="52"/>
        <v>147</v>
      </c>
      <c r="N423" s="26">
        <v>0</v>
      </c>
      <c r="O423" s="61">
        <v>0</v>
      </c>
      <c r="P423" s="60">
        <f>'Cálculo 31.12.2021'!P423+'Cálculo Jan2022'!O423</f>
        <v>-2419</v>
      </c>
      <c r="Q423" s="78"/>
      <c r="R423" s="75"/>
      <c r="S423" s="74"/>
      <c r="T423" s="55">
        <f t="shared" si="51"/>
        <v>0</v>
      </c>
      <c r="U423" s="59" t="str">
        <f t="shared" si="50"/>
        <v>SIM</v>
      </c>
      <c r="V423" s="15"/>
    </row>
    <row r="424" spans="2:22" x14ac:dyDescent="0.2">
      <c r="B424" s="5" t="s">
        <v>581</v>
      </c>
      <c r="C424" s="5" t="s">
        <v>208</v>
      </c>
      <c r="D424" s="22">
        <f t="shared" si="46"/>
        <v>10</v>
      </c>
      <c r="E424" s="5" t="s">
        <v>115</v>
      </c>
      <c r="F424" s="20">
        <v>40105</v>
      </c>
      <c r="G424" s="34">
        <v>1</v>
      </c>
      <c r="H424" s="39">
        <v>1782</v>
      </c>
      <c r="I424" s="36">
        <f t="shared" si="47"/>
        <v>1782</v>
      </c>
      <c r="J424" s="45">
        <v>10</v>
      </c>
      <c r="K424" s="46">
        <f t="shared" si="48"/>
        <v>120</v>
      </c>
      <c r="L424" s="42">
        <f t="shared" si="49"/>
        <v>12</v>
      </c>
      <c r="M424" s="24">
        <f t="shared" si="52"/>
        <v>147</v>
      </c>
      <c r="N424" s="26">
        <v>0</v>
      </c>
      <c r="O424" s="61">
        <v>0</v>
      </c>
      <c r="P424" s="60">
        <f>'Cálculo 31.12.2021'!P424+'Cálculo Jan2022'!O424</f>
        <v>-1782</v>
      </c>
      <c r="Q424" s="78"/>
      <c r="R424" s="75"/>
      <c r="S424" s="74"/>
      <c r="T424" s="55">
        <f t="shared" si="51"/>
        <v>0</v>
      </c>
      <c r="U424" s="59" t="str">
        <f t="shared" si="50"/>
        <v>SIM</v>
      </c>
      <c r="V424" s="15"/>
    </row>
    <row r="425" spans="2:22" x14ac:dyDescent="0.2">
      <c r="B425" s="5" t="s">
        <v>582</v>
      </c>
      <c r="C425" s="5" t="s">
        <v>6</v>
      </c>
      <c r="D425" s="22">
        <f t="shared" si="46"/>
        <v>4</v>
      </c>
      <c r="E425" s="5" t="s">
        <v>573</v>
      </c>
      <c r="F425" s="20">
        <v>40133</v>
      </c>
      <c r="G425" s="34">
        <v>1</v>
      </c>
      <c r="H425" s="39">
        <v>47196.9</v>
      </c>
      <c r="I425" s="36">
        <f t="shared" si="47"/>
        <v>47196.9</v>
      </c>
      <c r="J425" s="45">
        <v>25</v>
      </c>
      <c r="K425" s="46">
        <f t="shared" si="48"/>
        <v>300</v>
      </c>
      <c r="L425" s="42">
        <f t="shared" si="49"/>
        <v>12</v>
      </c>
      <c r="M425" s="24">
        <f t="shared" si="52"/>
        <v>146</v>
      </c>
      <c r="N425" s="26">
        <v>0</v>
      </c>
      <c r="O425" s="61">
        <f>(SLN(I425,N425,K425))*-1</f>
        <v>-157.32300000000001</v>
      </c>
      <c r="P425" s="60">
        <f>'Cálculo 31.12.2021'!P425+'Cálculo Jan2022'!O425</f>
        <v>-22969.158000000003</v>
      </c>
      <c r="Q425" s="78"/>
      <c r="R425" s="75"/>
      <c r="S425" s="74"/>
      <c r="T425" s="55">
        <f t="shared" si="51"/>
        <v>24227.741999999998</v>
      </c>
      <c r="U425" s="59" t="str">
        <f t="shared" si="50"/>
        <v>NÃO</v>
      </c>
      <c r="V425" s="15"/>
    </row>
    <row r="426" spans="2:22" x14ac:dyDescent="0.2">
      <c r="B426" s="5" t="s">
        <v>581</v>
      </c>
      <c r="C426" s="5" t="s">
        <v>208</v>
      </c>
      <c r="D426" s="22">
        <f t="shared" si="46"/>
        <v>10</v>
      </c>
      <c r="E426" s="5" t="s">
        <v>116</v>
      </c>
      <c r="F426" s="20">
        <v>40135</v>
      </c>
      <c r="G426" s="34">
        <v>1</v>
      </c>
      <c r="H426" s="39">
        <v>3999</v>
      </c>
      <c r="I426" s="36">
        <f t="shared" si="47"/>
        <v>3999</v>
      </c>
      <c r="J426" s="45">
        <v>10</v>
      </c>
      <c r="K426" s="46">
        <f t="shared" si="48"/>
        <v>120</v>
      </c>
      <c r="L426" s="42">
        <f t="shared" si="49"/>
        <v>12</v>
      </c>
      <c r="M426" s="24">
        <f t="shared" si="52"/>
        <v>146</v>
      </c>
      <c r="N426" s="26">
        <v>0</v>
      </c>
      <c r="O426" s="61">
        <v>0</v>
      </c>
      <c r="P426" s="60">
        <f>'Cálculo 31.12.2021'!P426+'Cálculo Jan2022'!O426</f>
        <v>-3999</v>
      </c>
      <c r="Q426" s="78"/>
      <c r="R426" s="75"/>
      <c r="S426" s="74"/>
      <c r="T426" s="55">
        <f t="shared" si="51"/>
        <v>0</v>
      </c>
      <c r="U426" s="59" t="str">
        <f t="shared" si="50"/>
        <v>SIM</v>
      </c>
      <c r="V426" s="15"/>
    </row>
    <row r="427" spans="2:22" x14ac:dyDescent="0.2">
      <c r="B427" s="5" t="s">
        <v>582</v>
      </c>
      <c r="C427" s="5" t="s">
        <v>6</v>
      </c>
      <c r="D427" s="22">
        <f t="shared" si="46"/>
        <v>4</v>
      </c>
      <c r="E427" s="5" t="s">
        <v>574</v>
      </c>
      <c r="F427" s="20">
        <v>40155</v>
      </c>
      <c r="G427" s="34">
        <v>1</v>
      </c>
      <c r="H427" s="39">
        <v>574492.93999999994</v>
      </c>
      <c r="I427" s="36">
        <f t="shared" si="47"/>
        <v>574492.93999999994</v>
      </c>
      <c r="J427" s="45">
        <v>25</v>
      </c>
      <c r="K427" s="46">
        <f t="shared" si="48"/>
        <v>300</v>
      </c>
      <c r="L427" s="42">
        <f t="shared" si="49"/>
        <v>12</v>
      </c>
      <c r="M427" s="24">
        <f t="shared" si="52"/>
        <v>145</v>
      </c>
      <c r="N427" s="26">
        <v>0</v>
      </c>
      <c r="O427" s="61">
        <f>(SLN(I427,N427,K427))*-1</f>
        <v>-1914.9764666666665</v>
      </c>
      <c r="P427" s="60">
        <f>'Cálculo 31.12.2021'!P427+'Cálculo Jan2022'!O427</f>
        <v>-277671.58766666666</v>
      </c>
      <c r="Q427" s="78"/>
      <c r="R427" s="75"/>
      <c r="S427" s="74"/>
      <c r="T427" s="55">
        <f t="shared" si="51"/>
        <v>296821.35233333329</v>
      </c>
      <c r="U427" s="59" t="str">
        <f t="shared" si="50"/>
        <v>NÃO</v>
      </c>
      <c r="V427" s="15"/>
    </row>
    <row r="428" spans="2:22" x14ac:dyDescent="0.2">
      <c r="B428" s="5" t="s">
        <v>581</v>
      </c>
      <c r="C428" s="5" t="s">
        <v>208</v>
      </c>
      <c r="D428" s="22">
        <f t="shared" si="46"/>
        <v>10</v>
      </c>
      <c r="E428" s="5" t="s">
        <v>117</v>
      </c>
      <c r="F428" s="20">
        <v>40180</v>
      </c>
      <c r="G428" s="34">
        <v>1</v>
      </c>
      <c r="H428" s="39">
        <v>504</v>
      </c>
      <c r="I428" s="36">
        <f t="shared" si="47"/>
        <v>504</v>
      </c>
      <c r="J428" s="45">
        <v>10</v>
      </c>
      <c r="K428" s="46">
        <f t="shared" si="48"/>
        <v>120</v>
      </c>
      <c r="L428" s="42">
        <f t="shared" si="49"/>
        <v>12</v>
      </c>
      <c r="M428" s="24">
        <f t="shared" si="52"/>
        <v>144</v>
      </c>
      <c r="N428" s="26">
        <v>0</v>
      </c>
      <c r="O428" s="61">
        <v>0</v>
      </c>
      <c r="P428" s="60">
        <f>'Cálculo 31.12.2021'!P428+'Cálculo Jan2022'!O428</f>
        <v>-504</v>
      </c>
      <c r="Q428" s="78"/>
      <c r="R428" s="75"/>
      <c r="S428" s="74"/>
      <c r="T428" s="55">
        <f t="shared" si="51"/>
        <v>0</v>
      </c>
      <c r="U428" s="59" t="str">
        <f t="shared" si="50"/>
        <v>SIM</v>
      </c>
      <c r="V428" s="15"/>
    </row>
    <row r="429" spans="2:22" x14ac:dyDescent="0.2">
      <c r="B429" s="5" t="s">
        <v>581</v>
      </c>
      <c r="C429" s="5" t="s">
        <v>208</v>
      </c>
      <c r="D429" s="22">
        <f t="shared" si="46"/>
        <v>10</v>
      </c>
      <c r="E429" s="5" t="s">
        <v>118</v>
      </c>
      <c r="F429" s="20">
        <v>40183</v>
      </c>
      <c r="G429" s="34">
        <v>1</v>
      </c>
      <c r="H429" s="39">
        <v>903.02</v>
      </c>
      <c r="I429" s="36">
        <f t="shared" si="47"/>
        <v>903.02</v>
      </c>
      <c r="J429" s="45">
        <v>10</v>
      </c>
      <c r="K429" s="46">
        <f t="shared" si="48"/>
        <v>120</v>
      </c>
      <c r="L429" s="42">
        <f t="shared" si="49"/>
        <v>12</v>
      </c>
      <c r="M429" s="24">
        <f t="shared" si="52"/>
        <v>144</v>
      </c>
      <c r="N429" s="26">
        <v>0</v>
      </c>
      <c r="O429" s="61">
        <v>0</v>
      </c>
      <c r="P429" s="60">
        <f>'Cálculo 31.12.2021'!P429+'Cálculo Jan2022'!O429</f>
        <v>-903.02</v>
      </c>
      <c r="Q429" s="78"/>
      <c r="R429" s="75"/>
      <c r="S429" s="74"/>
      <c r="T429" s="55">
        <f t="shared" si="51"/>
        <v>0</v>
      </c>
      <c r="U429" s="59" t="str">
        <f t="shared" si="50"/>
        <v>SIM</v>
      </c>
      <c r="V429" s="15"/>
    </row>
    <row r="430" spans="2:22" x14ac:dyDescent="0.2">
      <c r="B430" s="5" t="s">
        <v>581</v>
      </c>
      <c r="C430" s="5" t="s">
        <v>208</v>
      </c>
      <c r="D430" s="22">
        <f t="shared" si="46"/>
        <v>10</v>
      </c>
      <c r="E430" s="5" t="s">
        <v>119</v>
      </c>
      <c r="F430" s="20">
        <v>40186</v>
      </c>
      <c r="G430" s="34">
        <v>1</v>
      </c>
      <c r="H430" s="39">
        <v>358.49</v>
      </c>
      <c r="I430" s="36">
        <f t="shared" si="47"/>
        <v>358.49</v>
      </c>
      <c r="J430" s="45">
        <v>10</v>
      </c>
      <c r="K430" s="46">
        <f t="shared" si="48"/>
        <v>120</v>
      </c>
      <c r="L430" s="42">
        <f t="shared" si="49"/>
        <v>12</v>
      </c>
      <c r="M430" s="24">
        <f t="shared" si="52"/>
        <v>144</v>
      </c>
      <c r="N430" s="26">
        <v>0</v>
      </c>
      <c r="O430" s="61">
        <v>0</v>
      </c>
      <c r="P430" s="60">
        <f>'Cálculo 31.12.2021'!P430+'Cálculo Jan2022'!O430</f>
        <v>-358.49</v>
      </c>
      <c r="Q430" s="78"/>
      <c r="R430" s="75"/>
      <c r="S430" s="74"/>
      <c r="T430" s="55">
        <f t="shared" si="51"/>
        <v>0</v>
      </c>
      <c r="U430" s="59" t="str">
        <f t="shared" si="50"/>
        <v>SIM</v>
      </c>
      <c r="V430" s="15"/>
    </row>
    <row r="431" spans="2:22" x14ac:dyDescent="0.2">
      <c r="B431" s="5" t="s">
        <v>581</v>
      </c>
      <c r="C431" s="5" t="s">
        <v>208</v>
      </c>
      <c r="D431" s="22">
        <f t="shared" si="46"/>
        <v>10</v>
      </c>
      <c r="E431" s="5" t="s">
        <v>120</v>
      </c>
      <c r="F431" s="20">
        <v>40186</v>
      </c>
      <c r="G431" s="34">
        <v>1</v>
      </c>
      <c r="H431" s="39">
        <v>394.51</v>
      </c>
      <c r="I431" s="36">
        <f t="shared" si="47"/>
        <v>394.51</v>
      </c>
      <c r="J431" s="45">
        <v>10</v>
      </c>
      <c r="K431" s="46">
        <f t="shared" si="48"/>
        <v>120</v>
      </c>
      <c r="L431" s="42">
        <f t="shared" si="49"/>
        <v>12</v>
      </c>
      <c r="M431" s="24">
        <f t="shared" si="52"/>
        <v>144</v>
      </c>
      <c r="N431" s="26">
        <v>0</v>
      </c>
      <c r="O431" s="61">
        <v>0</v>
      </c>
      <c r="P431" s="60">
        <f>'Cálculo 31.12.2021'!P431+'Cálculo Jan2022'!O431</f>
        <v>-394.51</v>
      </c>
      <c r="Q431" s="78"/>
      <c r="R431" s="75"/>
      <c r="S431" s="74"/>
      <c r="T431" s="55">
        <f t="shared" si="51"/>
        <v>0</v>
      </c>
      <c r="U431" s="59" t="str">
        <f t="shared" si="50"/>
        <v>SIM</v>
      </c>
      <c r="V431" s="15"/>
    </row>
    <row r="432" spans="2:22" x14ac:dyDescent="0.2">
      <c r="B432" s="5" t="s">
        <v>581</v>
      </c>
      <c r="C432" s="5" t="s">
        <v>208</v>
      </c>
      <c r="D432" s="22">
        <f t="shared" si="46"/>
        <v>10</v>
      </c>
      <c r="E432" s="5" t="s">
        <v>121</v>
      </c>
      <c r="F432" s="20">
        <v>40192</v>
      </c>
      <c r="G432" s="34">
        <v>3</v>
      </c>
      <c r="H432" s="39">
        <v>783.33</v>
      </c>
      <c r="I432" s="36">
        <f t="shared" si="47"/>
        <v>2349.9900000000002</v>
      </c>
      <c r="J432" s="45">
        <v>10</v>
      </c>
      <c r="K432" s="46">
        <f t="shared" si="48"/>
        <v>120</v>
      </c>
      <c r="L432" s="42">
        <f t="shared" si="49"/>
        <v>12</v>
      </c>
      <c r="M432" s="24">
        <f t="shared" si="52"/>
        <v>144</v>
      </c>
      <c r="N432" s="26">
        <v>0</v>
      </c>
      <c r="O432" s="61">
        <v>0</v>
      </c>
      <c r="P432" s="60">
        <f>'Cálculo 31.12.2021'!P432+'Cálculo Jan2022'!O432</f>
        <v>-2349.9900000000002</v>
      </c>
      <c r="Q432" s="78"/>
      <c r="R432" s="75"/>
      <c r="S432" s="74"/>
      <c r="T432" s="55">
        <f t="shared" si="51"/>
        <v>0</v>
      </c>
      <c r="U432" s="59" t="str">
        <f t="shared" si="50"/>
        <v>SIM</v>
      </c>
      <c r="V432" s="15"/>
    </row>
    <row r="433" spans="2:22" x14ac:dyDescent="0.2">
      <c r="B433" s="5" t="s">
        <v>581</v>
      </c>
      <c r="C433" s="5" t="s">
        <v>205</v>
      </c>
      <c r="D433" s="22">
        <f t="shared" si="46"/>
        <v>20</v>
      </c>
      <c r="E433" s="5" t="s">
        <v>501</v>
      </c>
      <c r="F433" s="20">
        <v>40196</v>
      </c>
      <c r="G433" s="34">
        <v>1</v>
      </c>
      <c r="H433" s="39">
        <v>2639.59</v>
      </c>
      <c r="I433" s="36">
        <f t="shared" si="47"/>
        <v>2639.59</v>
      </c>
      <c r="J433" s="45">
        <v>5</v>
      </c>
      <c r="K433" s="46">
        <f t="shared" si="48"/>
        <v>60</v>
      </c>
      <c r="L433" s="42">
        <f t="shared" si="49"/>
        <v>12</v>
      </c>
      <c r="M433" s="24">
        <f t="shared" si="52"/>
        <v>144</v>
      </c>
      <c r="N433" s="26">
        <v>0</v>
      </c>
      <c r="O433" s="61">
        <v>0</v>
      </c>
      <c r="P433" s="60">
        <f>'Cálculo 31.12.2021'!P433+'Cálculo Jan2022'!O433</f>
        <v>-2639.59</v>
      </c>
      <c r="Q433" s="78"/>
      <c r="R433" s="75"/>
      <c r="S433" s="74"/>
      <c r="T433" s="55">
        <f t="shared" si="51"/>
        <v>0</v>
      </c>
      <c r="U433" s="59" t="str">
        <f t="shared" si="50"/>
        <v>SIM</v>
      </c>
      <c r="V433" s="15"/>
    </row>
    <row r="434" spans="2:22" x14ac:dyDescent="0.2">
      <c r="B434" s="5" t="s">
        <v>581</v>
      </c>
      <c r="C434" s="5" t="s">
        <v>205</v>
      </c>
      <c r="D434" s="22">
        <f t="shared" si="46"/>
        <v>20</v>
      </c>
      <c r="E434" s="5" t="s">
        <v>504</v>
      </c>
      <c r="F434" s="20">
        <v>40212</v>
      </c>
      <c r="G434" s="34">
        <v>1</v>
      </c>
      <c r="H434" s="39">
        <v>700</v>
      </c>
      <c r="I434" s="36">
        <f t="shared" si="47"/>
        <v>700</v>
      </c>
      <c r="J434" s="45">
        <v>5</v>
      </c>
      <c r="K434" s="46">
        <f t="shared" si="48"/>
        <v>60</v>
      </c>
      <c r="L434" s="42">
        <f t="shared" si="49"/>
        <v>11</v>
      </c>
      <c r="M434" s="24">
        <f t="shared" si="52"/>
        <v>143</v>
      </c>
      <c r="N434" s="26">
        <v>0</v>
      </c>
      <c r="O434" s="61">
        <v>0</v>
      </c>
      <c r="P434" s="60">
        <f>'Cálculo 31.12.2021'!P434+'Cálculo Jan2022'!O434</f>
        <v>-700</v>
      </c>
      <c r="Q434" s="78"/>
      <c r="R434" s="75"/>
      <c r="S434" s="74"/>
      <c r="T434" s="55">
        <f t="shared" si="51"/>
        <v>0</v>
      </c>
      <c r="U434" s="59" t="str">
        <f t="shared" si="50"/>
        <v>SIM</v>
      </c>
      <c r="V434" s="15"/>
    </row>
    <row r="435" spans="2:22" x14ac:dyDescent="0.2">
      <c r="B435" s="5" t="s">
        <v>581</v>
      </c>
      <c r="C435" s="5" t="s">
        <v>206</v>
      </c>
      <c r="D435" s="22">
        <f t="shared" si="46"/>
        <v>10</v>
      </c>
      <c r="E435" s="5" t="s">
        <v>375</v>
      </c>
      <c r="F435" s="20">
        <v>40234</v>
      </c>
      <c r="G435" s="34">
        <v>1</v>
      </c>
      <c r="H435" s="39">
        <v>1000</v>
      </c>
      <c r="I435" s="36">
        <f t="shared" si="47"/>
        <v>1000</v>
      </c>
      <c r="J435" s="45">
        <v>10</v>
      </c>
      <c r="K435" s="46">
        <f t="shared" si="48"/>
        <v>120</v>
      </c>
      <c r="L435" s="42">
        <f t="shared" si="49"/>
        <v>11</v>
      </c>
      <c r="M435" s="24">
        <f t="shared" si="52"/>
        <v>143</v>
      </c>
      <c r="N435" s="26">
        <v>0</v>
      </c>
      <c r="O435" s="61">
        <v>0</v>
      </c>
      <c r="P435" s="60">
        <f>'Cálculo 31.12.2021'!P435+'Cálculo Jan2022'!O435</f>
        <v>-1000</v>
      </c>
      <c r="Q435" s="78"/>
      <c r="R435" s="75"/>
      <c r="S435" s="74"/>
      <c r="T435" s="55">
        <f t="shared" si="51"/>
        <v>0</v>
      </c>
      <c r="U435" s="59" t="str">
        <f t="shared" si="50"/>
        <v>SIM</v>
      </c>
      <c r="V435" s="15"/>
    </row>
    <row r="436" spans="2:22" x14ac:dyDescent="0.2">
      <c r="B436" s="5" t="s">
        <v>581</v>
      </c>
      <c r="C436" s="5" t="s">
        <v>208</v>
      </c>
      <c r="D436" s="22">
        <f t="shared" si="46"/>
        <v>10</v>
      </c>
      <c r="E436" s="5" t="s">
        <v>122</v>
      </c>
      <c r="F436" s="20">
        <v>40246</v>
      </c>
      <c r="G436" s="34">
        <v>2</v>
      </c>
      <c r="H436" s="39">
        <v>266.39999999999998</v>
      </c>
      <c r="I436" s="36">
        <f t="shared" si="47"/>
        <v>532.79999999999995</v>
      </c>
      <c r="J436" s="45">
        <v>10</v>
      </c>
      <c r="K436" s="46">
        <f t="shared" si="48"/>
        <v>120</v>
      </c>
      <c r="L436" s="42">
        <f t="shared" si="49"/>
        <v>11</v>
      </c>
      <c r="M436" s="24">
        <f t="shared" si="52"/>
        <v>142</v>
      </c>
      <c r="N436" s="26">
        <v>0</v>
      </c>
      <c r="O436" s="61">
        <v>0</v>
      </c>
      <c r="P436" s="60">
        <f>'Cálculo 31.12.2021'!P436+'Cálculo Jan2022'!O436</f>
        <v>-532.79999999999995</v>
      </c>
      <c r="Q436" s="78"/>
      <c r="R436" s="75"/>
      <c r="S436" s="74"/>
      <c r="T436" s="55">
        <f t="shared" si="51"/>
        <v>0</v>
      </c>
      <c r="U436" s="59" t="str">
        <f t="shared" si="50"/>
        <v>SIM</v>
      </c>
      <c r="V436" s="15"/>
    </row>
    <row r="437" spans="2:22" x14ac:dyDescent="0.2">
      <c r="B437" s="5" t="s">
        <v>581</v>
      </c>
      <c r="C437" s="5" t="s">
        <v>208</v>
      </c>
      <c r="D437" s="22">
        <f t="shared" si="46"/>
        <v>10</v>
      </c>
      <c r="E437" s="5" t="s">
        <v>123</v>
      </c>
      <c r="F437" s="20">
        <v>40253</v>
      </c>
      <c r="G437" s="34">
        <v>1</v>
      </c>
      <c r="H437" s="39">
        <v>455</v>
      </c>
      <c r="I437" s="36">
        <f t="shared" si="47"/>
        <v>455</v>
      </c>
      <c r="J437" s="45">
        <v>10</v>
      </c>
      <c r="K437" s="46">
        <f t="shared" si="48"/>
        <v>120</v>
      </c>
      <c r="L437" s="42">
        <f t="shared" si="49"/>
        <v>11</v>
      </c>
      <c r="M437" s="24">
        <f t="shared" si="52"/>
        <v>142</v>
      </c>
      <c r="N437" s="26">
        <v>0</v>
      </c>
      <c r="O437" s="61">
        <v>0</v>
      </c>
      <c r="P437" s="60">
        <f>'Cálculo 31.12.2021'!P437+'Cálculo Jan2022'!O437</f>
        <v>-455</v>
      </c>
      <c r="Q437" s="78"/>
      <c r="R437" s="75"/>
      <c r="S437" s="74"/>
      <c r="T437" s="55">
        <f t="shared" si="51"/>
        <v>0</v>
      </c>
      <c r="U437" s="59" t="str">
        <f t="shared" si="50"/>
        <v>SIM</v>
      </c>
      <c r="V437" s="15"/>
    </row>
    <row r="438" spans="2:22" x14ac:dyDescent="0.2">
      <c r="B438" s="5" t="s">
        <v>581</v>
      </c>
      <c r="C438" s="5" t="s">
        <v>208</v>
      </c>
      <c r="D438" s="22">
        <f t="shared" si="46"/>
        <v>10</v>
      </c>
      <c r="E438" s="5" t="s">
        <v>124</v>
      </c>
      <c r="F438" s="20">
        <v>40262</v>
      </c>
      <c r="G438" s="34">
        <v>1</v>
      </c>
      <c r="H438" s="39">
        <v>3400</v>
      </c>
      <c r="I438" s="36">
        <f t="shared" si="47"/>
        <v>3400</v>
      </c>
      <c r="J438" s="45">
        <v>10</v>
      </c>
      <c r="K438" s="46">
        <f t="shared" si="48"/>
        <v>120</v>
      </c>
      <c r="L438" s="42">
        <f t="shared" si="49"/>
        <v>11</v>
      </c>
      <c r="M438" s="24">
        <f t="shared" si="52"/>
        <v>142</v>
      </c>
      <c r="N438" s="26">
        <v>0</v>
      </c>
      <c r="O438" s="61">
        <v>0</v>
      </c>
      <c r="P438" s="60">
        <f>'Cálculo 31.12.2021'!P438+'Cálculo Jan2022'!O438</f>
        <v>-3400</v>
      </c>
      <c r="Q438" s="78"/>
      <c r="R438" s="75"/>
      <c r="S438" s="74"/>
      <c r="T438" s="55">
        <f t="shared" si="51"/>
        <v>0</v>
      </c>
      <c r="U438" s="59" t="str">
        <f t="shared" si="50"/>
        <v>SIM</v>
      </c>
      <c r="V438" s="15"/>
    </row>
    <row r="439" spans="2:22" x14ac:dyDescent="0.2">
      <c r="B439" s="5" t="s">
        <v>581</v>
      </c>
      <c r="C439" s="5" t="s">
        <v>208</v>
      </c>
      <c r="D439" s="22">
        <f t="shared" si="46"/>
        <v>10</v>
      </c>
      <c r="E439" s="5" t="s">
        <v>125</v>
      </c>
      <c r="F439" s="20">
        <v>40263</v>
      </c>
      <c r="G439" s="34">
        <v>1</v>
      </c>
      <c r="H439" s="39">
        <v>850</v>
      </c>
      <c r="I439" s="36">
        <f t="shared" si="47"/>
        <v>850</v>
      </c>
      <c r="J439" s="45">
        <v>10</v>
      </c>
      <c r="K439" s="46">
        <f t="shared" si="48"/>
        <v>120</v>
      </c>
      <c r="L439" s="42">
        <f t="shared" si="49"/>
        <v>11</v>
      </c>
      <c r="M439" s="24">
        <f t="shared" si="52"/>
        <v>142</v>
      </c>
      <c r="N439" s="26">
        <v>0</v>
      </c>
      <c r="O439" s="61">
        <v>0</v>
      </c>
      <c r="P439" s="60">
        <f>'Cálculo 31.12.2021'!P439+'Cálculo Jan2022'!O439</f>
        <v>-850</v>
      </c>
      <c r="Q439" s="78"/>
      <c r="R439" s="75"/>
      <c r="S439" s="74"/>
      <c r="T439" s="55">
        <f t="shared" si="51"/>
        <v>0</v>
      </c>
      <c r="U439" s="59" t="str">
        <f t="shared" si="50"/>
        <v>SIM</v>
      </c>
      <c r="V439" s="15"/>
    </row>
    <row r="440" spans="2:22" x14ac:dyDescent="0.2">
      <c r="B440" s="5" t="s">
        <v>581</v>
      </c>
      <c r="C440" s="5" t="s">
        <v>208</v>
      </c>
      <c r="D440" s="22">
        <f t="shared" si="46"/>
        <v>10</v>
      </c>
      <c r="E440" s="5" t="s">
        <v>126</v>
      </c>
      <c r="F440" s="20">
        <v>40288</v>
      </c>
      <c r="G440" s="34">
        <v>1</v>
      </c>
      <c r="H440" s="39">
        <v>2400</v>
      </c>
      <c r="I440" s="36">
        <f t="shared" si="47"/>
        <v>2400</v>
      </c>
      <c r="J440" s="45">
        <v>10</v>
      </c>
      <c r="K440" s="46">
        <f t="shared" si="48"/>
        <v>120</v>
      </c>
      <c r="L440" s="42">
        <f t="shared" si="49"/>
        <v>11</v>
      </c>
      <c r="M440" s="24">
        <f t="shared" si="52"/>
        <v>141</v>
      </c>
      <c r="N440" s="26">
        <v>0</v>
      </c>
      <c r="O440" s="61">
        <v>0</v>
      </c>
      <c r="P440" s="60">
        <f>'Cálculo 31.12.2021'!P440+'Cálculo Jan2022'!O440</f>
        <v>-2400</v>
      </c>
      <c r="Q440" s="78"/>
      <c r="R440" s="75"/>
      <c r="S440" s="74"/>
      <c r="T440" s="55">
        <f t="shared" si="51"/>
        <v>0</v>
      </c>
      <c r="U440" s="59" t="str">
        <f t="shared" si="50"/>
        <v>SIM</v>
      </c>
      <c r="V440" s="15"/>
    </row>
    <row r="441" spans="2:22" x14ac:dyDescent="0.2">
      <c r="B441" s="5" t="s">
        <v>581</v>
      </c>
      <c r="C441" s="5" t="s">
        <v>206</v>
      </c>
      <c r="D441" s="22">
        <f t="shared" si="46"/>
        <v>10</v>
      </c>
      <c r="E441" s="5" t="s">
        <v>376</v>
      </c>
      <c r="F441" s="20">
        <v>40301</v>
      </c>
      <c r="G441" s="34">
        <v>1</v>
      </c>
      <c r="H441" s="39">
        <v>1220</v>
      </c>
      <c r="I441" s="36">
        <f t="shared" si="47"/>
        <v>1220</v>
      </c>
      <c r="J441" s="45">
        <v>10</v>
      </c>
      <c r="K441" s="46">
        <f t="shared" si="48"/>
        <v>120</v>
      </c>
      <c r="L441" s="42">
        <f t="shared" si="49"/>
        <v>11</v>
      </c>
      <c r="M441" s="24">
        <f t="shared" si="52"/>
        <v>140</v>
      </c>
      <c r="N441" s="26">
        <v>0</v>
      </c>
      <c r="O441" s="61">
        <v>0</v>
      </c>
      <c r="P441" s="60">
        <f>'Cálculo 31.12.2021'!P441+'Cálculo Jan2022'!O441</f>
        <v>-1220</v>
      </c>
      <c r="Q441" s="78"/>
      <c r="R441" s="75"/>
      <c r="S441" s="74"/>
      <c r="T441" s="55">
        <f t="shared" si="51"/>
        <v>0</v>
      </c>
      <c r="U441" s="59" t="str">
        <f t="shared" si="50"/>
        <v>SIM</v>
      </c>
      <c r="V441" s="15"/>
    </row>
    <row r="442" spans="2:22" x14ac:dyDescent="0.2">
      <c r="B442" s="5" t="s">
        <v>581</v>
      </c>
      <c r="C442" s="5" t="s">
        <v>206</v>
      </c>
      <c r="D442" s="22">
        <f t="shared" si="46"/>
        <v>10</v>
      </c>
      <c r="E442" s="5" t="s">
        <v>377</v>
      </c>
      <c r="F442" s="20">
        <v>40316</v>
      </c>
      <c r="G442" s="34">
        <v>32</v>
      </c>
      <c r="H442" s="66">
        <v>715.03</v>
      </c>
      <c r="I442" s="36">
        <f t="shared" si="47"/>
        <v>22880.959999999999</v>
      </c>
      <c r="J442" s="45">
        <v>10</v>
      </c>
      <c r="K442" s="46">
        <f t="shared" si="48"/>
        <v>120</v>
      </c>
      <c r="L442" s="42">
        <f t="shared" si="49"/>
        <v>11</v>
      </c>
      <c r="M442" s="24">
        <f t="shared" si="52"/>
        <v>140</v>
      </c>
      <c r="N442" s="26">
        <v>0</v>
      </c>
      <c r="O442" s="61">
        <v>0</v>
      </c>
      <c r="P442" s="60">
        <f>'Cálculo 31.12.2021'!P442+'Cálculo Jan2022'!O442</f>
        <v>-22880.959999999999</v>
      </c>
      <c r="Q442" s="78"/>
      <c r="R442" s="75"/>
      <c r="S442" s="74"/>
      <c r="T442" s="55">
        <f t="shared" si="51"/>
        <v>0</v>
      </c>
      <c r="U442" s="59" t="str">
        <f t="shared" si="50"/>
        <v>SIM</v>
      </c>
      <c r="V442" s="15"/>
    </row>
    <row r="443" spans="2:22" x14ac:dyDescent="0.2">
      <c r="B443" s="5" t="s">
        <v>581</v>
      </c>
      <c r="C443" s="5" t="s">
        <v>206</v>
      </c>
      <c r="D443" s="22">
        <f t="shared" si="46"/>
        <v>10</v>
      </c>
      <c r="E443" s="5" t="s">
        <v>377</v>
      </c>
      <c r="F443" s="20">
        <v>40316</v>
      </c>
      <c r="G443" s="34">
        <v>26</v>
      </c>
      <c r="H443" s="66">
        <v>715.04</v>
      </c>
      <c r="I443" s="36">
        <f t="shared" si="47"/>
        <v>18591.04</v>
      </c>
      <c r="J443" s="45">
        <v>10</v>
      </c>
      <c r="K443" s="46">
        <f t="shared" si="48"/>
        <v>120</v>
      </c>
      <c r="L443" s="42">
        <f t="shared" si="49"/>
        <v>11</v>
      </c>
      <c r="M443" s="24">
        <f t="shared" si="52"/>
        <v>140</v>
      </c>
      <c r="N443" s="26">
        <v>0</v>
      </c>
      <c r="O443" s="61">
        <v>0</v>
      </c>
      <c r="P443" s="60">
        <f>'Cálculo 31.12.2021'!P443+'Cálculo Jan2022'!O443</f>
        <v>-18591.04</v>
      </c>
      <c r="Q443" s="78"/>
      <c r="R443" s="75"/>
      <c r="S443" s="74"/>
      <c r="T443" s="55">
        <f t="shared" si="51"/>
        <v>0</v>
      </c>
      <c r="U443" s="59" t="str">
        <f t="shared" si="50"/>
        <v>SIM</v>
      </c>
      <c r="V443" s="15"/>
    </row>
    <row r="444" spans="2:22" x14ac:dyDescent="0.2">
      <c r="B444" s="5" t="s">
        <v>581</v>
      </c>
      <c r="C444" s="5" t="s">
        <v>206</v>
      </c>
      <c r="D444" s="22">
        <f t="shared" si="46"/>
        <v>10</v>
      </c>
      <c r="E444" s="5" t="s">
        <v>378</v>
      </c>
      <c r="F444" s="20">
        <v>40316</v>
      </c>
      <c r="G444" s="34">
        <v>4</v>
      </c>
      <c r="H444" s="64">
        <v>472.5</v>
      </c>
      <c r="I444" s="36">
        <f t="shared" si="47"/>
        <v>1890</v>
      </c>
      <c r="J444" s="45">
        <v>10</v>
      </c>
      <c r="K444" s="46">
        <f t="shared" si="48"/>
        <v>120</v>
      </c>
      <c r="L444" s="42">
        <f t="shared" si="49"/>
        <v>11</v>
      </c>
      <c r="M444" s="24">
        <f t="shared" si="52"/>
        <v>140</v>
      </c>
      <c r="N444" s="26">
        <v>0</v>
      </c>
      <c r="O444" s="61">
        <v>0</v>
      </c>
      <c r="P444" s="60">
        <f>'Cálculo 31.12.2021'!P444+'Cálculo Jan2022'!O444</f>
        <v>-1890</v>
      </c>
      <c r="Q444" s="78"/>
      <c r="R444" s="75"/>
      <c r="S444" s="74"/>
      <c r="T444" s="55">
        <f t="shared" si="51"/>
        <v>0</v>
      </c>
      <c r="U444" s="59" t="str">
        <f t="shared" si="50"/>
        <v>SIM</v>
      </c>
      <c r="V444" s="15"/>
    </row>
    <row r="445" spans="2:22" x14ac:dyDescent="0.2">
      <c r="B445" s="5" t="s">
        <v>581</v>
      </c>
      <c r="C445" s="5" t="s">
        <v>208</v>
      </c>
      <c r="D445" s="22">
        <f t="shared" si="46"/>
        <v>10</v>
      </c>
      <c r="E445" s="5" t="s">
        <v>127</v>
      </c>
      <c r="F445" s="20">
        <v>40317</v>
      </c>
      <c r="G445" s="34">
        <v>1</v>
      </c>
      <c r="H445" s="39">
        <v>799.02</v>
      </c>
      <c r="I445" s="36">
        <f t="shared" si="47"/>
        <v>799.02</v>
      </c>
      <c r="J445" s="45">
        <v>10</v>
      </c>
      <c r="K445" s="46">
        <f t="shared" si="48"/>
        <v>120</v>
      </c>
      <c r="L445" s="42">
        <f t="shared" si="49"/>
        <v>11</v>
      </c>
      <c r="M445" s="24">
        <f t="shared" si="52"/>
        <v>140</v>
      </c>
      <c r="N445" s="26">
        <v>0</v>
      </c>
      <c r="O445" s="61">
        <v>0</v>
      </c>
      <c r="P445" s="60">
        <f>'Cálculo 31.12.2021'!P445+'Cálculo Jan2022'!O445</f>
        <v>-799.02</v>
      </c>
      <c r="Q445" s="78"/>
      <c r="R445" s="75"/>
      <c r="S445" s="74"/>
      <c r="T445" s="55">
        <f t="shared" si="51"/>
        <v>0</v>
      </c>
      <c r="U445" s="59" t="str">
        <f t="shared" si="50"/>
        <v>SIM</v>
      </c>
      <c r="V445" s="15"/>
    </row>
    <row r="446" spans="2:22" x14ac:dyDescent="0.2">
      <c r="B446" s="5" t="s">
        <v>581</v>
      </c>
      <c r="C446" s="5" t="s">
        <v>206</v>
      </c>
      <c r="D446" s="22">
        <f t="shared" si="46"/>
        <v>10</v>
      </c>
      <c r="E446" s="5" t="s">
        <v>379</v>
      </c>
      <c r="F446" s="20">
        <v>40317</v>
      </c>
      <c r="G446" s="34">
        <v>1</v>
      </c>
      <c r="H446" s="39">
        <v>985</v>
      </c>
      <c r="I446" s="36">
        <f t="shared" si="47"/>
        <v>985</v>
      </c>
      <c r="J446" s="45">
        <v>10</v>
      </c>
      <c r="K446" s="46">
        <f t="shared" si="48"/>
        <v>120</v>
      </c>
      <c r="L446" s="42">
        <f t="shared" si="49"/>
        <v>11</v>
      </c>
      <c r="M446" s="24">
        <f t="shared" si="52"/>
        <v>140</v>
      </c>
      <c r="N446" s="26">
        <v>0</v>
      </c>
      <c r="O446" s="61">
        <v>0</v>
      </c>
      <c r="P446" s="60">
        <f>'Cálculo 31.12.2021'!P446+'Cálculo Jan2022'!O446</f>
        <v>-985</v>
      </c>
      <c r="Q446" s="78"/>
      <c r="R446" s="75"/>
      <c r="S446" s="74"/>
      <c r="T446" s="55">
        <f t="shared" si="51"/>
        <v>0</v>
      </c>
      <c r="U446" s="59" t="str">
        <f t="shared" si="50"/>
        <v>SIM</v>
      </c>
      <c r="V446" s="15"/>
    </row>
    <row r="447" spans="2:22" x14ac:dyDescent="0.2">
      <c r="B447" s="5" t="s">
        <v>581</v>
      </c>
      <c r="C447" s="5" t="s">
        <v>205</v>
      </c>
      <c r="D447" s="22">
        <f t="shared" si="46"/>
        <v>20</v>
      </c>
      <c r="E447" s="5" t="s">
        <v>505</v>
      </c>
      <c r="F447" s="20">
        <v>40326</v>
      </c>
      <c r="G447" s="34">
        <v>1</v>
      </c>
      <c r="H447" s="39">
        <v>3703.61</v>
      </c>
      <c r="I447" s="36">
        <f t="shared" si="47"/>
        <v>3703.61</v>
      </c>
      <c r="J447" s="45">
        <v>5</v>
      </c>
      <c r="K447" s="46">
        <f t="shared" si="48"/>
        <v>60</v>
      </c>
      <c r="L447" s="42">
        <f t="shared" si="49"/>
        <v>11</v>
      </c>
      <c r="M447" s="24">
        <f t="shared" si="52"/>
        <v>140</v>
      </c>
      <c r="N447" s="26">
        <v>0</v>
      </c>
      <c r="O447" s="61">
        <v>0</v>
      </c>
      <c r="P447" s="60">
        <f>'Cálculo 31.12.2021'!P447+'Cálculo Jan2022'!O447</f>
        <v>-3703.61</v>
      </c>
      <c r="Q447" s="78"/>
      <c r="R447" s="75"/>
      <c r="S447" s="74"/>
      <c r="T447" s="55">
        <f t="shared" si="51"/>
        <v>0</v>
      </c>
      <c r="U447" s="59" t="str">
        <f t="shared" si="50"/>
        <v>SIM</v>
      </c>
      <c r="V447" s="15"/>
    </row>
    <row r="448" spans="2:22" x14ac:dyDescent="0.2">
      <c r="B448" s="5" t="s">
        <v>581</v>
      </c>
      <c r="C448" s="5" t="s">
        <v>208</v>
      </c>
      <c r="D448" s="22">
        <f t="shared" si="46"/>
        <v>10</v>
      </c>
      <c r="E448" s="5" t="s">
        <v>128</v>
      </c>
      <c r="F448" s="20">
        <v>40329</v>
      </c>
      <c r="G448" s="34">
        <v>1</v>
      </c>
      <c r="H448" s="39">
        <v>1450</v>
      </c>
      <c r="I448" s="36">
        <f t="shared" si="47"/>
        <v>1450</v>
      </c>
      <c r="J448" s="45">
        <v>10</v>
      </c>
      <c r="K448" s="46">
        <f t="shared" si="48"/>
        <v>120</v>
      </c>
      <c r="L448" s="42">
        <f t="shared" si="49"/>
        <v>11</v>
      </c>
      <c r="M448" s="24">
        <f t="shared" si="52"/>
        <v>140</v>
      </c>
      <c r="N448" s="26">
        <v>0</v>
      </c>
      <c r="O448" s="61">
        <v>0</v>
      </c>
      <c r="P448" s="60">
        <f>'Cálculo 31.12.2021'!P448+'Cálculo Jan2022'!O448</f>
        <v>-1450</v>
      </c>
      <c r="Q448" s="78"/>
      <c r="R448" s="75"/>
      <c r="S448" s="74"/>
      <c r="T448" s="55">
        <f t="shared" si="51"/>
        <v>0</v>
      </c>
      <c r="U448" s="59" t="str">
        <f t="shared" si="50"/>
        <v>SIM</v>
      </c>
      <c r="V448" s="15"/>
    </row>
    <row r="449" spans="2:22" x14ac:dyDescent="0.2">
      <c r="B449" s="5" t="s">
        <v>581</v>
      </c>
      <c r="C449" s="5" t="s">
        <v>205</v>
      </c>
      <c r="D449" s="22">
        <f t="shared" si="46"/>
        <v>20</v>
      </c>
      <c r="E449" s="5" t="s">
        <v>489</v>
      </c>
      <c r="F449" s="20">
        <v>40343</v>
      </c>
      <c r="G449" s="34">
        <v>24</v>
      </c>
      <c r="H449" s="64">
        <v>1810.26</v>
      </c>
      <c r="I449" s="36">
        <f t="shared" si="47"/>
        <v>43446.239999999998</v>
      </c>
      <c r="J449" s="45">
        <v>5</v>
      </c>
      <c r="K449" s="46">
        <f t="shared" si="48"/>
        <v>60</v>
      </c>
      <c r="L449" s="42">
        <f t="shared" si="49"/>
        <v>11</v>
      </c>
      <c r="M449" s="24">
        <f t="shared" si="52"/>
        <v>139</v>
      </c>
      <c r="N449" s="26">
        <v>0</v>
      </c>
      <c r="O449" s="61">
        <v>0</v>
      </c>
      <c r="P449" s="60">
        <f>'Cálculo 31.12.2021'!P449+'Cálculo Jan2022'!O449</f>
        <v>-43446.239999999998</v>
      </c>
      <c r="Q449" s="78"/>
      <c r="R449" s="75"/>
      <c r="S449" s="74"/>
      <c r="T449" s="55">
        <f t="shared" si="51"/>
        <v>0</v>
      </c>
      <c r="U449" s="59" t="str">
        <f t="shared" si="50"/>
        <v>SIM</v>
      </c>
      <c r="V449" s="15"/>
    </row>
    <row r="450" spans="2:22" x14ac:dyDescent="0.2">
      <c r="B450" s="5" t="s">
        <v>581</v>
      </c>
      <c r="C450" s="5" t="s">
        <v>205</v>
      </c>
      <c r="D450" s="22">
        <f t="shared" si="46"/>
        <v>20</v>
      </c>
      <c r="E450" s="5" t="s">
        <v>506</v>
      </c>
      <c r="F450" s="20">
        <v>40343</v>
      </c>
      <c r="G450" s="34">
        <v>24</v>
      </c>
      <c r="H450" s="64">
        <v>406.74</v>
      </c>
      <c r="I450" s="36">
        <f t="shared" si="47"/>
        <v>9761.76</v>
      </c>
      <c r="J450" s="45">
        <v>5</v>
      </c>
      <c r="K450" s="46">
        <f t="shared" si="48"/>
        <v>60</v>
      </c>
      <c r="L450" s="42">
        <f t="shared" si="49"/>
        <v>11</v>
      </c>
      <c r="M450" s="24">
        <f t="shared" si="52"/>
        <v>139</v>
      </c>
      <c r="N450" s="26">
        <v>0</v>
      </c>
      <c r="O450" s="61">
        <v>0</v>
      </c>
      <c r="P450" s="60">
        <f>'Cálculo 31.12.2021'!P450+'Cálculo Jan2022'!O450</f>
        <v>-9761.76</v>
      </c>
      <c r="Q450" s="78"/>
      <c r="R450" s="75"/>
      <c r="S450" s="74"/>
      <c r="T450" s="55">
        <f t="shared" si="51"/>
        <v>0</v>
      </c>
      <c r="U450" s="59" t="str">
        <f t="shared" si="50"/>
        <v>SIM</v>
      </c>
      <c r="V450" s="15"/>
    </row>
    <row r="451" spans="2:22" x14ac:dyDescent="0.2">
      <c r="B451" s="5" t="s">
        <v>581</v>
      </c>
      <c r="C451" s="5" t="s">
        <v>206</v>
      </c>
      <c r="D451" s="22">
        <f t="shared" si="46"/>
        <v>10</v>
      </c>
      <c r="E451" s="5" t="s">
        <v>271</v>
      </c>
      <c r="F451" s="20">
        <v>40346</v>
      </c>
      <c r="G451" s="34">
        <v>1</v>
      </c>
      <c r="H451" s="39">
        <v>796</v>
      </c>
      <c r="I451" s="36">
        <f t="shared" si="47"/>
        <v>796</v>
      </c>
      <c r="J451" s="45">
        <v>10</v>
      </c>
      <c r="K451" s="46">
        <f t="shared" si="48"/>
        <v>120</v>
      </c>
      <c r="L451" s="42">
        <f t="shared" si="49"/>
        <v>11</v>
      </c>
      <c r="M451" s="24">
        <f t="shared" si="52"/>
        <v>139</v>
      </c>
      <c r="N451" s="26">
        <v>0</v>
      </c>
      <c r="O451" s="61">
        <v>0</v>
      </c>
      <c r="P451" s="60">
        <f>'Cálculo 31.12.2021'!P451+'Cálculo Jan2022'!O451</f>
        <v>-796</v>
      </c>
      <c r="Q451" s="78"/>
      <c r="R451" s="75"/>
      <c r="S451" s="74"/>
      <c r="T451" s="55">
        <f t="shared" si="51"/>
        <v>0</v>
      </c>
      <c r="U451" s="59" t="str">
        <f t="shared" si="50"/>
        <v>SIM</v>
      </c>
      <c r="V451" s="15"/>
    </row>
    <row r="452" spans="2:22" x14ac:dyDescent="0.2">
      <c r="B452" s="5" t="s">
        <v>581</v>
      </c>
      <c r="C452" s="5" t="s">
        <v>206</v>
      </c>
      <c r="D452" s="22">
        <f t="shared" ref="D452:D515" si="53">((12*100)/K452)</f>
        <v>10</v>
      </c>
      <c r="E452" s="5" t="s">
        <v>380</v>
      </c>
      <c r="F452" s="20">
        <v>40346</v>
      </c>
      <c r="G452" s="34">
        <v>1</v>
      </c>
      <c r="H452" s="39">
        <v>1620</v>
      </c>
      <c r="I452" s="36">
        <f t="shared" ref="I452:I515" si="54">G452*H452</f>
        <v>1620</v>
      </c>
      <c r="J452" s="45">
        <v>10</v>
      </c>
      <c r="K452" s="46">
        <f t="shared" ref="K452:K515" si="55">J452*12</f>
        <v>120</v>
      </c>
      <c r="L452" s="42">
        <f t="shared" ref="L452:L515" si="56">DATEDIF(F452,$F$2,"Y")</f>
        <v>11</v>
      </c>
      <c r="M452" s="24">
        <f t="shared" si="52"/>
        <v>139</v>
      </c>
      <c r="N452" s="26">
        <v>0</v>
      </c>
      <c r="O452" s="61">
        <v>0</v>
      </c>
      <c r="P452" s="60">
        <f>'Cálculo 31.12.2021'!P452+'Cálculo Jan2022'!O452</f>
        <v>-1620</v>
      </c>
      <c r="Q452" s="78"/>
      <c r="R452" s="75"/>
      <c r="S452" s="74"/>
      <c r="T452" s="55">
        <f t="shared" si="51"/>
        <v>0</v>
      </c>
      <c r="U452" s="59" t="str">
        <f t="shared" ref="U452:U515" si="57">IF(M452&gt;K452,"SIM","NÃO")</f>
        <v>SIM</v>
      </c>
      <c r="V452" s="15"/>
    </row>
    <row r="453" spans="2:22" x14ac:dyDescent="0.2">
      <c r="B453" s="5" t="s">
        <v>581</v>
      </c>
      <c r="C453" s="5" t="s">
        <v>206</v>
      </c>
      <c r="D453" s="22">
        <f t="shared" si="53"/>
        <v>10</v>
      </c>
      <c r="E453" s="5" t="s">
        <v>381</v>
      </c>
      <c r="F453" s="20">
        <v>40346</v>
      </c>
      <c r="G453" s="34">
        <v>1</v>
      </c>
      <c r="H453" s="39">
        <v>2000</v>
      </c>
      <c r="I453" s="36">
        <f t="shared" si="54"/>
        <v>2000</v>
      </c>
      <c r="J453" s="45">
        <v>10</v>
      </c>
      <c r="K453" s="46">
        <f t="shared" si="55"/>
        <v>120</v>
      </c>
      <c r="L453" s="42">
        <f t="shared" si="56"/>
        <v>11</v>
      </c>
      <c r="M453" s="24">
        <f t="shared" si="52"/>
        <v>139</v>
      </c>
      <c r="N453" s="26">
        <v>0</v>
      </c>
      <c r="O453" s="61">
        <v>0</v>
      </c>
      <c r="P453" s="60">
        <f>'Cálculo 31.12.2021'!P453+'Cálculo Jan2022'!O453</f>
        <v>-2000</v>
      </c>
      <c r="Q453" s="78"/>
      <c r="R453" s="75"/>
      <c r="S453" s="74"/>
      <c r="T453" s="55">
        <f t="shared" ref="T453:T516" si="58">I453+P453</f>
        <v>0</v>
      </c>
      <c r="U453" s="59" t="str">
        <f t="shared" si="57"/>
        <v>SIM</v>
      </c>
      <c r="V453" s="15"/>
    </row>
    <row r="454" spans="2:22" x14ac:dyDescent="0.2">
      <c r="B454" s="5" t="s">
        <v>581</v>
      </c>
      <c r="C454" s="5" t="s">
        <v>208</v>
      </c>
      <c r="D454" s="22">
        <f t="shared" si="53"/>
        <v>10</v>
      </c>
      <c r="E454" s="5" t="s">
        <v>129</v>
      </c>
      <c r="F454" s="20">
        <v>40367</v>
      </c>
      <c r="G454" s="34">
        <v>2</v>
      </c>
      <c r="H454" s="39">
        <v>2960</v>
      </c>
      <c r="I454" s="36">
        <f t="shared" si="54"/>
        <v>5920</v>
      </c>
      <c r="J454" s="45">
        <v>10</v>
      </c>
      <c r="K454" s="46">
        <f t="shared" si="55"/>
        <v>120</v>
      </c>
      <c r="L454" s="42">
        <f t="shared" si="56"/>
        <v>11</v>
      </c>
      <c r="M454" s="24">
        <f t="shared" si="52"/>
        <v>138</v>
      </c>
      <c r="N454" s="26">
        <v>0</v>
      </c>
      <c r="O454" s="61">
        <v>0</v>
      </c>
      <c r="P454" s="60">
        <f>'Cálculo 31.12.2021'!P454+'Cálculo Jan2022'!O454</f>
        <v>-5920</v>
      </c>
      <c r="Q454" s="78"/>
      <c r="R454" s="75"/>
      <c r="S454" s="74"/>
      <c r="T454" s="55">
        <f t="shared" si="58"/>
        <v>0</v>
      </c>
      <c r="U454" s="59" t="str">
        <f t="shared" si="57"/>
        <v>SIM</v>
      </c>
      <c r="V454" s="15"/>
    </row>
    <row r="455" spans="2:22" x14ac:dyDescent="0.2">
      <c r="B455" s="5" t="s">
        <v>581</v>
      </c>
      <c r="C455" s="5" t="s">
        <v>208</v>
      </c>
      <c r="D455" s="22">
        <f t="shared" si="53"/>
        <v>10</v>
      </c>
      <c r="E455" s="5" t="s">
        <v>130</v>
      </c>
      <c r="F455" s="20">
        <v>40399</v>
      </c>
      <c r="G455" s="34">
        <v>1</v>
      </c>
      <c r="H455" s="39">
        <v>905</v>
      </c>
      <c r="I455" s="36">
        <f t="shared" si="54"/>
        <v>905</v>
      </c>
      <c r="J455" s="45">
        <v>10</v>
      </c>
      <c r="K455" s="46">
        <f t="shared" si="55"/>
        <v>120</v>
      </c>
      <c r="L455" s="42">
        <f t="shared" si="56"/>
        <v>11</v>
      </c>
      <c r="M455" s="24">
        <f t="shared" si="52"/>
        <v>137</v>
      </c>
      <c r="N455" s="26">
        <v>0</v>
      </c>
      <c r="O455" s="61">
        <v>0</v>
      </c>
      <c r="P455" s="60">
        <f>'Cálculo 31.12.2021'!P455+'Cálculo Jan2022'!O455</f>
        <v>-905</v>
      </c>
      <c r="Q455" s="78"/>
      <c r="R455" s="75"/>
      <c r="S455" s="74"/>
      <c r="T455" s="55">
        <f t="shared" si="58"/>
        <v>0</v>
      </c>
      <c r="U455" s="59" t="str">
        <f t="shared" si="57"/>
        <v>SIM</v>
      </c>
      <c r="V455" s="15"/>
    </row>
    <row r="456" spans="2:22" x14ac:dyDescent="0.2">
      <c r="B456" s="5" t="s">
        <v>581</v>
      </c>
      <c r="C456" s="5" t="s">
        <v>205</v>
      </c>
      <c r="D456" s="22">
        <f t="shared" si="53"/>
        <v>20</v>
      </c>
      <c r="E456" s="5" t="s">
        <v>507</v>
      </c>
      <c r="F456" s="20">
        <v>40400</v>
      </c>
      <c r="G456" s="34">
        <v>1</v>
      </c>
      <c r="H456" s="39">
        <v>793</v>
      </c>
      <c r="I456" s="36">
        <f t="shared" si="54"/>
        <v>793</v>
      </c>
      <c r="J456" s="45">
        <v>5</v>
      </c>
      <c r="K456" s="46">
        <f t="shared" si="55"/>
        <v>60</v>
      </c>
      <c r="L456" s="42">
        <f t="shared" si="56"/>
        <v>11</v>
      </c>
      <c r="M456" s="24">
        <f t="shared" si="52"/>
        <v>137</v>
      </c>
      <c r="N456" s="26">
        <v>0</v>
      </c>
      <c r="O456" s="61">
        <v>0</v>
      </c>
      <c r="P456" s="60">
        <f>'Cálculo 31.12.2021'!P456+'Cálculo Jan2022'!O456</f>
        <v>-793</v>
      </c>
      <c r="Q456" s="78"/>
      <c r="R456" s="75"/>
      <c r="S456" s="74"/>
      <c r="T456" s="55">
        <f t="shared" si="58"/>
        <v>0</v>
      </c>
      <c r="U456" s="59" t="str">
        <f t="shared" si="57"/>
        <v>SIM</v>
      </c>
      <c r="V456" s="15"/>
    </row>
    <row r="457" spans="2:22" x14ac:dyDescent="0.2">
      <c r="B457" s="5" t="s">
        <v>581</v>
      </c>
      <c r="C457" s="5" t="s">
        <v>208</v>
      </c>
      <c r="D457" s="22">
        <f t="shared" si="53"/>
        <v>10</v>
      </c>
      <c r="E457" s="5" t="s">
        <v>131</v>
      </c>
      <c r="F457" s="20">
        <v>40401</v>
      </c>
      <c r="G457" s="34">
        <v>1</v>
      </c>
      <c r="H457" s="39">
        <v>229</v>
      </c>
      <c r="I457" s="36">
        <f t="shared" si="54"/>
        <v>229</v>
      </c>
      <c r="J457" s="45">
        <v>10</v>
      </c>
      <c r="K457" s="46">
        <f t="shared" si="55"/>
        <v>120</v>
      </c>
      <c r="L457" s="42">
        <f t="shared" si="56"/>
        <v>11</v>
      </c>
      <c r="M457" s="24">
        <f t="shared" si="52"/>
        <v>137</v>
      </c>
      <c r="N457" s="26">
        <v>0</v>
      </c>
      <c r="O457" s="61">
        <v>0</v>
      </c>
      <c r="P457" s="60">
        <f>'Cálculo 31.12.2021'!P457+'Cálculo Jan2022'!O457</f>
        <v>-229</v>
      </c>
      <c r="Q457" s="78"/>
      <c r="R457" s="75"/>
      <c r="S457" s="74"/>
      <c r="T457" s="55">
        <f t="shared" si="58"/>
        <v>0</v>
      </c>
      <c r="U457" s="59" t="str">
        <f t="shared" si="57"/>
        <v>SIM</v>
      </c>
      <c r="V457" s="15"/>
    </row>
    <row r="458" spans="2:22" x14ac:dyDescent="0.2">
      <c r="B458" s="5" t="s">
        <v>581</v>
      </c>
      <c r="C458" s="5" t="s">
        <v>208</v>
      </c>
      <c r="D458" s="22">
        <f t="shared" si="53"/>
        <v>10</v>
      </c>
      <c r="E458" s="5" t="s">
        <v>132</v>
      </c>
      <c r="F458" s="20">
        <v>40401</v>
      </c>
      <c r="G458" s="34">
        <v>1</v>
      </c>
      <c r="H458" s="39">
        <v>399</v>
      </c>
      <c r="I458" s="36">
        <f t="shared" si="54"/>
        <v>399</v>
      </c>
      <c r="J458" s="45">
        <v>10</v>
      </c>
      <c r="K458" s="46">
        <f t="shared" si="55"/>
        <v>120</v>
      </c>
      <c r="L458" s="42">
        <f t="shared" si="56"/>
        <v>11</v>
      </c>
      <c r="M458" s="24">
        <f t="shared" si="52"/>
        <v>137</v>
      </c>
      <c r="N458" s="26">
        <v>0</v>
      </c>
      <c r="O458" s="61">
        <v>0</v>
      </c>
      <c r="P458" s="60">
        <f>'Cálculo 31.12.2021'!P458+'Cálculo Jan2022'!O458</f>
        <v>-399</v>
      </c>
      <c r="Q458" s="78"/>
      <c r="R458" s="75"/>
      <c r="S458" s="74"/>
      <c r="T458" s="55">
        <f t="shared" si="58"/>
        <v>0</v>
      </c>
      <c r="U458" s="59" t="str">
        <f t="shared" si="57"/>
        <v>SIM</v>
      </c>
      <c r="V458" s="15"/>
    </row>
    <row r="459" spans="2:22" x14ac:dyDescent="0.2">
      <c r="B459" s="5" t="s">
        <v>581</v>
      </c>
      <c r="C459" s="5" t="s">
        <v>208</v>
      </c>
      <c r="D459" s="22">
        <f t="shared" si="53"/>
        <v>10</v>
      </c>
      <c r="E459" s="5" t="s">
        <v>133</v>
      </c>
      <c r="F459" s="20">
        <v>40401</v>
      </c>
      <c r="G459" s="34">
        <v>1</v>
      </c>
      <c r="H459" s="39">
        <v>298</v>
      </c>
      <c r="I459" s="36">
        <f t="shared" si="54"/>
        <v>298</v>
      </c>
      <c r="J459" s="45">
        <v>10</v>
      </c>
      <c r="K459" s="46">
        <f t="shared" si="55"/>
        <v>120</v>
      </c>
      <c r="L459" s="42">
        <f t="shared" si="56"/>
        <v>11</v>
      </c>
      <c r="M459" s="24">
        <f t="shared" ref="M459:M522" si="59">DATEDIF(F459,$F$2,"M")</f>
        <v>137</v>
      </c>
      <c r="N459" s="26">
        <v>0</v>
      </c>
      <c r="O459" s="61">
        <v>0</v>
      </c>
      <c r="P459" s="60">
        <f>'Cálculo 31.12.2021'!P459+'Cálculo Jan2022'!O459</f>
        <v>-298</v>
      </c>
      <c r="Q459" s="78"/>
      <c r="R459" s="75"/>
      <c r="S459" s="74"/>
      <c r="T459" s="55">
        <f t="shared" si="58"/>
        <v>0</v>
      </c>
      <c r="U459" s="59" t="str">
        <f t="shared" si="57"/>
        <v>SIM</v>
      </c>
      <c r="V459" s="15"/>
    </row>
    <row r="460" spans="2:22" x14ac:dyDescent="0.2">
      <c r="B460" s="5" t="s">
        <v>581</v>
      </c>
      <c r="C460" s="5" t="s">
        <v>208</v>
      </c>
      <c r="D460" s="22">
        <f t="shared" si="53"/>
        <v>10</v>
      </c>
      <c r="E460" s="5" t="s">
        <v>85</v>
      </c>
      <c r="F460" s="20">
        <v>40401</v>
      </c>
      <c r="G460" s="34">
        <v>1</v>
      </c>
      <c r="H460" s="39">
        <v>725</v>
      </c>
      <c r="I460" s="36">
        <f t="shared" si="54"/>
        <v>725</v>
      </c>
      <c r="J460" s="45">
        <v>10</v>
      </c>
      <c r="K460" s="46">
        <f t="shared" si="55"/>
        <v>120</v>
      </c>
      <c r="L460" s="42">
        <f t="shared" si="56"/>
        <v>11</v>
      </c>
      <c r="M460" s="24">
        <f t="shared" si="59"/>
        <v>137</v>
      </c>
      <c r="N460" s="26">
        <v>0</v>
      </c>
      <c r="O460" s="61">
        <v>0</v>
      </c>
      <c r="P460" s="60">
        <f>'Cálculo 31.12.2021'!P460+'Cálculo Jan2022'!O460</f>
        <v>-725</v>
      </c>
      <c r="Q460" s="78"/>
      <c r="R460" s="75"/>
      <c r="S460" s="74"/>
      <c r="T460" s="55">
        <f t="shared" si="58"/>
        <v>0</v>
      </c>
      <c r="U460" s="59" t="str">
        <f t="shared" si="57"/>
        <v>SIM</v>
      </c>
      <c r="V460" s="15"/>
    </row>
    <row r="461" spans="2:22" x14ac:dyDescent="0.2">
      <c r="B461" s="5" t="s">
        <v>581</v>
      </c>
      <c r="C461" s="5" t="s">
        <v>205</v>
      </c>
      <c r="D461" s="22">
        <f t="shared" si="53"/>
        <v>20</v>
      </c>
      <c r="E461" s="5" t="s">
        <v>508</v>
      </c>
      <c r="F461" s="20">
        <v>40434</v>
      </c>
      <c r="G461" s="34">
        <v>1</v>
      </c>
      <c r="H461" s="39">
        <v>2693.24</v>
      </c>
      <c r="I461" s="36">
        <f t="shared" si="54"/>
        <v>2693.24</v>
      </c>
      <c r="J461" s="45">
        <v>5</v>
      </c>
      <c r="K461" s="46">
        <f t="shared" si="55"/>
        <v>60</v>
      </c>
      <c r="L461" s="42">
        <f t="shared" si="56"/>
        <v>11</v>
      </c>
      <c r="M461" s="24">
        <f t="shared" si="59"/>
        <v>136</v>
      </c>
      <c r="N461" s="26">
        <v>0</v>
      </c>
      <c r="O461" s="61">
        <v>0</v>
      </c>
      <c r="P461" s="60">
        <f>'Cálculo 31.12.2021'!P461+'Cálculo Jan2022'!O461</f>
        <v>-2693.24</v>
      </c>
      <c r="Q461" s="78"/>
      <c r="R461" s="75"/>
      <c r="S461" s="74"/>
      <c r="T461" s="55">
        <f t="shared" si="58"/>
        <v>0</v>
      </c>
      <c r="U461" s="59" t="str">
        <f t="shared" si="57"/>
        <v>SIM</v>
      </c>
      <c r="V461" s="15"/>
    </row>
    <row r="462" spans="2:22" x14ac:dyDescent="0.2">
      <c r="B462" s="5" t="s">
        <v>581</v>
      </c>
      <c r="C462" s="5" t="s">
        <v>208</v>
      </c>
      <c r="D462" s="22">
        <f t="shared" si="53"/>
        <v>10</v>
      </c>
      <c r="E462" s="5" t="s">
        <v>134</v>
      </c>
      <c r="F462" s="20">
        <v>40442</v>
      </c>
      <c r="G462" s="34">
        <v>2</v>
      </c>
      <c r="H462" s="39">
        <v>1150</v>
      </c>
      <c r="I462" s="36">
        <f t="shared" si="54"/>
        <v>2300</v>
      </c>
      <c r="J462" s="45">
        <v>10</v>
      </c>
      <c r="K462" s="46">
        <f t="shared" si="55"/>
        <v>120</v>
      </c>
      <c r="L462" s="42">
        <f t="shared" si="56"/>
        <v>11</v>
      </c>
      <c r="M462" s="24">
        <f t="shared" si="59"/>
        <v>136</v>
      </c>
      <c r="N462" s="26">
        <v>0</v>
      </c>
      <c r="O462" s="61">
        <v>0</v>
      </c>
      <c r="P462" s="60">
        <f>'Cálculo 31.12.2021'!P462+'Cálculo Jan2022'!O462</f>
        <v>-2300</v>
      </c>
      <c r="Q462" s="78"/>
      <c r="R462" s="75"/>
      <c r="S462" s="74"/>
      <c r="T462" s="55">
        <f t="shared" si="58"/>
        <v>0</v>
      </c>
      <c r="U462" s="59" t="str">
        <f t="shared" si="57"/>
        <v>SIM</v>
      </c>
      <c r="V462" s="15"/>
    </row>
    <row r="463" spans="2:22" x14ac:dyDescent="0.2">
      <c r="B463" s="5" t="s">
        <v>581</v>
      </c>
      <c r="C463" s="5" t="s">
        <v>208</v>
      </c>
      <c r="D463" s="22">
        <f t="shared" si="53"/>
        <v>10</v>
      </c>
      <c r="E463" s="5" t="s">
        <v>134</v>
      </c>
      <c r="F463" s="20">
        <v>40442</v>
      </c>
      <c r="G463" s="34">
        <v>2</v>
      </c>
      <c r="H463" s="39">
        <v>1640</v>
      </c>
      <c r="I463" s="36">
        <f t="shared" si="54"/>
        <v>3280</v>
      </c>
      <c r="J463" s="45">
        <v>10</v>
      </c>
      <c r="K463" s="46">
        <f t="shared" si="55"/>
        <v>120</v>
      </c>
      <c r="L463" s="42">
        <f t="shared" si="56"/>
        <v>11</v>
      </c>
      <c r="M463" s="24">
        <f t="shared" si="59"/>
        <v>136</v>
      </c>
      <c r="N463" s="26">
        <v>0</v>
      </c>
      <c r="O463" s="61">
        <v>0</v>
      </c>
      <c r="P463" s="60">
        <f>'Cálculo 31.12.2021'!P463+'Cálculo Jan2022'!O463</f>
        <v>-3280</v>
      </c>
      <c r="Q463" s="78"/>
      <c r="R463" s="75"/>
      <c r="S463" s="74"/>
      <c r="T463" s="55">
        <f t="shared" si="58"/>
        <v>0</v>
      </c>
      <c r="U463" s="59" t="str">
        <f t="shared" si="57"/>
        <v>SIM</v>
      </c>
      <c r="V463" s="15"/>
    </row>
    <row r="464" spans="2:22" x14ac:dyDescent="0.2">
      <c r="B464" s="5" t="s">
        <v>581</v>
      </c>
      <c r="C464" s="5" t="s">
        <v>208</v>
      </c>
      <c r="D464" s="22">
        <f t="shared" si="53"/>
        <v>10</v>
      </c>
      <c r="E464" s="5" t="s">
        <v>134</v>
      </c>
      <c r="F464" s="20">
        <v>40442</v>
      </c>
      <c r="G464" s="34">
        <v>1</v>
      </c>
      <c r="H464" s="39">
        <v>3350</v>
      </c>
      <c r="I464" s="36">
        <f t="shared" si="54"/>
        <v>3350</v>
      </c>
      <c r="J464" s="45">
        <v>10</v>
      </c>
      <c r="K464" s="46">
        <f t="shared" si="55"/>
        <v>120</v>
      </c>
      <c r="L464" s="42">
        <f t="shared" si="56"/>
        <v>11</v>
      </c>
      <c r="M464" s="24">
        <f t="shared" si="59"/>
        <v>136</v>
      </c>
      <c r="N464" s="26">
        <v>0</v>
      </c>
      <c r="O464" s="61">
        <v>0</v>
      </c>
      <c r="P464" s="60">
        <f>'Cálculo 31.12.2021'!P464+'Cálculo Jan2022'!O464</f>
        <v>-3350</v>
      </c>
      <c r="Q464" s="78"/>
      <c r="R464" s="75"/>
      <c r="S464" s="74"/>
      <c r="T464" s="55">
        <f t="shared" si="58"/>
        <v>0</v>
      </c>
      <c r="U464" s="59" t="str">
        <f t="shared" si="57"/>
        <v>SIM</v>
      </c>
      <c r="V464" s="15"/>
    </row>
    <row r="465" spans="2:22" x14ac:dyDescent="0.2">
      <c r="B465" s="5" t="s">
        <v>581</v>
      </c>
      <c r="C465" s="5" t="s">
        <v>208</v>
      </c>
      <c r="D465" s="22">
        <f t="shared" si="53"/>
        <v>10</v>
      </c>
      <c r="E465" s="5" t="s">
        <v>134</v>
      </c>
      <c r="F465" s="20">
        <v>40442</v>
      </c>
      <c r="G465" s="34">
        <v>1</v>
      </c>
      <c r="H465" s="39">
        <v>2670</v>
      </c>
      <c r="I465" s="36">
        <f t="shared" si="54"/>
        <v>2670</v>
      </c>
      <c r="J465" s="45">
        <v>10</v>
      </c>
      <c r="K465" s="46">
        <f t="shared" si="55"/>
        <v>120</v>
      </c>
      <c r="L465" s="42">
        <f t="shared" si="56"/>
        <v>11</v>
      </c>
      <c r="M465" s="24">
        <f t="shared" si="59"/>
        <v>136</v>
      </c>
      <c r="N465" s="26">
        <v>0</v>
      </c>
      <c r="O465" s="61">
        <v>0</v>
      </c>
      <c r="P465" s="60">
        <f>'Cálculo 31.12.2021'!P465+'Cálculo Jan2022'!O465</f>
        <v>-2670</v>
      </c>
      <c r="Q465" s="78"/>
      <c r="R465" s="75"/>
      <c r="S465" s="74"/>
      <c r="T465" s="55">
        <f t="shared" si="58"/>
        <v>0</v>
      </c>
      <c r="U465" s="59" t="str">
        <f t="shared" si="57"/>
        <v>SIM</v>
      </c>
      <c r="V465" s="15"/>
    </row>
    <row r="466" spans="2:22" x14ac:dyDescent="0.2">
      <c r="B466" s="5" t="s">
        <v>581</v>
      </c>
      <c r="C466" s="5" t="s">
        <v>208</v>
      </c>
      <c r="D466" s="22">
        <f t="shared" si="53"/>
        <v>10</v>
      </c>
      <c r="E466" s="5" t="s">
        <v>135</v>
      </c>
      <c r="F466" s="20">
        <v>40443</v>
      </c>
      <c r="G466" s="34">
        <v>1</v>
      </c>
      <c r="H466" s="39">
        <v>599</v>
      </c>
      <c r="I466" s="36">
        <f t="shared" si="54"/>
        <v>599</v>
      </c>
      <c r="J466" s="45">
        <v>10</v>
      </c>
      <c r="K466" s="46">
        <f t="shared" si="55"/>
        <v>120</v>
      </c>
      <c r="L466" s="42">
        <f t="shared" si="56"/>
        <v>11</v>
      </c>
      <c r="M466" s="24">
        <f t="shared" si="59"/>
        <v>136</v>
      </c>
      <c r="N466" s="26">
        <v>0</v>
      </c>
      <c r="O466" s="61">
        <v>0</v>
      </c>
      <c r="P466" s="60">
        <f>'Cálculo 31.12.2021'!P466+'Cálculo Jan2022'!O466</f>
        <v>-599</v>
      </c>
      <c r="Q466" s="78"/>
      <c r="R466" s="75"/>
      <c r="S466" s="74"/>
      <c r="T466" s="55">
        <f t="shared" si="58"/>
        <v>0</v>
      </c>
      <c r="U466" s="59" t="str">
        <f t="shared" si="57"/>
        <v>SIM</v>
      </c>
      <c r="V466" s="15"/>
    </row>
    <row r="467" spans="2:22" x14ac:dyDescent="0.2">
      <c r="B467" s="5" t="s">
        <v>581</v>
      </c>
      <c r="C467" s="5" t="s">
        <v>208</v>
      </c>
      <c r="D467" s="22">
        <f t="shared" si="53"/>
        <v>10</v>
      </c>
      <c r="E467" s="5" t="s">
        <v>136</v>
      </c>
      <c r="F467" s="20">
        <v>40450</v>
      </c>
      <c r="G467" s="34">
        <v>1</v>
      </c>
      <c r="H467" s="39">
        <v>1150</v>
      </c>
      <c r="I467" s="36">
        <f t="shared" si="54"/>
        <v>1150</v>
      </c>
      <c r="J467" s="45">
        <v>10</v>
      </c>
      <c r="K467" s="46">
        <f t="shared" si="55"/>
        <v>120</v>
      </c>
      <c r="L467" s="42">
        <f t="shared" si="56"/>
        <v>11</v>
      </c>
      <c r="M467" s="24">
        <f t="shared" si="59"/>
        <v>136</v>
      </c>
      <c r="N467" s="26">
        <v>0</v>
      </c>
      <c r="O467" s="61">
        <v>0</v>
      </c>
      <c r="P467" s="60">
        <f>'Cálculo 31.12.2021'!P467+'Cálculo Jan2022'!O467</f>
        <v>-1150</v>
      </c>
      <c r="Q467" s="78"/>
      <c r="R467" s="75"/>
      <c r="S467" s="74"/>
      <c r="T467" s="55">
        <f t="shared" si="58"/>
        <v>0</v>
      </c>
      <c r="U467" s="59" t="str">
        <f t="shared" si="57"/>
        <v>SIM</v>
      </c>
      <c r="V467" s="15"/>
    </row>
    <row r="468" spans="2:22" x14ac:dyDescent="0.2">
      <c r="B468" s="5" t="s">
        <v>581</v>
      </c>
      <c r="C468" s="5" t="s">
        <v>206</v>
      </c>
      <c r="D468" s="22">
        <f t="shared" si="53"/>
        <v>10</v>
      </c>
      <c r="E468" s="5" t="s">
        <v>382</v>
      </c>
      <c r="F468" s="20">
        <v>40502</v>
      </c>
      <c r="G468" s="34">
        <v>23</v>
      </c>
      <c r="H468" s="64">
        <v>840.85</v>
      </c>
      <c r="I468" s="36">
        <f t="shared" si="54"/>
        <v>19339.55</v>
      </c>
      <c r="J468" s="45">
        <v>10</v>
      </c>
      <c r="K468" s="46">
        <f t="shared" si="55"/>
        <v>120</v>
      </c>
      <c r="L468" s="42">
        <f t="shared" si="56"/>
        <v>11</v>
      </c>
      <c r="M468" s="24">
        <f t="shared" si="59"/>
        <v>134</v>
      </c>
      <c r="N468" s="26">
        <v>0</v>
      </c>
      <c r="O468" s="61">
        <v>0</v>
      </c>
      <c r="P468" s="60">
        <f>'Cálculo 31.12.2021'!P468+'Cálculo Jan2022'!O468</f>
        <v>-19339.55</v>
      </c>
      <c r="Q468" s="78"/>
      <c r="R468" s="75"/>
      <c r="S468" s="74"/>
      <c r="T468" s="55">
        <f t="shared" si="58"/>
        <v>0</v>
      </c>
      <c r="U468" s="59" t="str">
        <f t="shared" si="57"/>
        <v>SIM</v>
      </c>
      <c r="V468" s="15"/>
    </row>
    <row r="469" spans="2:22" x14ac:dyDescent="0.2">
      <c r="B469" s="5" t="s">
        <v>581</v>
      </c>
      <c r="C469" s="5" t="s">
        <v>206</v>
      </c>
      <c r="D469" s="22">
        <f t="shared" si="53"/>
        <v>10</v>
      </c>
      <c r="E469" s="5" t="s">
        <v>383</v>
      </c>
      <c r="F469" s="20">
        <v>40502</v>
      </c>
      <c r="G469" s="34">
        <v>77</v>
      </c>
      <c r="H469" s="64">
        <v>677.1</v>
      </c>
      <c r="I469" s="36">
        <f t="shared" si="54"/>
        <v>52136.700000000004</v>
      </c>
      <c r="J469" s="45">
        <v>10</v>
      </c>
      <c r="K469" s="46">
        <f t="shared" si="55"/>
        <v>120</v>
      </c>
      <c r="L469" s="42">
        <f t="shared" si="56"/>
        <v>11</v>
      </c>
      <c r="M469" s="24">
        <f t="shared" si="59"/>
        <v>134</v>
      </c>
      <c r="N469" s="26">
        <v>0</v>
      </c>
      <c r="O469" s="61">
        <v>0</v>
      </c>
      <c r="P469" s="60">
        <f>'Cálculo 31.12.2021'!P469+'Cálculo Jan2022'!O469</f>
        <v>-52136.700000000004</v>
      </c>
      <c r="Q469" s="78"/>
      <c r="R469" s="75"/>
      <c r="S469" s="74"/>
      <c r="T469" s="55">
        <f t="shared" si="58"/>
        <v>0</v>
      </c>
      <c r="U469" s="59" t="str">
        <f t="shared" si="57"/>
        <v>SIM</v>
      </c>
      <c r="V469" s="15"/>
    </row>
    <row r="470" spans="2:22" x14ac:dyDescent="0.2">
      <c r="B470" s="5" t="s">
        <v>581</v>
      </c>
      <c r="C470" s="5" t="s">
        <v>206</v>
      </c>
      <c r="D470" s="22">
        <f t="shared" si="53"/>
        <v>10</v>
      </c>
      <c r="E470" s="5" t="s">
        <v>384</v>
      </c>
      <c r="F470" s="20">
        <v>40502</v>
      </c>
      <c r="G470" s="34">
        <v>62</v>
      </c>
      <c r="H470" s="64">
        <v>331.7</v>
      </c>
      <c r="I470" s="36">
        <f t="shared" si="54"/>
        <v>20565.399999999998</v>
      </c>
      <c r="J470" s="45">
        <v>10</v>
      </c>
      <c r="K470" s="46">
        <f t="shared" si="55"/>
        <v>120</v>
      </c>
      <c r="L470" s="42">
        <f t="shared" si="56"/>
        <v>11</v>
      </c>
      <c r="M470" s="24">
        <f t="shared" si="59"/>
        <v>134</v>
      </c>
      <c r="N470" s="26">
        <v>0</v>
      </c>
      <c r="O470" s="61">
        <v>0</v>
      </c>
      <c r="P470" s="60">
        <f>'Cálculo 31.12.2021'!P470+'Cálculo Jan2022'!O470</f>
        <v>-20565.399999999998</v>
      </c>
      <c r="Q470" s="78"/>
      <c r="R470" s="75"/>
      <c r="S470" s="74"/>
      <c r="T470" s="55">
        <f t="shared" si="58"/>
        <v>0</v>
      </c>
      <c r="U470" s="59" t="str">
        <f t="shared" si="57"/>
        <v>SIM</v>
      </c>
      <c r="V470" s="15"/>
    </row>
    <row r="471" spans="2:22" x14ac:dyDescent="0.2">
      <c r="B471" s="5" t="s">
        <v>581</v>
      </c>
      <c r="C471" s="5" t="s">
        <v>206</v>
      </c>
      <c r="D471" s="22">
        <f t="shared" si="53"/>
        <v>10</v>
      </c>
      <c r="E471" s="5" t="s">
        <v>386</v>
      </c>
      <c r="F471" s="20">
        <v>40502</v>
      </c>
      <c r="G471" s="34">
        <v>22</v>
      </c>
      <c r="H471" s="64">
        <v>1222.0999999999999</v>
      </c>
      <c r="I471" s="36">
        <f t="shared" si="54"/>
        <v>26886.199999999997</v>
      </c>
      <c r="J471" s="45">
        <v>10</v>
      </c>
      <c r="K471" s="46">
        <f t="shared" si="55"/>
        <v>120</v>
      </c>
      <c r="L471" s="42">
        <f t="shared" si="56"/>
        <v>11</v>
      </c>
      <c r="M471" s="24">
        <f t="shared" si="59"/>
        <v>134</v>
      </c>
      <c r="N471" s="26">
        <v>0</v>
      </c>
      <c r="O471" s="61">
        <v>0</v>
      </c>
      <c r="P471" s="60">
        <f>'Cálculo 31.12.2021'!P471+'Cálculo Jan2022'!O471</f>
        <v>-26886.199999999997</v>
      </c>
      <c r="Q471" s="78"/>
      <c r="R471" s="75"/>
      <c r="S471" s="74"/>
      <c r="T471" s="55">
        <f t="shared" si="58"/>
        <v>0</v>
      </c>
      <c r="U471" s="59" t="str">
        <f t="shared" si="57"/>
        <v>SIM</v>
      </c>
      <c r="V471" s="15"/>
    </row>
    <row r="472" spans="2:22" x14ac:dyDescent="0.2">
      <c r="B472" s="5" t="s">
        <v>581</v>
      </c>
      <c r="C472" s="5" t="s">
        <v>206</v>
      </c>
      <c r="D472" s="22">
        <f t="shared" si="53"/>
        <v>10</v>
      </c>
      <c r="E472" s="5" t="s">
        <v>387</v>
      </c>
      <c r="F472" s="20">
        <v>40502</v>
      </c>
      <c r="G472" s="34">
        <v>31</v>
      </c>
      <c r="H472" s="64">
        <v>995.1</v>
      </c>
      <c r="I472" s="36">
        <f t="shared" si="54"/>
        <v>30848.100000000002</v>
      </c>
      <c r="J472" s="45">
        <v>10</v>
      </c>
      <c r="K472" s="46">
        <f t="shared" si="55"/>
        <v>120</v>
      </c>
      <c r="L472" s="42">
        <f t="shared" si="56"/>
        <v>11</v>
      </c>
      <c r="M472" s="24">
        <f t="shared" si="59"/>
        <v>134</v>
      </c>
      <c r="N472" s="26">
        <v>0</v>
      </c>
      <c r="O472" s="61">
        <v>0</v>
      </c>
      <c r="P472" s="60">
        <f>'Cálculo 31.12.2021'!P472+'Cálculo Jan2022'!O472</f>
        <v>-30848.100000000002</v>
      </c>
      <c r="Q472" s="78"/>
      <c r="R472" s="75"/>
      <c r="S472" s="74"/>
      <c r="T472" s="55">
        <f t="shared" si="58"/>
        <v>0</v>
      </c>
      <c r="U472" s="59" t="str">
        <f t="shared" si="57"/>
        <v>SIM</v>
      </c>
      <c r="V472" s="15"/>
    </row>
    <row r="473" spans="2:22" x14ac:dyDescent="0.2">
      <c r="B473" s="5" t="s">
        <v>581</v>
      </c>
      <c r="C473" s="5" t="s">
        <v>206</v>
      </c>
      <c r="D473" s="22">
        <f t="shared" si="53"/>
        <v>10</v>
      </c>
      <c r="E473" s="5" t="s">
        <v>385</v>
      </c>
      <c r="F473" s="20">
        <v>40502</v>
      </c>
      <c r="G473" s="34">
        <v>120</v>
      </c>
      <c r="H473" s="64">
        <v>1146.8</v>
      </c>
      <c r="I473" s="36">
        <f t="shared" si="54"/>
        <v>137616</v>
      </c>
      <c r="J473" s="45">
        <v>10</v>
      </c>
      <c r="K473" s="46">
        <f t="shared" si="55"/>
        <v>120</v>
      </c>
      <c r="L473" s="42">
        <f t="shared" si="56"/>
        <v>11</v>
      </c>
      <c r="M473" s="24">
        <f t="shared" si="59"/>
        <v>134</v>
      </c>
      <c r="N473" s="26">
        <v>0</v>
      </c>
      <c r="O473" s="61">
        <v>0</v>
      </c>
      <c r="P473" s="60">
        <f>'Cálculo 31.12.2021'!P473+'Cálculo Jan2022'!O473</f>
        <v>-137616</v>
      </c>
      <c r="Q473" s="78"/>
      <c r="R473" s="75"/>
      <c r="S473" s="74"/>
      <c r="T473" s="55">
        <f t="shared" si="58"/>
        <v>0</v>
      </c>
      <c r="U473" s="59" t="str">
        <f t="shared" si="57"/>
        <v>SIM</v>
      </c>
      <c r="V473" s="15"/>
    </row>
    <row r="474" spans="2:22" x14ac:dyDescent="0.2">
      <c r="B474" s="5" t="s">
        <v>581</v>
      </c>
      <c r="C474" s="5" t="s">
        <v>206</v>
      </c>
      <c r="D474" s="22">
        <f t="shared" si="53"/>
        <v>10</v>
      </c>
      <c r="E474" s="5" t="s">
        <v>388</v>
      </c>
      <c r="F474" s="20">
        <v>40502</v>
      </c>
      <c r="G474" s="34">
        <v>3</v>
      </c>
      <c r="H474" s="64">
        <v>367</v>
      </c>
      <c r="I474" s="36">
        <f t="shared" si="54"/>
        <v>1101</v>
      </c>
      <c r="J474" s="45">
        <v>10</v>
      </c>
      <c r="K474" s="46">
        <f t="shared" si="55"/>
        <v>120</v>
      </c>
      <c r="L474" s="42">
        <f t="shared" si="56"/>
        <v>11</v>
      </c>
      <c r="M474" s="24">
        <f t="shared" si="59"/>
        <v>134</v>
      </c>
      <c r="N474" s="26">
        <v>0</v>
      </c>
      <c r="O474" s="61">
        <v>0</v>
      </c>
      <c r="P474" s="60">
        <f>'Cálculo 31.12.2021'!P474+'Cálculo Jan2022'!O474</f>
        <v>-1101</v>
      </c>
      <c r="Q474" s="78"/>
      <c r="R474" s="75"/>
      <c r="S474" s="74"/>
      <c r="T474" s="55">
        <f t="shared" si="58"/>
        <v>0</v>
      </c>
      <c r="U474" s="59" t="str">
        <f t="shared" si="57"/>
        <v>SIM</v>
      </c>
      <c r="V474" s="15"/>
    </row>
    <row r="475" spans="2:22" x14ac:dyDescent="0.2">
      <c r="B475" s="5" t="s">
        <v>581</v>
      </c>
      <c r="C475" s="5" t="s">
        <v>206</v>
      </c>
      <c r="D475" s="22">
        <f t="shared" si="53"/>
        <v>10</v>
      </c>
      <c r="E475" s="5" t="s">
        <v>389</v>
      </c>
      <c r="F475" s="20">
        <v>40502</v>
      </c>
      <c r="G475" s="34">
        <v>10</v>
      </c>
      <c r="H475" s="64">
        <v>448.85</v>
      </c>
      <c r="I475" s="36">
        <f t="shared" si="54"/>
        <v>4488.5</v>
      </c>
      <c r="J475" s="45">
        <v>10</v>
      </c>
      <c r="K475" s="46">
        <f t="shared" si="55"/>
        <v>120</v>
      </c>
      <c r="L475" s="42">
        <f t="shared" si="56"/>
        <v>11</v>
      </c>
      <c r="M475" s="24">
        <f t="shared" si="59"/>
        <v>134</v>
      </c>
      <c r="N475" s="26">
        <v>0</v>
      </c>
      <c r="O475" s="61">
        <v>0</v>
      </c>
      <c r="P475" s="60">
        <f>'Cálculo 31.12.2021'!P475+'Cálculo Jan2022'!O475</f>
        <v>-4488.5</v>
      </c>
      <c r="Q475" s="78"/>
      <c r="R475" s="75"/>
      <c r="S475" s="74"/>
      <c r="T475" s="55">
        <f t="shared" si="58"/>
        <v>0</v>
      </c>
      <c r="U475" s="59" t="str">
        <f t="shared" si="57"/>
        <v>SIM</v>
      </c>
      <c r="V475" s="15"/>
    </row>
    <row r="476" spans="2:22" x14ac:dyDescent="0.2">
      <c r="B476" s="5" t="s">
        <v>581</v>
      </c>
      <c r="C476" s="5" t="s">
        <v>206</v>
      </c>
      <c r="D476" s="22">
        <f t="shared" si="53"/>
        <v>10</v>
      </c>
      <c r="E476" s="5" t="s">
        <v>390</v>
      </c>
      <c r="F476" s="20">
        <v>40502</v>
      </c>
      <c r="G476" s="34">
        <v>9</v>
      </c>
      <c r="H476" s="64">
        <v>591.5</v>
      </c>
      <c r="I476" s="36">
        <f t="shared" si="54"/>
        <v>5323.5</v>
      </c>
      <c r="J476" s="45">
        <v>10</v>
      </c>
      <c r="K476" s="46">
        <f t="shared" si="55"/>
        <v>120</v>
      </c>
      <c r="L476" s="42">
        <f t="shared" si="56"/>
        <v>11</v>
      </c>
      <c r="M476" s="24">
        <f t="shared" si="59"/>
        <v>134</v>
      </c>
      <c r="N476" s="26">
        <v>0</v>
      </c>
      <c r="O476" s="61">
        <v>0</v>
      </c>
      <c r="P476" s="60">
        <f>'Cálculo 31.12.2021'!P476+'Cálculo Jan2022'!O476</f>
        <v>-5323.5</v>
      </c>
      <c r="Q476" s="78"/>
      <c r="R476" s="75"/>
      <c r="S476" s="74"/>
      <c r="T476" s="55">
        <f t="shared" si="58"/>
        <v>0</v>
      </c>
      <c r="U476" s="59" t="str">
        <f t="shared" si="57"/>
        <v>SIM</v>
      </c>
      <c r="V476" s="15"/>
    </row>
    <row r="477" spans="2:22" x14ac:dyDescent="0.2">
      <c r="B477" s="5" t="s">
        <v>581</v>
      </c>
      <c r="C477" s="5" t="s">
        <v>206</v>
      </c>
      <c r="D477" s="22">
        <f t="shared" si="53"/>
        <v>10</v>
      </c>
      <c r="E477" s="5" t="s">
        <v>391</v>
      </c>
      <c r="F477" s="20">
        <v>40502</v>
      </c>
      <c r="G477" s="34">
        <v>2</v>
      </c>
      <c r="H477" s="64">
        <v>1250.25</v>
      </c>
      <c r="I477" s="36">
        <f t="shared" si="54"/>
        <v>2500.5</v>
      </c>
      <c r="J477" s="45">
        <v>10</v>
      </c>
      <c r="K477" s="46">
        <f t="shared" si="55"/>
        <v>120</v>
      </c>
      <c r="L477" s="42">
        <f t="shared" si="56"/>
        <v>11</v>
      </c>
      <c r="M477" s="24">
        <f t="shared" si="59"/>
        <v>134</v>
      </c>
      <c r="N477" s="26">
        <v>0</v>
      </c>
      <c r="O477" s="61">
        <v>0</v>
      </c>
      <c r="P477" s="60">
        <f>'Cálculo 31.12.2021'!P477+'Cálculo Jan2022'!O477</f>
        <v>-2500.5</v>
      </c>
      <c r="Q477" s="78"/>
      <c r="R477" s="75"/>
      <c r="S477" s="74"/>
      <c r="T477" s="55">
        <f t="shared" si="58"/>
        <v>0</v>
      </c>
      <c r="U477" s="59" t="str">
        <f t="shared" si="57"/>
        <v>SIM</v>
      </c>
      <c r="V477" s="15"/>
    </row>
    <row r="478" spans="2:22" x14ac:dyDescent="0.2">
      <c r="B478" s="5" t="s">
        <v>581</v>
      </c>
      <c r="C478" s="5" t="s">
        <v>206</v>
      </c>
      <c r="D478" s="22">
        <f t="shared" si="53"/>
        <v>10</v>
      </c>
      <c r="E478" s="5" t="s">
        <v>388</v>
      </c>
      <c r="F478" s="20">
        <v>40502</v>
      </c>
      <c r="G478" s="34">
        <v>9</v>
      </c>
      <c r="H478" s="64">
        <v>390.85</v>
      </c>
      <c r="I478" s="36">
        <f t="shared" si="54"/>
        <v>3517.65</v>
      </c>
      <c r="J478" s="45">
        <v>10</v>
      </c>
      <c r="K478" s="46">
        <f t="shared" si="55"/>
        <v>120</v>
      </c>
      <c r="L478" s="42">
        <f t="shared" si="56"/>
        <v>11</v>
      </c>
      <c r="M478" s="24">
        <f t="shared" si="59"/>
        <v>134</v>
      </c>
      <c r="N478" s="26">
        <v>0</v>
      </c>
      <c r="O478" s="61">
        <v>0</v>
      </c>
      <c r="P478" s="60">
        <f>'Cálculo 31.12.2021'!P478+'Cálculo Jan2022'!O478</f>
        <v>-3517.65</v>
      </c>
      <c r="Q478" s="78"/>
      <c r="R478" s="75"/>
      <c r="S478" s="74"/>
      <c r="T478" s="55">
        <f t="shared" si="58"/>
        <v>0</v>
      </c>
      <c r="U478" s="59" t="str">
        <f t="shared" si="57"/>
        <v>SIM</v>
      </c>
      <c r="V478" s="15"/>
    </row>
    <row r="479" spans="2:22" x14ac:dyDescent="0.2">
      <c r="B479" s="5" t="s">
        <v>581</v>
      </c>
      <c r="C479" s="5" t="s">
        <v>206</v>
      </c>
      <c r="D479" s="22">
        <f t="shared" si="53"/>
        <v>10</v>
      </c>
      <c r="E479" s="5" t="s">
        <v>392</v>
      </c>
      <c r="F479" s="20">
        <v>40502</v>
      </c>
      <c r="G479" s="34">
        <v>1</v>
      </c>
      <c r="H479" s="64">
        <v>1591.1</v>
      </c>
      <c r="I479" s="36">
        <f t="shared" si="54"/>
        <v>1591.1</v>
      </c>
      <c r="J479" s="45">
        <v>10</v>
      </c>
      <c r="K479" s="46">
        <f t="shared" si="55"/>
        <v>120</v>
      </c>
      <c r="L479" s="42">
        <f t="shared" si="56"/>
        <v>11</v>
      </c>
      <c r="M479" s="24">
        <f t="shared" si="59"/>
        <v>134</v>
      </c>
      <c r="N479" s="26">
        <v>0</v>
      </c>
      <c r="O479" s="61">
        <v>0</v>
      </c>
      <c r="P479" s="60">
        <f>'Cálculo 31.12.2021'!P479+'Cálculo Jan2022'!O479</f>
        <v>-1591.1</v>
      </c>
      <c r="Q479" s="78"/>
      <c r="R479" s="75"/>
      <c r="S479" s="74"/>
      <c r="T479" s="55">
        <f t="shared" si="58"/>
        <v>0</v>
      </c>
      <c r="U479" s="59" t="str">
        <f t="shared" si="57"/>
        <v>SIM</v>
      </c>
      <c r="V479" s="15"/>
    </row>
    <row r="480" spans="2:22" x14ac:dyDescent="0.2">
      <c r="B480" s="5" t="s">
        <v>581</v>
      </c>
      <c r="C480" s="5" t="s">
        <v>206</v>
      </c>
      <c r="D480" s="22">
        <f t="shared" si="53"/>
        <v>10</v>
      </c>
      <c r="E480" s="5" t="s">
        <v>391</v>
      </c>
      <c r="F480" s="20">
        <v>40509</v>
      </c>
      <c r="G480" s="34">
        <v>1</v>
      </c>
      <c r="H480" s="39">
        <v>1250.25</v>
      </c>
      <c r="I480" s="36">
        <f t="shared" si="54"/>
        <v>1250.25</v>
      </c>
      <c r="J480" s="45">
        <v>10</v>
      </c>
      <c r="K480" s="46">
        <f t="shared" si="55"/>
        <v>120</v>
      </c>
      <c r="L480" s="42">
        <f t="shared" si="56"/>
        <v>11</v>
      </c>
      <c r="M480" s="24">
        <f t="shared" si="59"/>
        <v>134</v>
      </c>
      <c r="N480" s="26">
        <v>0</v>
      </c>
      <c r="O480" s="61">
        <v>0</v>
      </c>
      <c r="P480" s="60">
        <f>'Cálculo 31.12.2021'!P480+'Cálculo Jan2022'!O480</f>
        <v>-1250.25</v>
      </c>
      <c r="Q480" s="78"/>
      <c r="R480" s="75"/>
      <c r="S480" s="74"/>
      <c r="T480" s="55">
        <f t="shared" si="58"/>
        <v>0</v>
      </c>
      <c r="U480" s="59" t="str">
        <f t="shared" si="57"/>
        <v>SIM</v>
      </c>
      <c r="V480" s="15"/>
    </row>
    <row r="481" spans="2:22" x14ac:dyDescent="0.2">
      <c r="B481" s="5" t="s">
        <v>581</v>
      </c>
      <c r="C481" s="5" t="s">
        <v>206</v>
      </c>
      <c r="D481" s="22">
        <f t="shared" si="53"/>
        <v>10</v>
      </c>
      <c r="E481" s="5" t="s">
        <v>393</v>
      </c>
      <c r="F481" s="20">
        <v>40509</v>
      </c>
      <c r="G481" s="34">
        <v>1</v>
      </c>
      <c r="H481" s="39">
        <v>1415</v>
      </c>
      <c r="I481" s="36">
        <f t="shared" si="54"/>
        <v>1415</v>
      </c>
      <c r="J481" s="45">
        <v>10</v>
      </c>
      <c r="K481" s="46">
        <f t="shared" si="55"/>
        <v>120</v>
      </c>
      <c r="L481" s="42">
        <f t="shared" si="56"/>
        <v>11</v>
      </c>
      <c r="M481" s="24">
        <f t="shared" si="59"/>
        <v>134</v>
      </c>
      <c r="N481" s="26">
        <v>0</v>
      </c>
      <c r="O481" s="61">
        <v>0</v>
      </c>
      <c r="P481" s="60">
        <f>'Cálculo 31.12.2021'!P481+'Cálculo Jan2022'!O481</f>
        <v>-1415</v>
      </c>
      <c r="Q481" s="78"/>
      <c r="R481" s="75"/>
      <c r="S481" s="74"/>
      <c r="T481" s="55">
        <f t="shared" si="58"/>
        <v>0</v>
      </c>
      <c r="U481" s="59" t="str">
        <f t="shared" si="57"/>
        <v>SIM</v>
      </c>
      <c r="V481" s="15"/>
    </row>
    <row r="482" spans="2:22" x14ac:dyDescent="0.2">
      <c r="B482" s="5" t="s">
        <v>581</v>
      </c>
      <c r="C482" s="5" t="s">
        <v>206</v>
      </c>
      <c r="D482" s="22">
        <f t="shared" si="53"/>
        <v>10</v>
      </c>
      <c r="E482" s="5" t="s">
        <v>394</v>
      </c>
      <c r="F482" s="20">
        <v>40509</v>
      </c>
      <c r="G482" s="34">
        <v>1</v>
      </c>
      <c r="H482" s="39">
        <v>635.54999999999995</v>
      </c>
      <c r="I482" s="36">
        <f t="shared" si="54"/>
        <v>635.54999999999995</v>
      </c>
      <c r="J482" s="45">
        <v>10</v>
      </c>
      <c r="K482" s="46">
        <f t="shared" si="55"/>
        <v>120</v>
      </c>
      <c r="L482" s="42">
        <f t="shared" si="56"/>
        <v>11</v>
      </c>
      <c r="M482" s="24">
        <f t="shared" si="59"/>
        <v>134</v>
      </c>
      <c r="N482" s="26">
        <v>0</v>
      </c>
      <c r="O482" s="61">
        <v>0</v>
      </c>
      <c r="P482" s="60">
        <f>'Cálculo 31.12.2021'!P482+'Cálculo Jan2022'!O482</f>
        <v>-635.54999999999995</v>
      </c>
      <c r="Q482" s="78"/>
      <c r="R482" s="75"/>
      <c r="S482" s="74"/>
      <c r="T482" s="55">
        <f t="shared" si="58"/>
        <v>0</v>
      </c>
      <c r="U482" s="59" t="str">
        <f t="shared" si="57"/>
        <v>SIM</v>
      </c>
      <c r="V482" s="15"/>
    </row>
    <row r="483" spans="2:22" x14ac:dyDescent="0.2">
      <c r="B483" s="5" t="s">
        <v>581</v>
      </c>
      <c r="C483" s="5" t="s">
        <v>208</v>
      </c>
      <c r="D483" s="22">
        <f t="shared" si="53"/>
        <v>10</v>
      </c>
      <c r="E483" s="5" t="s">
        <v>137</v>
      </c>
      <c r="F483" s="20">
        <v>40512</v>
      </c>
      <c r="G483" s="34">
        <v>1</v>
      </c>
      <c r="H483" s="39">
        <v>360</v>
      </c>
      <c r="I483" s="36">
        <f t="shared" si="54"/>
        <v>360</v>
      </c>
      <c r="J483" s="45">
        <v>10</v>
      </c>
      <c r="K483" s="46">
        <f t="shared" si="55"/>
        <v>120</v>
      </c>
      <c r="L483" s="42">
        <f t="shared" si="56"/>
        <v>11</v>
      </c>
      <c r="M483" s="24">
        <f t="shared" si="59"/>
        <v>134</v>
      </c>
      <c r="N483" s="26">
        <v>0</v>
      </c>
      <c r="O483" s="61">
        <v>0</v>
      </c>
      <c r="P483" s="60">
        <f>'Cálculo 31.12.2021'!P483+'Cálculo Jan2022'!O483</f>
        <v>-360</v>
      </c>
      <c r="Q483" s="78"/>
      <c r="R483" s="75"/>
      <c r="S483" s="74"/>
      <c r="T483" s="55">
        <f t="shared" si="58"/>
        <v>0</v>
      </c>
      <c r="U483" s="59" t="str">
        <f t="shared" si="57"/>
        <v>SIM</v>
      </c>
      <c r="V483" s="15"/>
    </row>
    <row r="484" spans="2:22" x14ac:dyDescent="0.2">
      <c r="B484" s="5" t="s">
        <v>581</v>
      </c>
      <c r="C484" s="5" t="s">
        <v>208</v>
      </c>
      <c r="D484" s="22">
        <f t="shared" si="53"/>
        <v>10</v>
      </c>
      <c r="E484" s="5" t="s">
        <v>138</v>
      </c>
      <c r="F484" s="20">
        <v>40512</v>
      </c>
      <c r="G484" s="34">
        <v>1</v>
      </c>
      <c r="H484" s="39">
        <v>900</v>
      </c>
      <c r="I484" s="36">
        <f t="shared" si="54"/>
        <v>900</v>
      </c>
      <c r="J484" s="45">
        <v>10</v>
      </c>
      <c r="K484" s="46">
        <f t="shared" si="55"/>
        <v>120</v>
      </c>
      <c r="L484" s="42">
        <f t="shared" si="56"/>
        <v>11</v>
      </c>
      <c r="M484" s="24">
        <f t="shared" si="59"/>
        <v>134</v>
      </c>
      <c r="N484" s="26">
        <v>0</v>
      </c>
      <c r="O484" s="61">
        <v>0</v>
      </c>
      <c r="P484" s="60">
        <f>'Cálculo 31.12.2021'!P484+'Cálculo Jan2022'!O484</f>
        <v>-900</v>
      </c>
      <c r="Q484" s="78"/>
      <c r="R484" s="75"/>
      <c r="S484" s="74"/>
      <c r="T484" s="55">
        <f t="shared" si="58"/>
        <v>0</v>
      </c>
      <c r="U484" s="59" t="str">
        <f t="shared" si="57"/>
        <v>SIM</v>
      </c>
      <c r="V484" s="15"/>
    </row>
    <row r="485" spans="2:22" x14ac:dyDescent="0.2">
      <c r="B485" s="5" t="s">
        <v>581</v>
      </c>
      <c r="C485" s="5" t="s">
        <v>206</v>
      </c>
      <c r="D485" s="22">
        <f t="shared" si="53"/>
        <v>10</v>
      </c>
      <c r="E485" s="5" t="s">
        <v>395</v>
      </c>
      <c r="F485" s="20">
        <v>40522</v>
      </c>
      <c r="G485" s="34">
        <v>48</v>
      </c>
      <c r="H485" s="64">
        <v>735.91</v>
      </c>
      <c r="I485" s="36">
        <f t="shared" si="54"/>
        <v>35323.68</v>
      </c>
      <c r="J485" s="45">
        <v>10</v>
      </c>
      <c r="K485" s="46">
        <f t="shared" si="55"/>
        <v>120</v>
      </c>
      <c r="L485" s="42">
        <f t="shared" si="56"/>
        <v>11</v>
      </c>
      <c r="M485" s="24">
        <f t="shared" si="59"/>
        <v>133</v>
      </c>
      <c r="N485" s="26">
        <v>0</v>
      </c>
      <c r="O485" s="61">
        <v>0</v>
      </c>
      <c r="P485" s="60">
        <f>'Cálculo 31.12.2021'!P485+'Cálculo Jan2022'!O485</f>
        <v>-35323.68</v>
      </c>
      <c r="Q485" s="78"/>
      <c r="R485" s="75"/>
      <c r="S485" s="74"/>
      <c r="T485" s="55">
        <f t="shared" si="58"/>
        <v>0</v>
      </c>
      <c r="U485" s="59" t="str">
        <f t="shared" si="57"/>
        <v>SIM</v>
      </c>
      <c r="V485" s="15"/>
    </row>
    <row r="486" spans="2:22" x14ac:dyDescent="0.2">
      <c r="B486" s="5" t="s">
        <v>581</v>
      </c>
      <c r="C486" s="5" t="s">
        <v>206</v>
      </c>
      <c r="D486" s="22">
        <f t="shared" si="53"/>
        <v>10</v>
      </c>
      <c r="E486" s="5" t="s">
        <v>396</v>
      </c>
      <c r="F486" s="20">
        <v>40522</v>
      </c>
      <c r="G486" s="34">
        <v>26</v>
      </c>
      <c r="H486" s="64">
        <v>501.63</v>
      </c>
      <c r="I486" s="36">
        <f t="shared" si="54"/>
        <v>13042.38</v>
      </c>
      <c r="J486" s="45">
        <v>10</v>
      </c>
      <c r="K486" s="46">
        <f t="shared" si="55"/>
        <v>120</v>
      </c>
      <c r="L486" s="42">
        <f t="shared" si="56"/>
        <v>11</v>
      </c>
      <c r="M486" s="24">
        <f t="shared" si="59"/>
        <v>133</v>
      </c>
      <c r="N486" s="26">
        <v>0</v>
      </c>
      <c r="O486" s="61">
        <v>0</v>
      </c>
      <c r="P486" s="60">
        <f>'Cálculo 31.12.2021'!P486+'Cálculo Jan2022'!O486</f>
        <v>-13042.38</v>
      </c>
      <c r="Q486" s="78"/>
      <c r="R486" s="75"/>
      <c r="S486" s="74"/>
      <c r="T486" s="55">
        <f t="shared" si="58"/>
        <v>0</v>
      </c>
      <c r="U486" s="59" t="str">
        <f t="shared" si="57"/>
        <v>SIM</v>
      </c>
      <c r="V486" s="15"/>
    </row>
    <row r="487" spans="2:22" x14ac:dyDescent="0.2">
      <c r="B487" s="5" t="s">
        <v>581</v>
      </c>
      <c r="C487" s="5" t="s">
        <v>206</v>
      </c>
      <c r="D487" s="22">
        <f t="shared" si="53"/>
        <v>10</v>
      </c>
      <c r="E487" s="5" t="s">
        <v>397</v>
      </c>
      <c r="F487" s="20">
        <v>40522</v>
      </c>
      <c r="G487" s="34">
        <v>34</v>
      </c>
      <c r="H487" s="64">
        <v>1001.08</v>
      </c>
      <c r="I487" s="36">
        <f t="shared" si="54"/>
        <v>34036.720000000001</v>
      </c>
      <c r="J487" s="45">
        <v>10</v>
      </c>
      <c r="K487" s="46">
        <f t="shared" si="55"/>
        <v>120</v>
      </c>
      <c r="L487" s="42">
        <f t="shared" si="56"/>
        <v>11</v>
      </c>
      <c r="M487" s="24">
        <f t="shared" si="59"/>
        <v>133</v>
      </c>
      <c r="N487" s="26">
        <v>0</v>
      </c>
      <c r="O487" s="61">
        <v>0</v>
      </c>
      <c r="P487" s="60">
        <f>'Cálculo 31.12.2021'!P487+'Cálculo Jan2022'!O487</f>
        <v>-34036.720000000001</v>
      </c>
      <c r="Q487" s="78"/>
      <c r="R487" s="75"/>
      <c r="S487" s="74"/>
      <c r="T487" s="55">
        <f t="shared" si="58"/>
        <v>0</v>
      </c>
      <c r="U487" s="59" t="str">
        <f t="shared" si="57"/>
        <v>SIM</v>
      </c>
      <c r="V487" s="15"/>
    </row>
    <row r="488" spans="2:22" x14ac:dyDescent="0.2">
      <c r="B488" s="5" t="s">
        <v>581</v>
      </c>
      <c r="C488" s="5" t="s">
        <v>206</v>
      </c>
      <c r="D488" s="22">
        <f t="shared" si="53"/>
        <v>10</v>
      </c>
      <c r="E488" s="5" t="s">
        <v>398</v>
      </c>
      <c r="F488" s="20">
        <v>40522</v>
      </c>
      <c r="G488" s="34">
        <v>20</v>
      </c>
      <c r="H488" s="64">
        <v>239.03</v>
      </c>
      <c r="I488" s="36">
        <f t="shared" si="54"/>
        <v>4780.6000000000004</v>
      </c>
      <c r="J488" s="45">
        <v>10</v>
      </c>
      <c r="K488" s="46">
        <f t="shared" si="55"/>
        <v>120</v>
      </c>
      <c r="L488" s="42">
        <f t="shared" si="56"/>
        <v>11</v>
      </c>
      <c r="M488" s="24">
        <f t="shared" si="59"/>
        <v>133</v>
      </c>
      <c r="N488" s="26">
        <v>0</v>
      </c>
      <c r="O488" s="61">
        <v>0</v>
      </c>
      <c r="P488" s="60">
        <f>'Cálculo 31.12.2021'!P488+'Cálculo Jan2022'!O488</f>
        <v>-4780.6000000000004</v>
      </c>
      <c r="Q488" s="78"/>
      <c r="R488" s="75"/>
      <c r="S488" s="74"/>
      <c r="T488" s="55">
        <f t="shared" si="58"/>
        <v>0</v>
      </c>
      <c r="U488" s="59" t="str">
        <f t="shared" si="57"/>
        <v>SIM</v>
      </c>
      <c r="V488" s="15"/>
    </row>
    <row r="489" spans="2:22" x14ac:dyDescent="0.2">
      <c r="B489" s="5" t="s">
        <v>581</v>
      </c>
      <c r="C489" s="5" t="s">
        <v>206</v>
      </c>
      <c r="D489" s="22">
        <f t="shared" si="53"/>
        <v>10</v>
      </c>
      <c r="E489" s="5" t="s">
        <v>399</v>
      </c>
      <c r="F489" s="20">
        <v>40522</v>
      </c>
      <c r="G489" s="34">
        <v>46</v>
      </c>
      <c r="H489" s="64">
        <v>721.4</v>
      </c>
      <c r="I489" s="36">
        <f t="shared" si="54"/>
        <v>33184.400000000001</v>
      </c>
      <c r="J489" s="45">
        <v>10</v>
      </c>
      <c r="K489" s="46">
        <f t="shared" si="55"/>
        <v>120</v>
      </c>
      <c r="L489" s="42">
        <f t="shared" si="56"/>
        <v>11</v>
      </c>
      <c r="M489" s="24">
        <f t="shared" si="59"/>
        <v>133</v>
      </c>
      <c r="N489" s="26">
        <v>0</v>
      </c>
      <c r="O489" s="61">
        <v>0</v>
      </c>
      <c r="P489" s="60">
        <f>'Cálculo 31.12.2021'!P489+'Cálculo Jan2022'!O489</f>
        <v>-33184.400000000001</v>
      </c>
      <c r="Q489" s="78"/>
      <c r="R489" s="75"/>
      <c r="S489" s="74"/>
      <c r="T489" s="55">
        <f t="shared" si="58"/>
        <v>0</v>
      </c>
      <c r="U489" s="59" t="str">
        <f t="shared" si="57"/>
        <v>SIM</v>
      </c>
      <c r="V489" s="15"/>
    </row>
    <row r="490" spans="2:22" x14ac:dyDescent="0.2">
      <c r="B490" s="5" t="s">
        <v>581</v>
      </c>
      <c r="C490" s="5" t="s">
        <v>206</v>
      </c>
      <c r="D490" s="22">
        <f t="shared" si="53"/>
        <v>10</v>
      </c>
      <c r="E490" s="5" t="s">
        <v>400</v>
      </c>
      <c r="F490" s="20">
        <v>40522</v>
      </c>
      <c r="G490" s="34">
        <v>16</v>
      </c>
      <c r="H490" s="64">
        <v>2889.65</v>
      </c>
      <c r="I490" s="36">
        <f t="shared" si="54"/>
        <v>46234.400000000001</v>
      </c>
      <c r="J490" s="45">
        <v>10</v>
      </c>
      <c r="K490" s="46">
        <f t="shared" si="55"/>
        <v>120</v>
      </c>
      <c r="L490" s="42">
        <f t="shared" si="56"/>
        <v>11</v>
      </c>
      <c r="M490" s="24">
        <f t="shared" si="59"/>
        <v>133</v>
      </c>
      <c r="N490" s="26">
        <v>0</v>
      </c>
      <c r="O490" s="61">
        <v>0</v>
      </c>
      <c r="P490" s="60">
        <f>'Cálculo 31.12.2021'!P490+'Cálculo Jan2022'!O490</f>
        <v>-46234.400000000001</v>
      </c>
      <c r="Q490" s="78"/>
      <c r="R490" s="75"/>
      <c r="S490" s="74"/>
      <c r="T490" s="55">
        <f t="shared" si="58"/>
        <v>0</v>
      </c>
      <c r="U490" s="59" t="str">
        <f t="shared" si="57"/>
        <v>SIM</v>
      </c>
      <c r="V490" s="15"/>
    </row>
    <row r="491" spans="2:22" x14ac:dyDescent="0.2">
      <c r="B491" s="5" t="s">
        <v>581</v>
      </c>
      <c r="C491" s="5" t="s">
        <v>206</v>
      </c>
      <c r="D491" s="22">
        <f t="shared" si="53"/>
        <v>10</v>
      </c>
      <c r="E491" s="5" t="s">
        <v>397</v>
      </c>
      <c r="F491" s="20">
        <v>40522</v>
      </c>
      <c r="G491" s="34">
        <v>12</v>
      </c>
      <c r="H491" s="64">
        <v>831.74</v>
      </c>
      <c r="I491" s="36">
        <f t="shared" si="54"/>
        <v>9980.880000000001</v>
      </c>
      <c r="J491" s="45">
        <v>10</v>
      </c>
      <c r="K491" s="46">
        <f t="shared" si="55"/>
        <v>120</v>
      </c>
      <c r="L491" s="42">
        <f t="shared" si="56"/>
        <v>11</v>
      </c>
      <c r="M491" s="24">
        <f t="shared" si="59"/>
        <v>133</v>
      </c>
      <c r="N491" s="26">
        <v>0</v>
      </c>
      <c r="O491" s="61">
        <v>0</v>
      </c>
      <c r="P491" s="60">
        <f>'Cálculo 31.12.2021'!P491+'Cálculo Jan2022'!O491</f>
        <v>-9980.880000000001</v>
      </c>
      <c r="Q491" s="78"/>
      <c r="R491" s="75"/>
      <c r="S491" s="74"/>
      <c r="T491" s="55">
        <f t="shared" si="58"/>
        <v>0</v>
      </c>
      <c r="U491" s="59" t="str">
        <f t="shared" si="57"/>
        <v>SIM</v>
      </c>
      <c r="V491" s="15"/>
    </row>
    <row r="492" spans="2:22" x14ac:dyDescent="0.2">
      <c r="B492" s="5" t="s">
        <v>581</v>
      </c>
      <c r="C492" s="5" t="s">
        <v>206</v>
      </c>
      <c r="D492" s="22">
        <f t="shared" si="53"/>
        <v>10</v>
      </c>
      <c r="E492" s="5" t="s">
        <v>395</v>
      </c>
      <c r="F492" s="20">
        <v>40522</v>
      </c>
      <c r="G492" s="34">
        <v>5</v>
      </c>
      <c r="H492" s="64">
        <v>546.59</v>
      </c>
      <c r="I492" s="36">
        <f t="shared" si="54"/>
        <v>2732.9500000000003</v>
      </c>
      <c r="J492" s="45">
        <v>10</v>
      </c>
      <c r="K492" s="46">
        <f t="shared" si="55"/>
        <v>120</v>
      </c>
      <c r="L492" s="42">
        <f t="shared" si="56"/>
        <v>11</v>
      </c>
      <c r="M492" s="24">
        <f t="shared" si="59"/>
        <v>133</v>
      </c>
      <c r="N492" s="26">
        <v>0</v>
      </c>
      <c r="O492" s="61">
        <v>0</v>
      </c>
      <c r="P492" s="60">
        <f>'Cálculo 31.12.2021'!P492+'Cálculo Jan2022'!O492</f>
        <v>-2732.9500000000003</v>
      </c>
      <c r="Q492" s="78"/>
      <c r="R492" s="75"/>
      <c r="S492" s="74"/>
      <c r="T492" s="55">
        <f t="shared" si="58"/>
        <v>0</v>
      </c>
      <c r="U492" s="59" t="str">
        <f t="shared" si="57"/>
        <v>SIM</v>
      </c>
      <c r="V492" s="15"/>
    </row>
    <row r="493" spans="2:22" x14ac:dyDescent="0.2">
      <c r="B493" s="5" t="s">
        <v>581</v>
      </c>
      <c r="C493" s="5" t="s">
        <v>206</v>
      </c>
      <c r="D493" s="22">
        <f t="shared" si="53"/>
        <v>10</v>
      </c>
      <c r="E493" s="5" t="s">
        <v>401</v>
      </c>
      <c r="F493" s="20">
        <v>40522</v>
      </c>
      <c r="G493" s="34">
        <v>5</v>
      </c>
      <c r="H493" s="64">
        <v>3515.43</v>
      </c>
      <c r="I493" s="36">
        <f t="shared" si="54"/>
        <v>17577.149999999998</v>
      </c>
      <c r="J493" s="45">
        <v>10</v>
      </c>
      <c r="K493" s="46">
        <f t="shared" si="55"/>
        <v>120</v>
      </c>
      <c r="L493" s="42">
        <f t="shared" si="56"/>
        <v>11</v>
      </c>
      <c r="M493" s="24">
        <f t="shared" si="59"/>
        <v>133</v>
      </c>
      <c r="N493" s="26">
        <v>0</v>
      </c>
      <c r="O493" s="61">
        <v>0</v>
      </c>
      <c r="P493" s="60">
        <f>'Cálculo 31.12.2021'!P493+'Cálculo Jan2022'!O493</f>
        <v>-17577.149999999998</v>
      </c>
      <c r="Q493" s="78"/>
      <c r="R493" s="75"/>
      <c r="S493" s="74"/>
      <c r="T493" s="55">
        <f t="shared" si="58"/>
        <v>0</v>
      </c>
      <c r="U493" s="59" t="str">
        <f t="shared" si="57"/>
        <v>SIM</v>
      </c>
      <c r="V493" s="15"/>
    </row>
    <row r="494" spans="2:22" x14ac:dyDescent="0.2">
      <c r="B494" s="5" t="s">
        <v>581</v>
      </c>
      <c r="C494" s="5" t="s">
        <v>206</v>
      </c>
      <c r="D494" s="22">
        <f t="shared" si="53"/>
        <v>10</v>
      </c>
      <c r="E494" s="5" t="s">
        <v>402</v>
      </c>
      <c r="F494" s="20">
        <v>40522</v>
      </c>
      <c r="G494" s="34">
        <v>2</v>
      </c>
      <c r="H494" s="64">
        <v>2230</v>
      </c>
      <c r="I494" s="36">
        <f t="shared" si="54"/>
        <v>4460</v>
      </c>
      <c r="J494" s="45">
        <v>10</v>
      </c>
      <c r="K494" s="46">
        <f t="shared" si="55"/>
        <v>120</v>
      </c>
      <c r="L494" s="42">
        <f t="shared" si="56"/>
        <v>11</v>
      </c>
      <c r="M494" s="24">
        <f t="shared" si="59"/>
        <v>133</v>
      </c>
      <c r="N494" s="26">
        <v>0</v>
      </c>
      <c r="O494" s="61">
        <v>0</v>
      </c>
      <c r="P494" s="60">
        <f>'Cálculo 31.12.2021'!P494+'Cálculo Jan2022'!O494</f>
        <v>-4460</v>
      </c>
      <c r="Q494" s="78"/>
      <c r="R494" s="75"/>
      <c r="S494" s="74"/>
      <c r="T494" s="55">
        <f t="shared" si="58"/>
        <v>0</v>
      </c>
      <c r="U494" s="59" t="str">
        <f t="shared" si="57"/>
        <v>SIM</v>
      </c>
      <c r="V494" s="15"/>
    </row>
    <row r="495" spans="2:22" x14ac:dyDescent="0.2">
      <c r="B495" s="5" t="s">
        <v>581</v>
      </c>
      <c r="C495" s="5" t="s">
        <v>206</v>
      </c>
      <c r="D495" s="22">
        <f t="shared" si="53"/>
        <v>10</v>
      </c>
      <c r="E495" s="5" t="s">
        <v>403</v>
      </c>
      <c r="F495" s="20">
        <v>40522</v>
      </c>
      <c r="G495" s="34">
        <v>2</v>
      </c>
      <c r="H495" s="64">
        <v>2908.09</v>
      </c>
      <c r="I495" s="36">
        <f t="shared" si="54"/>
        <v>5816.18</v>
      </c>
      <c r="J495" s="45">
        <v>10</v>
      </c>
      <c r="K495" s="46">
        <f t="shared" si="55"/>
        <v>120</v>
      </c>
      <c r="L495" s="42">
        <f t="shared" si="56"/>
        <v>11</v>
      </c>
      <c r="M495" s="24">
        <f t="shared" si="59"/>
        <v>133</v>
      </c>
      <c r="N495" s="26">
        <v>0</v>
      </c>
      <c r="O495" s="61">
        <v>0</v>
      </c>
      <c r="P495" s="60">
        <f>'Cálculo 31.12.2021'!P495+'Cálculo Jan2022'!O495</f>
        <v>-5816.18</v>
      </c>
      <c r="Q495" s="78"/>
      <c r="R495" s="75"/>
      <c r="S495" s="74"/>
      <c r="T495" s="55">
        <f t="shared" si="58"/>
        <v>0</v>
      </c>
      <c r="U495" s="59" t="str">
        <f t="shared" si="57"/>
        <v>SIM</v>
      </c>
      <c r="V495" s="15"/>
    </row>
    <row r="496" spans="2:22" x14ac:dyDescent="0.2">
      <c r="B496" s="5" t="s">
        <v>581</v>
      </c>
      <c r="C496" s="5" t="s">
        <v>206</v>
      </c>
      <c r="D496" s="22">
        <f t="shared" si="53"/>
        <v>10</v>
      </c>
      <c r="E496" s="5" t="s">
        <v>397</v>
      </c>
      <c r="F496" s="20">
        <v>40522</v>
      </c>
      <c r="G496" s="34">
        <v>1</v>
      </c>
      <c r="H496" s="64">
        <v>2967.48</v>
      </c>
      <c r="I496" s="36">
        <f t="shared" si="54"/>
        <v>2967.48</v>
      </c>
      <c r="J496" s="45">
        <v>10</v>
      </c>
      <c r="K496" s="46">
        <f t="shared" si="55"/>
        <v>120</v>
      </c>
      <c r="L496" s="42">
        <f t="shared" si="56"/>
        <v>11</v>
      </c>
      <c r="M496" s="24">
        <f t="shared" si="59"/>
        <v>133</v>
      </c>
      <c r="N496" s="26">
        <v>0</v>
      </c>
      <c r="O496" s="61">
        <v>0</v>
      </c>
      <c r="P496" s="60">
        <f>'Cálculo 31.12.2021'!P496+'Cálculo Jan2022'!O496</f>
        <v>-2967.48</v>
      </c>
      <c r="Q496" s="78"/>
      <c r="R496" s="75"/>
      <c r="S496" s="74"/>
      <c r="T496" s="55">
        <f t="shared" si="58"/>
        <v>0</v>
      </c>
      <c r="U496" s="59" t="str">
        <f t="shared" si="57"/>
        <v>SIM</v>
      </c>
      <c r="V496" s="15"/>
    </row>
    <row r="497" spans="2:22" x14ac:dyDescent="0.2">
      <c r="B497" s="5" t="s">
        <v>581</v>
      </c>
      <c r="C497" s="5" t="s">
        <v>206</v>
      </c>
      <c r="D497" s="22">
        <f t="shared" si="53"/>
        <v>10</v>
      </c>
      <c r="E497" s="5" t="s">
        <v>404</v>
      </c>
      <c r="F497" s="20">
        <v>40543</v>
      </c>
      <c r="G497" s="34">
        <v>7</v>
      </c>
      <c r="H497" s="64">
        <v>158</v>
      </c>
      <c r="I497" s="36">
        <f t="shared" si="54"/>
        <v>1106</v>
      </c>
      <c r="J497" s="45">
        <v>10</v>
      </c>
      <c r="K497" s="46">
        <f t="shared" si="55"/>
        <v>120</v>
      </c>
      <c r="L497" s="42">
        <f t="shared" si="56"/>
        <v>11</v>
      </c>
      <c r="M497" s="24">
        <f t="shared" si="59"/>
        <v>133</v>
      </c>
      <c r="N497" s="26">
        <v>0</v>
      </c>
      <c r="O497" s="61">
        <v>0</v>
      </c>
      <c r="P497" s="60">
        <f>'Cálculo 31.12.2021'!P497+'Cálculo Jan2022'!O497</f>
        <v>-1106</v>
      </c>
      <c r="Q497" s="78"/>
      <c r="R497" s="75"/>
      <c r="S497" s="74"/>
      <c r="T497" s="55">
        <f t="shared" si="58"/>
        <v>0</v>
      </c>
      <c r="U497" s="59" t="str">
        <f t="shared" si="57"/>
        <v>SIM</v>
      </c>
      <c r="V497" s="15"/>
    </row>
    <row r="498" spans="2:22" x14ac:dyDescent="0.2">
      <c r="B498" s="5" t="s">
        <v>581</v>
      </c>
      <c r="C498" s="5" t="s">
        <v>206</v>
      </c>
      <c r="D498" s="22">
        <f t="shared" si="53"/>
        <v>10</v>
      </c>
      <c r="E498" s="5" t="s">
        <v>405</v>
      </c>
      <c r="F498" s="20">
        <v>40543</v>
      </c>
      <c r="G498" s="34">
        <v>2</v>
      </c>
      <c r="H498" s="39">
        <v>980</v>
      </c>
      <c r="I498" s="36">
        <f t="shared" si="54"/>
        <v>1960</v>
      </c>
      <c r="J498" s="45">
        <v>10</v>
      </c>
      <c r="K498" s="46">
        <f t="shared" si="55"/>
        <v>120</v>
      </c>
      <c r="L498" s="42">
        <f t="shared" si="56"/>
        <v>11</v>
      </c>
      <c r="M498" s="24">
        <f t="shared" si="59"/>
        <v>133</v>
      </c>
      <c r="N498" s="26">
        <v>0</v>
      </c>
      <c r="O498" s="61">
        <v>0</v>
      </c>
      <c r="P498" s="60">
        <f>'Cálculo 31.12.2021'!P498+'Cálculo Jan2022'!O498</f>
        <v>-1960</v>
      </c>
      <c r="Q498" s="78"/>
      <c r="R498" s="75"/>
      <c r="S498" s="74"/>
      <c r="T498" s="55">
        <f t="shared" si="58"/>
        <v>0</v>
      </c>
      <c r="U498" s="59" t="str">
        <f t="shared" si="57"/>
        <v>SIM</v>
      </c>
      <c r="V498" s="15"/>
    </row>
    <row r="499" spans="2:22" x14ac:dyDescent="0.2">
      <c r="B499" s="5" t="s">
        <v>581</v>
      </c>
      <c r="C499" s="5" t="s">
        <v>206</v>
      </c>
      <c r="D499" s="22">
        <f t="shared" si="53"/>
        <v>10</v>
      </c>
      <c r="E499" s="5" t="s">
        <v>406</v>
      </c>
      <c r="F499" s="20">
        <v>40543</v>
      </c>
      <c r="G499" s="34">
        <v>3</v>
      </c>
      <c r="H499" s="64">
        <v>529</v>
      </c>
      <c r="I499" s="36">
        <f t="shared" si="54"/>
        <v>1587</v>
      </c>
      <c r="J499" s="45">
        <v>10</v>
      </c>
      <c r="K499" s="46">
        <f t="shared" si="55"/>
        <v>120</v>
      </c>
      <c r="L499" s="42">
        <f t="shared" si="56"/>
        <v>11</v>
      </c>
      <c r="M499" s="24">
        <f t="shared" si="59"/>
        <v>133</v>
      </c>
      <c r="N499" s="26">
        <v>0</v>
      </c>
      <c r="O499" s="61">
        <v>0</v>
      </c>
      <c r="P499" s="60">
        <f>'Cálculo 31.12.2021'!P499+'Cálculo Jan2022'!O499</f>
        <v>-1587</v>
      </c>
      <c r="Q499" s="78"/>
      <c r="R499" s="75"/>
      <c r="S499" s="74"/>
      <c r="T499" s="55">
        <f t="shared" si="58"/>
        <v>0</v>
      </c>
      <c r="U499" s="59" t="str">
        <f t="shared" si="57"/>
        <v>SIM</v>
      </c>
      <c r="V499" s="15"/>
    </row>
    <row r="500" spans="2:22" x14ac:dyDescent="0.2">
      <c r="B500" s="5" t="s">
        <v>581</v>
      </c>
      <c r="C500" s="5" t="s">
        <v>208</v>
      </c>
      <c r="D500" s="22">
        <f t="shared" si="53"/>
        <v>10</v>
      </c>
      <c r="E500" s="5" t="s">
        <v>139</v>
      </c>
      <c r="F500" s="20">
        <v>40557</v>
      </c>
      <c r="G500" s="34">
        <v>1</v>
      </c>
      <c r="H500" s="39">
        <v>1099</v>
      </c>
      <c r="I500" s="36">
        <f t="shared" si="54"/>
        <v>1099</v>
      </c>
      <c r="J500" s="45">
        <v>10</v>
      </c>
      <c r="K500" s="46">
        <f t="shared" si="55"/>
        <v>120</v>
      </c>
      <c r="L500" s="42">
        <f t="shared" si="56"/>
        <v>11</v>
      </c>
      <c r="M500" s="24">
        <f t="shared" si="59"/>
        <v>132</v>
      </c>
      <c r="N500" s="26">
        <v>0</v>
      </c>
      <c r="O500" s="61">
        <v>0</v>
      </c>
      <c r="P500" s="60">
        <f>'Cálculo 31.12.2021'!P500+'Cálculo Jan2022'!O500</f>
        <v>-1099</v>
      </c>
      <c r="Q500" s="78"/>
      <c r="R500" s="75"/>
      <c r="S500" s="74"/>
      <c r="T500" s="55">
        <f t="shared" si="58"/>
        <v>0</v>
      </c>
      <c r="U500" s="59" t="str">
        <f t="shared" si="57"/>
        <v>SIM</v>
      </c>
      <c r="V500" s="15"/>
    </row>
    <row r="501" spans="2:22" x14ac:dyDescent="0.2">
      <c r="B501" s="5" t="s">
        <v>581</v>
      </c>
      <c r="C501" s="5" t="s">
        <v>208</v>
      </c>
      <c r="D501" s="22">
        <f t="shared" si="53"/>
        <v>10</v>
      </c>
      <c r="E501" s="5" t="s">
        <v>140</v>
      </c>
      <c r="F501" s="20">
        <v>40563</v>
      </c>
      <c r="G501" s="34">
        <v>1</v>
      </c>
      <c r="H501" s="39">
        <v>268.2</v>
      </c>
      <c r="I501" s="36">
        <f t="shared" si="54"/>
        <v>268.2</v>
      </c>
      <c r="J501" s="45">
        <v>10</v>
      </c>
      <c r="K501" s="46">
        <f t="shared" si="55"/>
        <v>120</v>
      </c>
      <c r="L501" s="42">
        <f t="shared" si="56"/>
        <v>11</v>
      </c>
      <c r="M501" s="24">
        <f t="shared" si="59"/>
        <v>132</v>
      </c>
      <c r="N501" s="26">
        <v>0</v>
      </c>
      <c r="O501" s="61">
        <v>0</v>
      </c>
      <c r="P501" s="60">
        <f>'Cálculo 31.12.2021'!P501+'Cálculo Jan2022'!O501</f>
        <v>-268.2</v>
      </c>
      <c r="Q501" s="78"/>
      <c r="R501" s="75"/>
      <c r="S501" s="74"/>
      <c r="T501" s="55">
        <f t="shared" si="58"/>
        <v>0</v>
      </c>
      <c r="U501" s="59" t="str">
        <f t="shared" si="57"/>
        <v>SIM</v>
      </c>
      <c r="V501" s="15"/>
    </row>
    <row r="502" spans="2:22" x14ac:dyDescent="0.2">
      <c r="B502" s="5" t="s">
        <v>581</v>
      </c>
      <c r="C502" s="5" t="s">
        <v>205</v>
      </c>
      <c r="D502" s="22">
        <f t="shared" si="53"/>
        <v>20</v>
      </c>
      <c r="E502" s="5" t="s">
        <v>509</v>
      </c>
      <c r="F502" s="20">
        <v>40581</v>
      </c>
      <c r="G502" s="34">
        <v>1</v>
      </c>
      <c r="H502" s="39">
        <v>1980</v>
      </c>
      <c r="I502" s="36">
        <f t="shared" si="54"/>
        <v>1980</v>
      </c>
      <c r="J502" s="45">
        <v>5</v>
      </c>
      <c r="K502" s="46">
        <f t="shared" si="55"/>
        <v>60</v>
      </c>
      <c r="L502" s="42">
        <f t="shared" si="56"/>
        <v>10</v>
      </c>
      <c r="M502" s="24">
        <f t="shared" si="59"/>
        <v>131</v>
      </c>
      <c r="N502" s="26">
        <v>0</v>
      </c>
      <c r="O502" s="61">
        <v>0</v>
      </c>
      <c r="P502" s="60">
        <f>'Cálculo 31.12.2021'!P502+'Cálculo Jan2022'!O502</f>
        <v>-1980</v>
      </c>
      <c r="Q502" s="78"/>
      <c r="R502" s="75"/>
      <c r="S502" s="74"/>
      <c r="T502" s="55">
        <f t="shared" si="58"/>
        <v>0</v>
      </c>
      <c r="U502" s="59" t="str">
        <f t="shared" si="57"/>
        <v>SIM</v>
      </c>
      <c r="V502" s="15"/>
    </row>
    <row r="503" spans="2:22" x14ac:dyDescent="0.2">
      <c r="B503" s="5" t="s">
        <v>581</v>
      </c>
      <c r="C503" s="5" t="s">
        <v>208</v>
      </c>
      <c r="D503" s="22">
        <f t="shared" si="53"/>
        <v>10</v>
      </c>
      <c r="E503" s="5" t="s">
        <v>134</v>
      </c>
      <c r="F503" s="20">
        <v>40597</v>
      </c>
      <c r="G503" s="34">
        <v>1</v>
      </c>
      <c r="H503" s="39">
        <v>1002</v>
      </c>
      <c r="I503" s="36">
        <f t="shared" si="54"/>
        <v>1002</v>
      </c>
      <c r="J503" s="45">
        <v>10</v>
      </c>
      <c r="K503" s="46">
        <f t="shared" si="55"/>
        <v>120</v>
      </c>
      <c r="L503" s="42">
        <f t="shared" si="56"/>
        <v>10</v>
      </c>
      <c r="M503" s="24">
        <f t="shared" si="59"/>
        <v>131</v>
      </c>
      <c r="N503" s="26">
        <v>0</v>
      </c>
      <c r="O503" s="61">
        <v>0</v>
      </c>
      <c r="P503" s="60">
        <f>'Cálculo 31.12.2021'!P503+'Cálculo Jan2022'!O503</f>
        <v>-1002</v>
      </c>
      <c r="Q503" s="78"/>
      <c r="R503" s="75"/>
      <c r="S503" s="74"/>
      <c r="T503" s="55">
        <f t="shared" si="58"/>
        <v>0</v>
      </c>
      <c r="U503" s="59" t="str">
        <f t="shared" si="57"/>
        <v>SIM</v>
      </c>
      <c r="V503" s="15"/>
    </row>
    <row r="504" spans="2:22" x14ac:dyDescent="0.2">
      <c r="B504" s="5" t="s">
        <v>581</v>
      </c>
      <c r="C504" s="5" t="s">
        <v>208</v>
      </c>
      <c r="D504" s="22">
        <f t="shared" si="53"/>
        <v>10</v>
      </c>
      <c r="E504" s="5" t="s">
        <v>141</v>
      </c>
      <c r="F504" s="20">
        <v>40637</v>
      </c>
      <c r="G504" s="34">
        <v>1</v>
      </c>
      <c r="H504" s="39">
        <v>2115</v>
      </c>
      <c r="I504" s="36">
        <f t="shared" si="54"/>
        <v>2115</v>
      </c>
      <c r="J504" s="45">
        <v>10</v>
      </c>
      <c r="K504" s="46">
        <f t="shared" si="55"/>
        <v>120</v>
      </c>
      <c r="L504" s="42">
        <f t="shared" si="56"/>
        <v>10</v>
      </c>
      <c r="M504" s="24">
        <f t="shared" si="59"/>
        <v>129</v>
      </c>
      <c r="N504" s="26">
        <v>0</v>
      </c>
      <c r="O504" s="61">
        <v>0</v>
      </c>
      <c r="P504" s="60">
        <f>'Cálculo 31.12.2021'!P504+'Cálculo Jan2022'!O504</f>
        <v>-2115</v>
      </c>
      <c r="Q504" s="78"/>
      <c r="R504" s="75"/>
      <c r="S504" s="74"/>
      <c r="T504" s="55">
        <f t="shared" si="58"/>
        <v>0</v>
      </c>
      <c r="U504" s="59" t="str">
        <f t="shared" si="57"/>
        <v>SIM</v>
      </c>
      <c r="V504" s="15"/>
    </row>
    <row r="505" spans="2:22" x14ac:dyDescent="0.2">
      <c r="B505" s="5" t="s">
        <v>581</v>
      </c>
      <c r="C505" s="5" t="s">
        <v>208</v>
      </c>
      <c r="D505" s="22">
        <f t="shared" si="53"/>
        <v>10</v>
      </c>
      <c r="E505" s="5" t="s">
        <v>95</v>
      </c>
      <c r="F505" s="20">
        <v>40639</v>
      </c>
      <c r="G505" s="34">
        <v>1</v>
      </c>
      <c r="H505" s="39">
        <v>550</v>
      </c>
      <c r="I505" s="36">
        <f t="shared" si="54"/>
        <v>550</v>
      </c>
      <c r="J505" s="45">
        <v>10</v>
      </c>
      <c r="K505" s="46">
        <f t="shared" si="55"/>
        <v>120</v>
      </c>
      <c r="L505" s="42">
        <f t="shared" si="56"/>
        <v>10</v>
      </c>
      <c r="M505" s="24">
        <f t="shared" si="59"/>
        <v>129</v>
      </c>
      <c r="N505" s="26">
        <v>0</v>
      </c>
      <c r="O505" s="61">
        <v>0</v>
      </c>
      <c r="P505" s="60">
        <f>'Cálculo 31.12.2021'!P505+'Cálculo Jan2022'!O505</f>
        <v>-550</v>
      </c>
      <c r="Q505" s="78"/>
      <c r="R505" s="75"/>
      <c r="S505" s="74"/>
      <c r="T505" s="55">
        <f t="shared" si="58"/>
        <v>0</v>
      </c>
      <c r="U505" s="59" t="str">
        <f t="shared" si="57"/>
        <v>SIM</v>
      </c>
      <c r="V505" s="15"/>
    </row>
    <row r="506" spans="2:22" x14ac:dyDescent="0.2">
      <c r="B506" s="5" t="s">
        <v>581</v>
      </c>
      <c r="C506" s="5" t="s">
        <v>205</v>
      </c>
      <c r="D506" s="22">
        <f t="shared" si="53"/>
        <v>20</v>
      </c>
      <c r="E506" s="5" t="s">
        <v>510</v>
      </c>
      <c r="F506" s="20">
        <v>40641</v>
      </c>
      <c r="G506" s="34">
        <v>1</v>
      </c>
      <c r="H506" s="39">
        <v>6411.45</v>
      </c>
      <c r="I506" s="36">
        <f t="shared" si="54"/>
        <v>6411.45</v>
      </c>
      <c r="J506" s="45">
        <v>5</v>
      </c>
      <c r="K506" s="46">
        <f t="shared" si="55"/>
        <v>60</v>
      </c>
      <c r="L506" s="42">
        <f t="shared" si="56"/>
        <v>10</v>
      </c>
      <c r="M506" s="24">
        <f t="shared" si="59"/>
        <v>129</v>
      </c>
      <c r="N506" s="26">
        <v>0</v>
      </c>
      <c r="O506" s="61">
        <v>0</v>
      </c>
      <c r="P506" s="60">
        <f>'Cálculo 31.12.2021'!P506+'Cálculo Jan2022'!O506</f>
        <v>-6411.45</v>
      </c>
      <c r="Q506" s="78"/>
      <c r="R506" s="75"/>
      <c r="S506" s="74"/>
      <c r="T506" s="55">
        <f t="shared" si="58"/>
        <v>0</v>
      </c>
      <c r="U506" s="59" t="str">
        <f t="shared" si="57"/>
        <v>SIM</v>
      </c>
      <c r="V506" s="15"/>
    </row>
    <row r="507" spans="2:22" x14ac:dyDescent="0.2">
      <c r="B507" s="5" t="s">
        <v>581</v>
      </c>
      <c r="C507" s="5" t="s">
        <v>206</v>
      </c>
      <c r="D507" s="22">
        <f t="shared" si="53"/>
        <v>10</v>
      </c>
      <c r="E507" s="5" t="s">
        <v>407</v>
      </c>
      <c r="F507" s="20">
        <v>40647</v>
      </c>
      <c r="G507" s="34">
        <v>1</v>
      </c>
      <c r="H507" s="39">
        <v>897.6</v>
      </c>
      <c r="I507" s="36">
        <f t="shared" si="54"/>
        <v>897.6</v>
      </c>
      <c r="J507" s="45">
        <v>10</v>
      </c>
      <c r="K507" s="46">
        <f t="shared" si="55"/>
        <v>120</v>
      </c>
      <c r="L507" s="42">
        <f t="shared" si="56"/>
        <v>10</v>
      </c>
      <c r="M507" s="24">
        <f t="shared" si="59"/>
        <v>129</v>
      </c>
      <c r="N507" s="26">
        <v>0</v>
      </c>
      <c r="O507" s="61">
        <v>0</v>
      </c>
      <c r="P507" s="60">
        <f>'Cálculo 31.12.2021'!P507+'Cálculo Jan2022'!O507</f>
        <v>-897.6</v>
      </c>
      <c r="Q507" s="78"/>
      <c r="R507" s="75"/>
      <c r="S507" s="74"/>
      <c r="T507" s="55">
        <f t="shared" si="58"/>
        <v>0</v>
      </c>
      <c r="U507" s="59" t="str">
        <f t="shared" si="57"/>
        <v>SIM</v>
      </c>
      <c r="V507" s="15"/>
    </row>
    <row r="508" spans="2:22" x14ac:dyDescent="0.2">
      <c r="B508" s="5" t="s">
        <v>581</v>
      </c>
      <c r="C508" s="5" t="s">
        <v>206</v>
      </c>
      <c r="D508" s="22">
        <f t="shared" si="53"/>
        <v>10</v>
      </c>
      <c r="E508" s="5" t="s">
        <v>408</v>
      </c>
      <c r="F508" s="20">
        <v>40649</v>
      </c>
      <c r="G508" s="34">
        <v>2</v>
      </c>
      <c r="H508" s="64">
        <v>591.5</v>
      </c>
      <c r="I508" s="36">
        <f t="shared" si="54"/>
        <v>1183</v>
      </c>
      <c r="J508" s="45">
        <v>10</v>
      </c>
      <c r="K508" s="46">
        <f t="shared" si="55"/>
        <v>120</v>
      </c>
      <c r="L508" s="42">
        <f t="shared" si="56"/>
        <v>10</v>
      </c>
      <c r="M508" s="24">
        <f t="shared" si="59"/>
        <v>129</v>
      </c>
      <c r="N508" s="26">
        <v>0</v>
      </c>
      <c r="O508" s="61">
        <v>0</v>
      </c>
      <c r="P508" s="60">
        <f>'Cálculo 31.12.2021'!P508+'Cálculo Jan2022'!O508</f>
        <v>-1183</v>
      </c>
      <c r="Q508" s="78"/>
      <c r="R508" s="75"/>
      <c r="S508" s="74"/>
      <c r="T508" s="55">
        <f t="shared" si="58"/>
        <v>0</v>
      </c>
      <c r="U508" s="59" t="str">
        <f t="shared" si="57"/>
        <v>SIM</v>
      </c>
      <c r="V508" s="15"/>
    </row>
    <row r="509" spans="2:22" x14ac:dyDescent="0.2">
      <c r="B509" s="5" t="s">
        <v>581</v>
      </c>
      <c r="C509" s="5" t="s">
        <v>206</v>
      </c>
      <c r="D509" s="22">
        <f t="shared" si="53"/>
        <v>10</v>
      </c>
      <c r="E509" s="5" t="s">
        <v>409</v>
      </c>
      <c r="F509" s="20">
        <v>40649</v>
      </c>
      <c r="G509" s="34">
        <v>9</v>
      </c>
      <c r="H509" s="64">
        <v>457</v>
      </c>
      <c r="I509" s="36">
        <f t="shared" si="54"/>
        <v>4113</v>
      </c>
      <c r="J509" s="45">
        <v>10</v>
      </c>
      <c r="K509" s="46">
        <f t="shared" si="55"/>
        <v>120</v>
      </c>
      <c r="L509" s="42">
        <f t="shared" si="56"/>
        <v>10</v>
      </c>
      <c r="M509" s="24">
        <f t="shared" si="59"/>
        <v>129</v>
      </c>
      <c r="N509" s="26">
        <v>0</v>
      </c>
      <c r="O509" s="61">
        <v>0</v>
      </c>
      <c r="P509" s="60">
        <f>'Cálculo 31.12.2021'!P509+'Cálculo Jan2022'!O509</f>
        <v>-4113</v>
      </c>
      <c r="Q509" s="78"/>
      <c r="R509" s="75"/>
      <c r="S509" s="74"/>
      <c r="T509" s="55">
        <f t="shared" si="58"/>
        <v>0</v>
      </c>
      <c r="U509" s="59" t="str">
        <f t="shared" si="57"/>
        <v>SIM</v>
      </c>
      <c r="V509" s="15"/>
    </row>
    <row r="510" spans="2:22" x14ac:dyDescent="0.2">
      <c r="B510" s="5" t="s">
        <v>581</v>
      </c>
      <c r="C510" s="5" t="s">
        <v>206</v>
      </c>
      <c r="D510" s="22">
        <f t="shared" si="53"/>
        <v>10</v>
      </c>
      <c r="E510" s="5" t="s">
        <v>410</v>
      </c>
      <c r="F510" s="20">
        <v>40649</v>
      </c>
      <c r="G510" s="34">
        <v>4</v>
      </c>
      <c r="H510" s="64">
        <v>257.45</v>
      </c>
      <c r="I510" s="36">
        <f t="shared" si="54"/>
        <v>1029.8</v>
      </c>
      <c r="J510" s="45">
        <v>10</v>
      </c>
      <c r="K510" s="46">
        <f t="shared" si="55"/>
        <v>120</v>
      </c>
      <c r="L510" s="42">
        <f t="shared" si="56"/>
        <v>10</v>
      </c>
      <c r="M510" s="24">
        <f t="shared" si="59"/>
        <v>129</v>
      </c>
      <c r="N510" s="26">
        <v>0</v>
      </c>
      <c r="O510" s="61">
        <v>0</v>
      </c>
      <c r="P510" s="60">
        <f>'Cálculo 31.12.2021'!P510+'Cálculo Jan2022'!O510</f>
        <v>-1029.8</v>
      </c>
      <c r="Q510" s="78"/>
      <c r="R510" s="75"/>
      <c r="S510" s="74"/>
      <c r="T510" s="55">
        <f t="shared" si="58"/>
        <v>0</v>
      </c>
      <c r="U510" s="59" t="str">
        <f t="shared" si="57"/>
        <v>SIM</v>
      </c>
      <c r="V510" s="15"/>
    </row>
    <row r="511" spans="2:22" x14ac:dyDescent="0.2">
      <c r="B511" s="5" t="s">
        <v>581</v>
      </c>
      <c r="C511" s="5" t="s">
        <v>206</v>
      </c>
      <c r="D511" s="22">
        <f t="shared" si="53"/>
        <v>10</v>
      </c>
      <c r="E511" s="5" t="s">
        <v>411</v>
      </c>
      <c r="F511" s="20">
        <v>40649</v>
      </c>
      <c r="G511" s="34">
        <v>4</v>
      </c>
      <c r="H511" s="64">
        <v>1090.95</v>
      </c>
      <c r="I511" s="36">
        <f t="shared" si="54"/>
        <v>4363.8</v>
      </c>
      <c r="J511" s="45">
        <v>10</v>
      </c>
      <c r="K511" s="46">
        <f t="shared" si="55"/>
        <v>120</v>
      </c>
      <c r="L511" s="42">
        <f t="shared" si="56"/>
        <v>10</v>
      </c>
      <c r="M511" s="24">
        <f t="shared" si="59"/>
        <v>129</v>
      </c>
      <c r="N511" s="26">
        <v>0</v>
      </c>
      <c r="O511" s="61">
        <v>0</v>
      </c>
      <c r="P511" s="60">
        <f>'Cálculo 31.12.2021'!P511+'Cálculo Jan2022'!O511</f>
        <v>-4363.8</v>
      </c>
      <c r="Q511" s="78"/>
      <c r="R511" s="75"/>
      <c r="S511" s="74"/>
      <c r="T511" s="55">
        <f t="shared" si="58"/>
        <v>0</v>
      </c>
      <c r="U511" s="59" t="str">
        <f t="shared" si="57"/>
        <v>SIM</v>
      </c>
      <c r="V511" s="15"/>
    </row>
    <row r="512" spans="2:22" x14ac:dyDescent="0.2">
      <c r="B512" s="5" t="s">
        <v>581</v>
      </c>
      <c r="C512" s="5" t="s">
        <v>206</v>
      </c>
      <c r="D512" s="22">
        <f t="shared" si="53"/>
        <v>10</v>
      </c>
      <c r="E512" s="5" t="s">
        <v>412</v>
      </c>
      <c r="F512" s="20">
        <v>40649</v>
      </c>
      <c r="G512" s="34">
        <v>5</v>
      </c>
      <c r="H512" s="64">
        <v>1222.04</v>
      </c>
      <c r="I512" s="36">
        <f t="shared" si="54"/>
        <v>6110.2</v>
      </c>
      <c r="J512" s="45">
        <v>10</v>
      </c>
      <c r="K512" s="46">
        <f t="shared" si="55"/>
        <v>120</v>
      </c>
      <c r="L512" s="42">
        <f t="shared" si="56"/>
        <v>10</v>
      </c>
      <c r="M512" s="24">
        <f t="shared" si="59"/>
        <v>129</v>
      </c>
      <c r="N512" s="26">
        <v>0</v>
      </c>
      <c r="O512" s="61">
        <v>0</v>
      </c>
      <c r="P512" s="60">
        <f>'Cálculo 31.12.2021'!P512+'Cálculo Jan2022'!O512</f>
        <v>-6110.2</v>
      </c>
      <c r="Q512" s="78"/>
      <c r="R512" s="75"/>
      <c r="S512" s="74"/>
      <c r="T512" s="55">
        <f t="shared" si="58"/>
        <v>0</v>
      </c>
      <c r="U512" s="59" t="str">
        <f t="shared" si="57"/>
        <v>SIM</v>
      </c>
      <c r="V512" s="15"/>
    </row>
    <row r="513" spans="2:22" x14ac:dyDescent="0.2">
      <c r="B513" s="5" t="s">
        <v>581</v>
      </c>
      <c r="C513" s="5" t="s">
        <v>206</v>
      </c>
      <c r="D513" s="22">
        <f t="shared" si="53"/>
        <v>10</v>
      </c>
      <c r="E513" s="5" t="s">
        <v>413</v>
      </c>
      <c r="F513" s="20">
        <v>40649</v>
      </c>
      <c r="G513" s="34">
        <v>7</v>
      </c>
      <c r="H513" s="64">
        <v>180.85</v>
      </c>
      <c r="I513" s="36">
        <f t="shared" si="54"/>
        <v>1265.95</v>
      </c>
      <c r="J513" s="45">
        <v>10</v>
      </c>
      <c r="K513" s="46">
        <f t="shared" si="55"/>
        <v>120</v>
      </c>
      <c r="L513" s="42">
        <f t="shared" si="56"/>
        <v>10</v>
      </c>
      <c r="M513" s="24">
        <f t="shared" si="59"/>
        <v>129</v>
      </c>
      <c r="N513" s="26">
        <v>0</v>
      </c>
      <c r="O513" s="61">
        <v>0</v>
      </c>
      <c r="P513" s="60">
        <f>'Cálculo 31.12.2021'!P513+'Cálculo Jan2022'!O513</f>
        <v>-1265.95</v>
      </c>
      <c r="Q513" s="78"/>
      <c r="R513" s="75"/>
      <c r="S513" s="74"/>
      <c r="T513" s="55">
        <f t="shared" si="58"/>
        <v>0</v>
      </c>
      <c r="U513" s="59" t="str">
        <f t="shared" si="57"/>
        <v>SIM</v>
      </c>
      <c r="V513" s="15"/>
    </row>
    <row r="514" spans="2:22" x14ac:dyDescent="0.2">
      <c r="B514" s="5" t="s">
        <v>581</v>
      </c>
      <c r="C514" s="5" t="s">
        <v>206</v>
      </c>
      <c r="D514" s="22">
        <f t="shared" si="53"/>
        <v>10</v>
      </c>
      <c r="E514" s="5" t="s">
        <v>414</v>
      </c>
      <c r="F514" s="20">
        <v>40649</v>
      </c>
      <c r="G514" s="34">
        <v>5</v>
      </c>
      <c r="H514" s="64">
        <v>1146.8</v>
      </c>
      <c r="I514" s="36">
        <f t="shared" si="54"/>
        <v>5734</v>
      </c>
      <c r="J514" s="45">
        <v>10</v>
      </c>
      <c r="K514" s="46">
        <f t="shared" si="55"/>
        <v>120</v>
      </c>
      <c r="L514" s="42">
        <f t="shared" si="56"/>
        <v>10</v>
      </c>
      <c r="M514" s="24">
        <f t="shared" si="59"/>
        <v>129</v>
      </c>
      <c r="N514" s="26">
        <v>0</v>
      </c>
      <c r="O514" s="61">
        <v>0</v>
      </c>
      <c r="P514" s="60">
        <f>'Cálculo 31.12.2021'!P514+'Cálculo Jan2022'!O514</f>
        <v>-5734</v>
      </c>
      <c r="Q514" s="78"/>
      <c r="R514" s="75"/>
      <c r="S514" s="74"/>
      <c r="T514" s="55">
        <f t="shared" si="58"/>
        <v>0</v>
      </c>
      <c r="U514" s="59" t="str">
        <f t="shared" si="57"/>
        <v>SIM</v>
      </c>
      <c r="V514" s="15"/>
    </row>
    <row r="515" spans="2:22" x14ac:dyDescent="0.2">
      <c r="B515" s="5" t="s">
        <v>581</v>
      </c>
      <c r="C515" s="5" t="s">
        <v>206</v>
      </c>
      <c r="D515" s="22">
        <f t="shared" si="53"/>
        <v>10</v>
      </c>
      <c r="E515" s="5" t="s">
        <v>415</v>
      </c>
      <c r="F515" s="20">
        <v>40649</v>
      </c>
      <c r="G515" s="34">
        <v>2</v>
      </c>
      <c r="H515" s="64">
        <v>743</v>
      </c>
      <c r="I515" s="36">
        <f t="shared" si="54"/>
        <v>1486</v>
      </c>
      <c r="J515" s="45">
        <v>10</v>
      </c>
      <c r="K515" s="46">
        <f t="shared" si="55"/>
        <v>120</v>
      </c>
      <c r="L515" s="42">
        <f t="shared" si="56"/>
        <v>10</v>
      </c>
      <c r="M515" s="24">
        <f t="shared" si="59"/>
        <v>129</v>
      </c>
      <c r="N515" s="26">
        <v>0</v>
      </c>
      <c r="O515" s="61">
        <v>0</v>
      </c>
      <c r="P515" s="60">
        <f>'Cálculo 31.12.2021'!P515+'Cálculo Jan2022'!O515</f>
        <v>-1486</v>
      </c>
      <c r="Q515" s="78"/>
      <c r="R515" s="75"/>
      <c r="S515" s="74"/>
      <c r="T515" s="55">
        <f t="shared" si="58"/>
        <v>0</v>
      </c>
      <c r="U515" s="59" t="str">
        <f t="shared" si="57"/>
        <v>SIM</v>
      </c>
      <c r="V515" s="15"/>
    </row>
    <row r="516" spans="2:22" x14ac:dyDescent="0.2">
      <c r="B516" s="5" t="s">
        <v>581</v>
      </c>
      <c r="C516" s="5" t="s">
        <v>206</v>
      </c>
      <c r="D516" s="22">
        <f t="shared" ref="D516:D579" si="60">((12*100)/K516)</f>
        <v>10</v>
      </c>
      <c r="E516" s="5" t="s">
        <v>416</v>
      </c>
      <c r="F516" s="20">
        <v>40649</v>
      </c>
      <c r="G516" s="34">
        <v>2</v>
      </c>
      <c r="H516" s="64">
        <v>390.85</v>
      </c>
      <c r="I516" s="36">
        <f t="shared" ref="I516:I579" si="61">G516*H516</f>
        <v>781.7</v>
      </c>
      <c r="J516" s="45">
        <v>10</v>
      </c>
      <c r="K516" s="46">
        <f t="shared" ref="K516:K579" si="62">J516*12</f>
        <v>120</v>
      </c>
      <c r="L516" s="42">
        <f t="shared" ref="L516:L579" si="63">DATEDIF(F516,$F$2,"Y")</f>
        <v>10</v>
      </c>
      <c r="M516" s="24">
        <f t="shared" si="59"/>
        <v>129</v>
      </c>
      <c r="N516" s="26">
        <v>0</v>
      </c>
      <c r="O516" s="61">
        <v>0</v>
      </c>
      <c r="P516" s="60">
        <f>'Cálculo 31.12.2021'!P516+'Cálculo Jan2022'!O516</f>
        <v>-781.7</v>
      </c>
      <c r="Q516" s="78"/>
      <c r="R516" s="75"/>
      <c r="S516" s="74"/>
      <c r="T516" s="55">
        <f t="shared" si="58"/>
        <v>0</v>
      </c>
      <c r="U516" s="59" t="str">
        <f t="shared" ref="U516:U579" si="64">IF(M516&gt;K516,"SIM","NÃO")</f>
        <v>SIM</v>
      </c>
      <c r="V516" s="15"/>
    </row>
    <row r="517" spans="2:22" x14ac:dyDescent="0.2">
      <c r="B517" s="5" t="s">
        <v>581</v>
      </c>
      <c r="C517" s="5" t="s">
        <v>206</v>
      </c>
      <c r="D517" s="22">
        <f t="shared" si="60"/>
        <v>10</v>
      </c>
      <c r="E517" s="5" t="s">
        <v>417</v>
      </c>
      <c r="F517" s="20">
        <v>40649</v>
      </c>
      <c r="G517" s="34">
        <v>1</v>
      </c>
      <c r="H517" s="64">
        <v>680.8</v>
      </c>
      <c r="I517" s="36">
        <f t="shared" si="61"/>
        <v>680.8</v>
      </c>
      <c r="J517" s="45">
        <v>10</v>
      </c>
      <c r="K517" s="46">
        <f t="shared" si="62"/>
        <v>120</v>
      </c>
      <c r="L517" s="42">
        <f t="shared" si="63"/>
        <v>10</v>
      </c>
      <c r="M517" s="24">
        <f t="shared" si="59"/>
        <v>129</v>
      </c>
      <c r="N517" s="26">
        <v>0</v>
      </c>
      <c r="O517" s="61">
        <v>0</v>
      </c>
      <c r="P517" s="60">
        <f>'Cálculo 31.12.2021'!P517+'Cálculo Jan2022'!O517</f>
        <v>-680.8</v>
      </c>
      <c r="Q517" s="78"/>
      <c r="R517" s="75"/>
      <c r="S517" s="74"/>
      <c r="T517" s="55">
        <f t="shared" ref="T517:T580" si="65">I517+P517</f>
        <v>0</v>
      </c>
      <c r="U517" s="59" t="str">
        <f t="shared" si="64"/>
        <v>SIM</v>
      </c>
      <c r="V517" s="15"/>
    </row>
    <row r="518" spans="2:22" x14ac:dyDescent="0.2">
      <c r="B518" s="5" t="s">
        <v>581</v>
      </c>
      <c r="C518" s="5" t="s">
        <v>206</v>
      </c>
      <c r="D518" s="22">
        <f t="shared" si="60"/>
        <v>10</v>
      </c>
      <c r="E518" s="5" t="s">
        <v>407</v>
      </c>
      <c r="F518" s="20">
        <v>40649</v>
      </c>
      <c r="G518" s="34">
        <v>1</v>
      </c>
      <c r="H518" s="64">
        <v>897.6</v>
      </c>
      <c r="I518" s="36">
        <f t="shared" si="61"/>
        <v>897.6</v>
      </c>
      <c r="J518" s="45">
        <v>10</v>
      </c>
      <c r="K518" s="46">
        <f t="shared" si="62"/>
        <v>120</v>
      </c>
      <c r="L518" s="42">
        <f t="shared" si="63"/>
        <v>10</v>
      </c>
      <c r="M518" s="24">
        <f t="shared" si="59"/>
        <v>129</v>
      </c>
      <c r="N518" s="26">
        <v>0</v>
      </c>
      <c r="O518" s="61">
        <v>0</v>
      </c>
      <c r="P518" s="60">
        <f>'Cálculo 31.12.2021'!P518+'Cálculo Jan2022'!O518</f>
        <v>-897.6</v>
      </c>
      <c r="Q518" s="78"/>
      <c r="R518" s="75"/>
      <c r="S518" s="74"/>
      <c r="T518" s="55">
        <f t="shared" si="65"/>
        <v>0</v>
      </c>
      <c r="U518" s="59" t="str">
        <f t="shared" si="64"/>
        <v>SIM</v>
      </c>
      <c r="V518" s="15"/>
    </row>
    <row r="519" spans="2:22" x14ac:dyDescent="0.2">
      <c r="B519" s="5" t="s">
        <v>581</v>
      </c>
      <c r="C519" s="5" t="s">
        <v>206</v>
      </c>
      <c r="D519" s="22">
        <f t="shared" si="60"/>
        <v>10</v>
      </c>
      <c r="E519" s="5" t="s">
        <v>418</v>
      </c>
      <c r="F519" s="20">
        <v>40649</v>
      </c>
      <c r="G519" s="34">
        <v>1</v>
      </c>
      <c r="H519" s="64">
        <v>1250.25</v>
      </c>
      <c r="I519" s="36">
        <f t="shared" si="61"/>
        <v>1250.25</v>
      </c>
      <c r="J519" s="45">
        <v>10</v>
      </c>
      <c r="K519" s="46">
        <f t="shared" si="62"/>
        <v>120</v>
      </c>
      <c r="L519" s="42">
        <f t="shared" si="63"/>
        <v>10</v>
      </c>
      <c r="M519" s="24">
        <f t="shared" si="59"/>
        <v>129</v>
      </c>
      <c r="N519" s="26">
        <v>0</v>
      </c>
      <c r="O519" s="61">
        <v>0</v>
      </c>
      <c r="P519" s="60">
        <f>'Cálculo 31.12.2021'!P519+'Cálculo Jan2022'!O519</f>
        <v>-1250.25</v>
      </c>
      <c r="Q519" s="78"/>
      <c r="R519" s="75"/>
      <c r="S519" s="74"/>
      <c r="T519" s="55">
        <f t="shared" si="65"/>
        <v>0</v>
      </c>
      <c r="U519" s="59" t="str">
        <f t="shared" si="64"/>
        <v>SIM</v>
      </c>
      <c r="V519" s="15"/>
    </row>
    <row r="520" spans="2:22" x14ac:dyDescent="0.2">
      <c r="B520" s="5" t="s">
        <v>581</v>
      </c>
      <c r="C520" s="5" t="s">
        <v>205</v>
      </c>
      <c r="D520" s="22">
        <f t="shared" si="60"/>
        <v>20</v>
      </c>
      <c r="E520" s="5" t="s">
        <v>511</v>
      </c>
      <c r="F520" s="20">
        <v>40652</v>
      </c>
      <c r="G520" s="34">
        <v>2</v>
      </c>
      <c r="H520" s="64">
        <v>1940</v>
      </c>
      <c r="I520" s="36">
        <f t="shared" si="61"/>
        <v>3880</v>
      </c>
      <c r="J520" s="45">
        <v>5</v>
      </c>
      <c r="K520" s="46">
        <f t="shared" si="62"/>
        <v>60</v>
      </c>
      <c r="L520" s="42">
        <f t="shared" si="63"/>
        <v>10</v>
      </c>
      <c r="M520" s="24">
        <f t="shared" si="59"/>
        <v>129</v>
      </c>
      <c r="N520" s="26">
        <v>0</v>
      </c>
      <c r="O520" s="61">
        <v>0</v>
      </c>
      <c r="P520" s="60">
        <f>'Cálculo 31.12.2021'!P520+'Cálculo Jan2022'!O520</f>
        <v>-3880</v>
      </c>
      <c r="Q520" s="78"/>
      <c r="R520" s="75"/>
      <c r="S520" s="74"/>
      <c r="T520" s="55">
        <f t="shared" si="65"/>
        <v>0</v>
      </c>
      <c r="U520" s="59" t="str">
        <f t="shared" si="64"/>
        <v>SIM</v>
      </c>
      <c r="V520" s="15"/>
    </row>
    <row r="521" spans="2:22" x14ac:dyDescent="0.2">
      <c r="B521" s="5" t="s">
        <v>581</v>
      </c>
      <c r="C521" s="5" t="s">
        <v>206</v>
      </c>
      <c r="D521" s="22">
        <f t="shared" si="60"/>
        <v>10</v>
      </c>
      <c r="E521" s="5" t="s">
        <v>419</v>
      </c>
      <c r="F521" s="20">
        <v>40657</v>
      </c>
      <c r="G521" s="34">
        <v>1</v>
      </c>
      <c r="H521" s="39">
        <v>470.53</v>
      </c>
      <c r="I521" s="36">
        <f t="shared" si="61"/>
        <v>470.53</v>
      </c>
      <c r="J521" s="45">
        <v>10</v>
      </c>
      <c r="K521" s="46">
        <f t="shared" si="62"/>
        <v>120</v>
      </c>
      <c r="L521" s="42">
        <f t="shared" si="63"/>
        <v>10</v>
      </c>
      <c r="M521" s="24">
        <f t="shared" si="59"/>
        <v>129</v>
      </c>
      <c r="N521" s="26">
        <v>0</v>
      </c>
      <c r="O521" s="61">
        <v>0</v>
      </c>
      <c r="P521" s="60">
        <f>'Cálculo 31.12.2021'!P521+'Cálculo Jan2022'!O521</f>
        <v>-470.53</v>
      </c>
      <c r="Q521" s="78"/>
      <c r="R521" s="75"/>
      <c r="S521" s="74"/>
      <c r="T521" s="55">
        <f t="shared" si="65"/>
        <v>0</v>
      </c>
      <c r="U521" s="59" t="str">
        <f t="shared" si="64"/>
        <v>SIM</v>
      </c>
      <c r="V521" s="15"/>
    </row>
    <row r="522" spans="2:22" x14ac:dyDescent="0.2">
      <c r="B522" s="5" t="s">
        <v>581</v>
      </c>
      <c r="C522" s="5" t="s">
        <v>206</v>
      </c>
      <c r="D522" s="22">
        <f t="shared" si="60"/>
        <v>10</v>
      </c>
      <c r="E522" s="5" t="s">
        <v>420</v>
      </c>
      <c r="F522" s="20">
        <v>40660</v>
      </c>
      <c r="G522" s="34">
        <v>11</v>
      </c>
      <c r="H522" s="64">
        <v>881.74</v>
      </c>
      <c r="I522" s="36">
        <f t="shared" si="61"/>
        <v>9699.14</v>
      </c>
      <c r="J522" s="45">
        <v>10</v>
      </c>
      <c r="K522" s="46">
        <f t="shared" si="62"/>
        <v>120</v>
      </c>
      <c r="L522" s="42">
        <f t="shared" si="63"/>
        <v>10</v>
      </c>
      <c r="M522" s="24">
        <f t="shared" si="59"/>
        <v>129</v>
      </c>
      <c r="N522" s="26">
        <v>0</v>
      </c>
      <c r="O522" s="61">
        <v>0</v>
      </c>
      <c r="P522" s="60">
        <f>'Cálculo 31.12.2021'!P522+'Cálculo Jan2022'!O522</f>
        <v>-9699.14</v>
      </c>
      <c r="Q522" s="78"/>
      <c r="R522" s="75"/>
      <c r="S522" s="74"/>
      <c r="T522" s="55">
        <f t="shared" si="65"/>
        <v>0</v>
      </c>
      <c r="U522" s="59" t="str">
        <f t="shared" si="64"/>
        <v>SIM</v>
      </c>
      <c r="V522" s="15"/>
    </row>
    <row r="523" spans="2:22" x14ac:dyDescent="0.2">
      <c r="B523" s="5" t="s">
        <v>581</v>
      </c>
      <c r="C523" s="5" t="s">
        <v>206</v>
      </c>
      <c r="D523" s="22">
        <f t="shared" si="60"/>
        <v>10</v>
      </c>
      <c r="E523" s="5" t="s">
        <v>421</v>
      </c>
      <c r="F523" s="20">
        <v>40660</v>
      </c>
      <c r="G523" s="34">
        <v>26</v>
      </c>
      <c r="H523" s="64">
        <v>501.63</v>
      </c>
      <c r="I523" s="36">
        <f t="shared" si="61"/>
        <v>13042.38</v>
      </c>
      <c r="J523" s="45">
        <v>10</v>
      </c>
      <c r="K523" s="46">
        <f t="shared" si="62"/>
        <v>120</v>
      </c>
      <c r="L523" s="42">
        <f t="shared" si="63"/>
        <v>10</v>
      </c>
      <c r="M523" s="24">
        <f t="shared" ref="M523:M586" si="66">DATEDIF(F523,$F$2,"M")</f>
        <v>129</v>
      </c>
      <c r="N523" s="26">
        <v>0</v>
      </c>
      <c r="O523" s="61">
        <v>0</v>
      </c>
      <c r="P523" s="60">
        <f>'Cálculo 31.12.2021'!P523+'Cálculo Jan2022'!O523</f>
        <v>-13042.38</v>
      </c>
      <c r="Q523" s="78"/>
      <c r="R523" s="75"/>
      <c r="S523" s="74"/>
      <c r="T523" s="55">
        <f t="shared" si="65"/>
        <v>0</v>
      </c>
      <c r="U523" s="59" t="str">
        <f t="shared" si="64"/>
        <v>SIM</v>
      </c>
      <c r="V523" s="15"/>
    </row>
    <row r="524" spans="2:22" x14ac:dyDescent="0.2">
      <c r="B524" s="5" t="s">
        <v>581</v>
      </c>
      <c r="C524" s="5" t="s">
        <v>206</v>
      </c>
      <c r="D524" s="22">
        <f t="shared" si="60"/>
        <v>10</v>
      </c>
      <c r="E524" s="5" t="s">
        <v>419</v>
      </c>
      <c r="F524" s="20">
        <v>40660</v>
      </c>
      <c r="G524" s="34">
        <v>17</v>
      </c>
      <c r="H524" s="64">
        <v>470.53</v>
      </c>
      <c r="I524" s="36">
        <f t="shared" si="61"/>
        <v>7999.0099999999993</v>
      </c>
      <c r="J524" s="45">
        <v>10</v>
      </c>
      <c r="K524" s="46">
        <f t="shared" si="62"/>
        <v>120</v>
      </c>
      <c r="L524" s="42">
        <f t="shared" si="63"/>
        <v>10</v>
      </c>
      <c r="M524" s="24">
        <f t="shared" si="66"/>
        <v>129</v>
      </c>
      <c r="N524" s="26">
        <v>0</v>
      </c>
      <c r="O524" s="61">
        <v>0</v>
      </c>
      <c r="P524" s="60">
        <f>'Cálculo 31.12.2021'!P524+'Cálculo Jan2022'!O524</f>
        <v>-7999.0099999999993</v>
      </c>
      <c r="Q524" s="78"/>
      <c r="R524" s="75"/>
      <c r="S524" s="74"/>
      <c r="T524" s="55">
        <f t="shared" si="65"/>
        <v>0</v>
      </c>
      <c r="U524" s="59" t="str">
        <f t="shared" si="64"/>
        <v>SIM</v>
      </c>
      <c r="V524" s="15"/>
    </row>
    <row r="525" spans="2:22" x14ac:dyDescent="0.2">
      <c r="B525" s="5" t="s">
        <v>581</v>
      </c>
      <c r="C525" s="5" t="s">
        <v>206</v>
      </c>
      <c r="D525" s="22">
        <f t="shared" si="60"/>
        <v>10</v>
      </c>
      <c r="E525" s="5" t="s">
        <v>422</v>
      </c>
      <c r="F525" s="20">
        <v>40660</v>
      </c>
      <c r="G525" s="34">
        <v>6</v>
      </c>
      <c r="H525" s="64">
        <v>280.75</v>
      </c>
      <c r="I525" s="36">
        <f t="shared" si="61"/>
        <v>1684.5</v>
      </c>
      <c r="J525" s="45">
        <v>10</v>
      </c>
      <c r="K525" s="46">
        <f t="shared" si="62"/>
        <v>120</v>
      </c>
      <c r="L525" s="42">
        <f t="shared" si="63"/>
        <v>10</v>
      </c>
      <c r="M525" s="24">
        <f t="shared" si="66"/>
        <v>129</v>
      </c>
      <c r="N525" s="26">
        <v>0</v>
      </c>
      <c r="O525" s="61">
        <v>0</v>
      </c>
      <c r="P525" s="60">
        <f>'Cálculo 31.12.2021'!P525+'Cálculo Jan2022'!O525</f>
        <v>-1684.5</v>
      </c>
      <c r="Q525" s="78"/>
      <c r="R525" s="75"/>
      <c r="S525" s="74"/>
      <c r="T525" s="55">
        <f t="shared" si="65"/>
        <v>0</v>
      </c>
      <c r="U525" s="59" t="str">
        <f t="shared" si="64"/>
        <v>SIM</v>
      </c>
      <c r="V525" s="15"/>
    </row>
    <row r="526" spans="2:22" x14ac:dyDescent="0.2">
      <c r="B526" s="5" t="s">
        <v>581</v>
      </c>
      <c r="C526" s="5" t="s">
        <v>205</v>
      </c>
      <c r="D526" s="22">
        <f t="shared" si="60"/>
        <v>20</v>
      </c>
      <c r="E526" s="5" t="s">
        <v>512</v>
      </c>
      <c r="F526" s="20">
        <v>40666</v>
      </c>
      <c r="G526" s="34">
        <v>1</v>
      </c>
      <c r="H526" s="39">
        <v>2511</v>
      </c>
      <c r="I526" s="36">
        <f t="shared" si="61"/>
        <v>2511</v>
      </c>
      <c r="J526" s="45">
        <v>5</v>
      </c>
      <c r="K526" s="46">
        <f t="shared" si="62"/>
        <v>60</v>
      </c>
      <c r="L526" s="42">
        <f t="shared" si="63"/>
        <v>10</v>
      </c>
      <c r="M526" s="24">
        <f t="shared" si="66"/>
        <v>128</v>
      </c>
      <c r="N526" s="26">
        <v>0</v>
      </c>
      <c r="O526" s="61">
        <v>0</v>
      </c>
      <c r="P526" s="60">
        <f>'Cálculo 31.12.2021'!P526+'Cálculo Jan2022'!O526</f>
        <v>-2511</v>
      </c>
      <c r="Q526" s="78"/>
      <c r="R526" s="75"/>
      <c r="S526" s="74"/>
      <c r="T526" s="55">
        <f t="shared" si="65"/>
        <v>0</v>
      </c>
      <c r="U526" s="59" t="str">
        <f t="shared" si="64"/>
        <v>SIM</v>
      </c>
      <c r="V526" s="15"/>
    </row>
    <row r="527" spans="2:22" x14ac:dyDescent="0.2">
      <c r="B527" s="5" t="s">
        <v>581</v>
      </c>
      <c r="C527" s="5" t="s">
        <v>206</v>
      </c>
      <c r="D527" s="22">
        <f t="shared" si="60"/>
        <v>10</v>
      </c>
      <c r="E527" s="5" t="s">
        <v>423</v>
      </c>
      <c r="F527" s="20">
        <v>40676</v>
      </c>
      <c r="G527" s="34">
        <v>2</v>
      </c>
      <c r="H527" s="39">
        <v>3515.43</v>
      </c>
      <c r="I527" s="36">
        <f t="shared" si="61"/>
        <v>7030.86</v>
      </c>
      <c r="J527" s="45">
        <v>10</v>
      </c>
      <c r="K527" s="46">
        <f t="shared" si="62"/>
        <v>120</v>
      </c>
      <c r="L527" s="42">
        <f t="shared" si="63"/>
        <v>10</v>
      </c>
      <c r="M527" s="24">
        <f t="shared" si="66"/>
        <v>128</v>
      </c>
      <c r="N527" s="26">
        <v>0</v>
      </c>
      <c r="O527" s="61">
        <v>0</v>
      </c>
      <c r="P527" s="60">
        <f>'Cálculo 31.12.2021'!P527+'Cálculo Jan2022'!O527</f>
        <v>-7030.86</v>
      </c>
      <c r="Q527" s="78"/>
      <c r="R527" s="75"/>
      <c r="S527" s="74"/>
      <c r="T527" s="55">
        <f t="shared" si="65"/>
        <v>0</v>
      </c>
      <c r="U527" s="59" t="str">
        <f t="shared" si="64"/>
        <v>SIM</v>
      </c>
      <c r="V527" s="15"/>
    </row>
    <row r="528" spans="2:22" x14ac:dyDescent="0.2">
      <c r="B528" s="5" t="s">
        <v>581</v>
      </c>
      <c r="C528" s="5" t="s">
        <v>208</v>
      </c>
      <c r="D528" s="22">
        <f t="shared" si="60"/>
        <v>10</v>
      </c>
      <c r="E528" s="5" t="s">
        <v>142</v>
      </c>
      <c r="F528" s="20">
        <v>40690</v>
      </c>
      <c r="G528" s="34">
        <v>2</v>
      </c>
      <c r="H528" s="39">
        <v>1671</v>
      </c>
      <c r="I528" s="36">
        <f t="shared" si="61"/>
        <v>3342</v>
      </c>
      <c r="J528" s="45">
        <v>10</v>
      </c>
      <c r="K528" s="46">
        <f t="shared" si="62"/>
        <v>120</v>
      </c>
      <c r="L528" s="42">
        <f t="shared" si="63"/>
        <v>10</v>
      </c>
      <c r="M528" s="24">
        <f t="shared" si="66"/>
        <v>128</v>
      </c>
      <c r="N528" s="26">
        <v>0</v>
      </c>
      <c r="O528" s="61">
        <v>0</v>
      </c>
      <c r="P528" s="60">
        <f>'Cálculo 31.12.2021'!P528+'Cálculo Jan2022'!O528</f>
        <v>-3342</v>
      </c>
      <c r="Q528" s="78"/>
      <c r="R528" s="75"/>
      <c r="S528" s="74"/>
      <c r="T528" s="55">
        <f t="shared" si="65"/>
        <v>0</v>
      </c>
      <c r="U528" s="59" t="str">
        <f t="shared" si="64"/>
        <v>SIM</v>
      </c>
      <c r="V528" s="15"/>
    </row>
    <row r="529" spans="2:22" x14ac:dyDescent="0.2">
      <c r="B529" s="5" t="s">
        <v>581</v>
      </c>
      <c r="C529" s="5" t="s">
        <v>208</v>
      </c>
      <c r="D529" s="22">
        <f t="shared" si="60"/>
        <v>10</v>
      </c>
      <c r="E529" s="5" t="s">
        <v>143</v>
      </c>
      <c r="F529" s="20">
        <v>40704</v>
      </c>
      <c r="G529" s="34">
        <v>1</v>
      </c>
      <c r="H529" s="39">
        <v>390</v>
      </c>
      <c r="I529" s="36">
        <f t="shared" si="61"/>
        <v>390</v>
      </c>
      <c r="J529" s="45">
        <v>10</v>
      </c>
      <c r="K529" s="46">
        <f t="shared" si="62"/>
        <v>120</v>
      </c>
      <c r="L529" s="42">
        <f t="shared" si="63"/>
        <v>10</v>
      </c>
      <c r="M529" s="24">
        <f t="shared" si="66"/>
        <v>127</v>
      </c>
      <c r="N529" s="26">
        <v>0</v>
      </c>
      <c r="O529" s="61">
        <v>0</v>
      </c>
      <c r="P529" s="60">
        <f>'Cálculo 31.12.2021'!P529+'Cálculo Jan2022'!O529</f>
        <v>-390</v>
      </c>
      <c r="Q529" s="78"/>
      <c r="R529" s="75"/>
      <c r="S529" s="74"/>
      <c r="T529" s="55">
        <f t="shared" si="65"/>
        <v>0</v>
      </c>
      <c r="U529" s="59" t="str">
        <f t="shared" si="64"/>
        <v>SIM</v>
      </c>
      <c r="V529" s="15"/>
    </row>
    <row r="530" spans="2:22" x14ac:dyDescent="0.2">
      <c r="B530" s="5" t="s">
        <v>582</v>
      </c>
      <c r="C530" s="5" t="s">
        <v>6</v>
      </c>
      <c r="D530" s="22">
        <f t="shared" si="60"/>
        <v>4</v>
      </c>
      <c r="E530" s="5" t="s">
        <v>575</v>
      </c>
      <c r="F530" s="20">
        <v>40722</v>
      </c>
      <c r="G530" s="34">
        <v>1</v>
      </c>
      <c r="H530" s="39">
        <v>379777.03</v>
      </c>
      <c r="I530" s="36">
        <f t="shared" si="61"/>
        <v>379777.03</v>
      </c>
      <c r="J530" s="45">
        <v>25</v>
      </c>
      <c r="K530" s="46">
        <f t="shared" si="62"/>
        <v>300</v>
      </c>
      <c r="L530" s="42">
        <f t="shared" si="63"/>
        <v>10</v>
      </c>
      <c r="M530" s="24">
        <f t="shared" si="66"/>
        <v>127</v>
      </c>
      <c r="N530" s="26">
        <v>0</v>
      </c>
      <c r="O530" s="61">
        <f>(SLN(I530,N530,K530))*-1</f>
        <v>-1265.9234333333334</v>
      </c>
      <c r="P530" s="60">
        <f>'Cálculo 31.12.2021'!P530+'Cálculo Jan2022'!O530</f>
        <v>-160772.27603333336</v>
      </c>
      <c r="Q530" s="78"/>
      <c r="R530" s="75"/>
      <c r="S530" s="74"/>
      <c r="T530" s="55">
        <f t="shared" si="65"/>
        <v>219004.75396666667</v>
      </c>
      <c r="U530" s="59" t="str">
        <f t="shared" si="64"/>
        <v>NÃO</v>
      </c>
      <c r="V530" s="15"/>
    </row>
    <row r="531" spans="2:22" x14ac:dyDescent="0.2">
      <c r="B531" s="5" t="s">
        <v>581</v>
      </c>
      <c r="C531" s="5" t="s">
        <v>208</v>
      </c>
      <c r="D531" s="22">
        <f t="shared" si="60"/>
        <v>10</v>
      </c>
      <c r="E531" s="5" t="s">
        <v>144</v>
      </c>
      <c r="F531" s="20">
        <v>40798</v>
      </c>
      <c r="G531" s="34">
        <v>2</v>
      </c>
      <c r="H531" s="39">
        <v>1830</v>
      </c>
      <c r="I531" s="36">
        <f t="shared" si="61"/>
        <v>3660</v>
      </c>
      <c r="J531" s="45">
        <v>10</v>
      </c>
      <c r="K531" s="46">
        <f t="shared" si="62"/>
        <v>120</v>
      </c>
      <c r="L531" s="42">
        <f t="shared" si="63"/>
        <v>10</v>
      </c>
      <c r="M531" s="24">
        <f t="shared" si="66"/>
        <v>124</v>
      </c>
      <c r="N531" s="26">
        <v>0</v>
      </c>
      <c r="O531" s="61">
        <v>0</v>
      </c>
      <c r="P531" s="60">
        <f>'Cálculo 31.12.2021'!P531+'Cálculo Jan2022'!O531</f>
        <v>-3660</v>
      </c>
      <c r="Q531" s="78"/>
      <c r="R531" s="75"/>
      <c r="S531" s="74"/>
      <c r="T531" s="55">
        <f t="shared" si="65"/>
        <v>0</v>
      </c>
      <c r="U531" s="59" t="str">
        <f t="shared" si="64"/>
        <v>SIM</v>
      </c>
      <c r="V531" s="15"/>
    </row>
    <row r="532" spans="2:22" x14ac:dyDescent="0.2">
      <c r="B532" s="5" t="s">
        <v>581</v>
      </c>
      <c r="C532" s="5" t="s">
        <v>205</v>
      </c>
      <c r="D532" s="22">
        <f t="shared" si="60"/>
        <v>20</v>
      </c>
      <c r="E532" s="5" t="s">
        <v>513</v>
      </c>
      <c r="F532" s="20">
        <v>40833</v>
      </c>
      <c r="G532" s="34">
        <v>1</v>
      </c>
      <c r="H532" s="39">
        <v>2203</v>
      </c>
      <c r="I532" s="36">
        <f t="shared" si="61"/>
        <v>2203</v>
      </c>
      <c r="J532" s="45">
        <v>5</v>
      </c>
      <c r="K532" s="46">
        <f t="shared" si="62"/>
        <v>60</v>
      </c>
      <c r="L532" s="42">
        <f t="shared" si="63"/>
        <v>10</v>
      </c>
      <c r="M532" s="24">
        <f t="shared" si="66"/>
        <v>123</v>
      </c>
      <c r="N532" s="26">
        <v>0</v>
      </c>
      <c r="O532" s="61">
        <v>0</v>
      </c>
      <c r="P532" s="60">
        <f>'Cálculo 31.12.2021'!P532+'Cálculo Jan2022'!O532</f>
        <v>-2203</v>
      </c>
      <c r="Q532" s="78"/>
      <c r="R532" s="75"/>
      <c r="S532" s="74"/>
      <c r="T532" s="55">
        <f t="shared" si="65"/>
        <v>0</v>
      </c>
      <c r="U532" s="59" t="str">
        <f t="shared" si="64"/>
        <v>SIM</v>
      </c>
      <c r="V532" s="15"/>
    </row>
    <row r="533" spans="2:22" x14ac:dyDescent="0.2">
      <c r="B533" s="5" t="s">
        <v>581</v>
      </c>
      <c r="C533" s="5" t="s">
        <v>208</v>
      </c>
      <c r="D533" s="22">
        <f t="shared" si="60"/>
        <v>10</v>
      </c>
      <c r="E533" s="5" t="s">
        <v>145</v>
      </c>
      <c r="F533" s="20">
        <v>40858</v>
      </c>
      <c r="G533" s="34">
        <v>1</v>
      </c>
      <c r="H533" s="39">
        <v>390</v>
      </c>
      <c r="I533" s="36">
        <f t="shared" si="61"/>
        <v>390</v>
      </c>
      <c r="J533" s="45">
        <v>10</v>
      </c>
      <c r="K533" s="46">
        <f t="shared" si="62"/>
        <v>120</v>
      </c>
      <c r="L533" s="42">
        <f t="shared" si="63"/>
        <v>10</v>
      </c>
      <c r="M533" s="24">
        <f t="shared" si="66"/>
        <v>122</v>
      </c>
      <c r="N533" s="26">
        <v>0</v>
      </c>
      <c r="O533" s="61">
        <v>0</v>
      </c>
      <c r="P533" s="60">
        <f>'Cálculo 31.12.2021'!P533+'Cálculo Jan2022'!O533</f>
        <v>-390</v>
      </c>
      <c r="Q533" s="78"/>
      <c r="R533" s="75"/>
      <c r="S533" s="74"/>
      <c r="T533" s="55">
        <f t="shared" si="65"/>
        <v>0</v>
      </c>
      <c r="U533" s="59" t="str">
        <f t="shared" si="64"/>
        <v>SIM</v>
      </c>
      <c r="V533" s="15"/>
    </row>
    <row r="534" spans="2:22" x14ac:dyDescent="0.2">
      <c r="B534" s="5" t="s">
        <v>581</v>
      </c>
      <c r="C534" s="5" t="s">
        <v>205</v>
      </c>
      <c r="D534" s="22">
        <f t="shared" si="60"/>
        <v>20</v>
      </c>
      <c r="E534" s="5" t="s">
        <v>506</v>
      </c>
      <c r="F534" s="20">
        <v>40873</v>
      </c>
      <c r="G534" s="34">
        <v>1</v>
      </c>
      <c r="H534" s="39">
        <v>420.91</v>
      </c>
      <c r="I534" s="36">
        <f t="shared" si="61"/>
        <v>420.91</v>
      </c>
      <c r="J534" s="45">
        <v>5</v>
      </c>
      <c r="K534" s="46">
        <f t="shared" si="62"/>
        <v>60</v>
      </c>
      <c r="L534" s="42">
        <f t="shared" si="63"/>
        <v>10</v>
      </c>
      <c r="M534" s="24">
        <f t="shared" si="66"/>
        <v>122</v>
      </c>
      <c r="N534" s="26">
        <v>0</v>
      </c>
      <c r="O534" s="61">
        <v>0</v>
      </c>
      <c r="P534" s="60">
        <f>'Cálculo 31.12.2021'!P534+'Cálculo Jan2022'!O534</f>
        <v>-420.91</v>
      </c>
      <c r="Q534" s="78"/>
      <c r="R534" s="75"/>
      <c r="S534" s="74"/>
      <c r="T534" s="55">
        <f t="shared" si="65"/>
        <v>0</v>
      </c>
      <c r="U534" s="59" t="str">
        <f t="shared" si="64"/>
        <v>SIM</v>
      </c>
      <c r="V534" s="15"/>
    </row>
    <row r="535" spans="2:22" x14ac:dyDescent="0.2">
      <c r="B535" s="5" t="s">
        <v>581</v>
      </c>
      <c r="C535" s="5" t="s">
        <v>205</v>
      </c>
      <c r="D535" s="22">
        <f t="shared" si="60"/>
        <v>20</v>
      </c>
      <c r="E535" s="5" t="s">
        <v>514</v>
      </c>
      <c r="F535" s="20">
        <v>40873</v>
      </c>
      <c r="G535" s="34">
        <v>1</v>
      </c>
      <c r="H535" s="39">
        <v>2912.06</v>
      </c>
      <c r="I535" s="36">
        <f t="shared" si="61"/>
        <v>2912.06</v>
      </c>
      <c r="J535" s="45">
        <v>5</v>
      </c>
      <c r="K535" s="46">
        <f t="shared" si="62"/>
        <v>60</v>
      </c>
      <c r="L535" s="42">
        <f t="shared" si="63"/>
        <v>10</v>
      </c>
      <c r="M535" s="24">
        <f t="shared" si="66"/>
        <v>122</v>
      </c>
      <c r="N535" s="26">
        <v>0</v>
      </c>
      <c r="O535" s="61">
        <v>0</v>
      </c>
      <c r="P535" s="60">
        <f>'Cálculo 31.12.2021'!P535+'Cálculo Jan2022'!O535</f>
        <v>-2912.06</v>
      </c>
      <c r="Q535" s="78"/>
      <c r="R535" s="75"/>
      <c r="S535" s="74"/>
      <c r="T535" s="55">
        <f t="shared" si="65"/>
        <v>0</v>
      </c>
      <c r="U535" s="59" t="str">
        <f t="shared" si="64"/>
        <v>SIM</v>
      </c>
      <c r="V535" s="15"/>
    </row>
    <row r="536" spans="2:22" x14ac:dyDescent="0.2">
      <c r="B536" s="5" t="s">
        <v>581</v>
      </c>
      <c r="C536" s="5" t="s">
        <v>208</v>
      </c>
      <c r="D536" s="22">
        <f t="shared" si="60"/>
        <v>10</v>
      </c>
      <c r="E536" s="5" t="s">
        <v>114</v>
      </c>
      <c r="F536" s="20">
        <v>40883</v>
      </c>
      <c r="G536" s="34">
        <v>1</v>
      </c>
      <c r="H536" s="39">
        <v>560</v>
      </c>
      <c r="I536" s="36">
        <f t="shared" si="61"/>
        <v>560</v>
      </c>
      <c r="J536" s="45">
        <v>10</v>
      </c>
      <c r="K536" s="46">
        <f t="shared" si="62"/>
        <v>120</v>
      </c>
      <c r="L536" s="42">
        <f t="shared" si="63"/>
        <v>10</v>
      </c>
      <c r="M536" s="24">
        <f t="shared" si="66"/>
        <v>121</v>
      </c>
      <c r="N536" s="26">
        <v>0</v>
      </c>
      <c r="O536" s="61">
        <v>0</v>
      </c>
      <c r="P536" s="60">
        <f>'Cálculo 31.12.2021'!P536+'Cálculo Jan2022'!O536</f>
        <v>-560</v>
      </c>
      <c r="Q536" s="78"/>
      <c r="R536" s="75"/>
      <c r="S536" s="74"/>
      <c r="T536" s="55">
        <f t="shared" si="65"/>
        <v>0</v>
      </c>
      <c r="U536" s="59" t="str">
        <f t="shared" si="64"/>
        <v>SIM</v>
      </c>
      <c r="V536" s="15"/>
    </row>
    <row r="537" spans="2:22" x14ac:dyDescent="0.2">
      <c r="B537" s="5" t="s">
        <v>581</v>
      </c>
      <c r="C537" s="5" t="s">
        <v>205</v>
      </c>
      <c r="D537" s="22">
        <f t="shared" si="60"/>
        <v>20</v>
      </c>
      <c r="E537" s="5" t="s">
        <v>515</v>
      </c>
      <c r="F537" s="20">
        <v>40976</v>
      </c>
      <c r="G537" s="34">
        <v>1</v>
      </c>
      <c r="H537" s="39">
        <v>3990</v>
      </c>
      <c r="I537" s="36">
        <f t="shared" si="61"/>
        <v>3990</v>
      </c>
      <c r="J537" s="45">
        <v>5</v>
      </c>
      <c r="K537" s="46">
        <f t="shared" si="62"/>
        <v>60</v>
      </c>
      <c r="L537" s="42">
        <f t="shared" si="63"/>
        <v>9</v>
      </c>
      <c r="M537" s="24">
        <f t="shared" si="66"/>
        <v>118</v>
      </c>
      <c r="N537" s="26">
        <v>0</v>
      </c>
      <c r="O537" s="61">
        <v>0</v>
      </c>
      <c r="P537" s="60">
        <f>'Cálculo 31.12.2021'!P537+'Cálculo Jan2022'!O537</f>
        <v>-3990</v>
      </c>
      <c r="Q537" s="78"/>
      <c r="R537" s="75"/>
      <c r="S537" s="74"/>
      <c r="T537" s="55">
        <f t="shared" si="65"/>
        <v>0</v>
      </c>
      <c r="U537" s="59" t="str">
        <f t="shared" si="64"/>
        <v>SIM</v>
      </c>
      <c r="V537" s="15"/>
    </row>
    <row r="538" spans="2:22" x14ac:dyDescent="0.2">
      <c r="B538" s="5" t="s">
        <v>581</v>
      </c>
      <c r="C538" s="5" t="s">
        <v>205</v>
      </c>
      <c r="D538" s="22">
        <f t="shared" si="60"/>
        <v>20</v>
      </c>
      <c r="E538" s="5" t="s">
        <v>516</v>
      </c>
      <c r="F538" s="20">
        <v>41044</v>
      </c>
      <c r="G538" s="34">
        <v>2</v>
      </c>
      <c r="H538" s="39">
        <v>2230</v>
      </c>
      <c r="I538" s="36">
        <f t="shared" si="61"/>
        <v>4460</v>
      </c>
      <c r="J538" s="45">
        <v>5</v>
      </c>
      <c r="K538" s="46">
        <f t="shared" si="62"/>
        <v>60</v>
      </c>
      <c r="L538" s="42">
        <f t="shared" si="63"/>
        <v>9</v>
      </c>
      <c r="M538" s="24">
        <f t="shared" si="66"/>
        <v>116</v>
      </c>
      <c r="N538" s="26">
        <v>0</v>
      </c>
      <c r="O538" s="61">
        <v>0</v>
      </c>
      <c r="P538" s="60">
        <f>'Cálculo 31.12.2021'!P538+'Cálculo Jan2022'!O538</f>
        <v>-4460</v>
      </c>
      <c r="Q538" s="78"/>
      <c r="R538" s="75"/>
      <c r="S538" s="74"/>
      <c r="T538" s="55">
        <f t="shared" si="65"/>
        <v>0</v>
      </c>
      <c r="U538" s="59" t="str">
        <f t="shared" si="64"/>
        <v>SIM</v>
      </c>
      <c r="V538" s="15"/>
    </row>
    <row r="539" spans="2:22" x14ac:dyDescent="0.2">
      <c r="B539" s="5" t="s">
        <v>581</v>
      </c>
      <c r="C539" s="5" t="s">
        <v>208</v>
      </c>
      <c r="D539" s="22">
        <f t="shared" si="60"/>
        <v>10</v>
      </c>
      <c r="E539" s="5" t="s">
        <v>146</v>
      </c>
      <c r="F539" s="20">
        <v>41092</v>
      </c>
      <c r="G539" s="34">
        <v>1</v>
      </c>
      <c r="H539" s="39">
        <v>1180</v>
      </c>
      <c r="I539" s="36">
        <f t="shared" si="61"/>
        <v>1180</v>
      </c>
      <c r="J539" s="45">
        <v>10</v>
      </c>
      <c r="K539" s="46">
        <f t="shared" si="62"/>
        <v>120</v>
      </c>
      <c r="L539" s="42">
        <f t="shared" si="63"/>
        <v>9</v>
      </c>
      <c r="M539" s="24">
        <f t="shared" si="66"/>
        <v>114</v>
      </c>
      <c r="N539" s="26">
        <v>0</v>
      </c>
      <c r="O539" s="61">
        <f t="shared" ref="O539:O581" si="67">(SLN(I539,N539,K539))*-1</f>
        <v>-9.8333333333333339</v>
      </c>
      <c r="P539" s="60">
        <f>'Cálculo 31.12.2021'!P539+'Cálculo Jan2022'!O539</f>
        <v>-1121</v>
      </c>
      <c r="Q539" s="78"/>
      <c r="R539" s="75"/>
      <c r="S539" s="74"/>
      <c r="T539" s="55">
        <f t="shared" si="65"/>
        <v>59</v>
      </c>
      <c r="U539" s="59" t="str">
        <f t="shared" si="64"/>
        <v>NÃO</v>
      </c>
      <c r="V539" s="15"/>
    </row>
    <row r="540" spans="2:22" x14ac:dyDescent="0.2">
      <c r="B540" s="5" t="s">
        <v>581</v>
      </c>
      <c r="C540" s="5" t="s">
        <v>206</v>
      </c>
      <c r="D540" s="22">
        <f t="shared" si="60"/>
        <v>10</v>
      </c>
      <c r="E540" s="5" t="s">
        <v>424</v>
      </c>
      <c r="F540" s="20">
        <v>41096</v>
      </c>
      <c r="G540" s="34">
        <v>4</v>
      </c>
      <c r="H540" s="39">
        <v>797.63</v>
      </c>
      <c r="I540" s="36">
        <f t="shared" si="61"/>
        <v>3190.52</v>
      </c>
      <c r="J540" s="45">
        <v>10</v>
      </c>
      <c r="K540" s="46">
        <f t="shared" si="62"/>
        <v>120</v>
      </c>
      <c r="L540" s="42">
        <f t="shared" si="63"/>
        <v>9</v>
      </c>
      <c r="M540" s="24">
        <f t="shared" si="66"/>
        <v>114</v>
      </c>
      <c r="N540" s="26">
        <v>0</v>
      </c>
      <c r="O540" s="61">
        <f t="shared" si="67"/>
        <v>-26.587666666666667</v>
      </c>
      <c r="P540" s="60">
        <f>'Cálculo 31.12.2021'!P540+'Cálculo Jan2022'!O540</f>
        <v>-3030.9940000000001</v>
      </c>
      <c r="Q540" s="78"/>
      <c r="R540" s="75"/>
      <c r="S540" s="74"/>
      <c r="T540" s="55">
        <f t="shared" si="65"/>
        <v>159.52599999999984</v>
      </c>
      <c r="U540" s="59" t="str">
        <f t="shared" si="64"/>
        <v>NÃO</v>
      </c>
      <c r="V540" s="15"/>
    </row>
    <row r="541" spans="2:22" x14ac:dyDescent="0.2">
      <c r="B541" s="5" t="s">
        <v>581</v>
      </c>
      <c r="C541" s="5" t="s">
        <v>206</v>
      </c>
      <c r="D541" s="22">
        <f t="shared" si="60"/>
        <v>10</v>
      </c>
      <c r="E541" s="5" t="s">
        <v>425</v>
      </c>
      <c r="F541" s="20">
        <v>41096</v>
      </c>
      <c r="G541" s="34">
        <v>1</v>
      </c>
      <c r="H541" s="39">
        <v>2030</v>
      </c>
      <c r="I541" s="36">
        <f t="shared" si="61"/>
        <v>2030</v>
      </c>
      <c r="J541" s="45">
        <v>10</v>
      </c>
      <c r="K541" s="46">
        <f t="shared" si="62"/>
        <v>120</v>
      </c>
      <c r="L541" s="42">
        <f t="shared" si="63"/>
        <v>9</v>
      </c>
      <c r="M541" s="24">
        <f t="shared" si="66"/>
        <v>114</v>
      </c>
      <c r="N541" s="26">
        <v>0</v>
      </c>
      <c r="O541" s="61">
        <f t="shared" si="67"/>
        <v>-16.916666666666668</v>
      </c>
      <c r="P541" s="60">
        <f>'Cálculo 31.12.2021'!P541+'Cálculo Jan2022'!O541</f>
        <v>-1928.5000000000002</v>
      </c>
      <c r="Q541" s="78"/>
      <c r="R541" s="75"/>
      <c r="S541" s="74"/>
      <c r="T541" s="55">
        <f t="shared" si="65"/>
        <v>101.49999999999977</v>
      </c>
      <c r="U541" s="59" t="str">
        <f t="shared" si="64"/>
        <v>NÃO</v>
      </c>
      <c r="V541" s="15"/>
    </row>
    <row r="542" spans="2:22" x14ac:dyDescent="0.2">
      <c r="B542" s="5" t="s">
        <v>581</v>
      </c>
      <c r="C542" s="5" t="s">
        <v>206</v>
      </c>
      <c r="D542" s="22">
        <f t="shared" si="60"/>
        <v>10</v>
      </c>
      <c r="E542" s="5" t="s">
        <v>426</v>
      </c>
      <c r="F542" s="20">
        <v>41096</v>
      </c>
      <c r="G542" s="34">
        <v>1</v>
      </c>
      <c r="H542" s="39">
        <v>173.1</v>
      </c>
      <c r="I542" s="36">
        <f t="shared" si="61"/>
        <v>173.1</v>
      </c>
      <c r="J542" s="45">
        <v>10</v>
      </c>
      <c r="K542" s="46">
        <f t="shared" si="62"/>
        <v>120</v>
      </c>
      <c r="L542" s="42">
        <f t="shared" si="63"/>
        <v>9</v>
      </c>
      <c r="M542" s="24">
        <f t="shared" si="66"/>
        <v>114</v>
      </c>
      <c r="N542" s="26">
        <v>0</v>
      </c>
      <c r="O542" s="61">
        <f t="shared" si="67"/>
        <v>-1.4424999999999999</v>
      </c>
      <c r="P542" s="60">
        <f>'Cálculo 31.12.2021'!P542+'Cálculo Jan2022'!O542</f>
        <v>-164.44499999999999</v>
      </c>
      <c r="Q542" s="78"/>
      <c r="R542" s="75"/>
      <c r="S542" s="74"/>
      <c r="T542" s="55">
        <f t="shared" si="65"/>
        <v>8.6550000000000011</v>
      </c>
      <c r="U542" s="59" t="str">
        <f t="shared" si="64"/>
        <v>NÃO</v>
      </c>
      <c r="V542" s="15"/>
    </row>
    <row r="543" spans="2:22" x14ac:dyDescent="0.2">
      <c r="B543" s="5" t="s">
        <v>581</v>
      </c>
      <c r="C543" s="5" t="s">
        <v>208</v>
      </c>
      <c r="D543" s="22">
        <f t="shared" si="60"/>
        <v>10</v>
      </c>
      <c r="E543" s="5" t="s">
        <v>147</v>
      </c>
      <c r="F543" s="20">
        <v>41138</v>
      </c>
      <c r="G543" s="34">
        <v>1</v>
      </c>
      <c r="H543" s="39">
        <v>399</v>
      </c>
      <c r="I543" s="36">
        <f t="shared" si="61"/>
        <v>399</v>
      </c>
      <c r="J543" s="45">
        <v>10</v>
      </c>
      <c r="K543" s="46">
        <f t="shared" si="62"/>
        <v>120</v>
      </c>
      <c r="L543" s="42">
        <f t="shared" si="63"/>
        <v>9</v>
      </c>
      <c r="M543" s="24">
        <f t="shared" si="66"/>
        <v>113</v>
      </c>
      <c r="N543" s="26">
        <v>0</v>
      </c>
      <c r="O543" s="61">
        <f t="shared" si="67"/>
        <v>-3.3250000000000002</v>
      </c>
      <c r="P543" s="60">
        <f>'Cálculo 31.12.2021'!P543+'Cálculo Jan2022'!O543</f>
        <v>-375.72500000000002</v>
      </c>
      <c r="Q543" s="78"/>
      <c r="R543" s="75"/>
      <c r="S543" s="74"/>
      <c r="T543" s="55">
        <f t="shared" si="65"/>
        <v>23.274999999999977</v>
      </c>
      <c r="U543" s="59" t="str">
        <f t="shared" si="64"/>
        <v>NÃO</v>
      </c>
      <c r="V543" s="15"/>
    </row>
    <row r="544" spans="2:22" x14ac:dyDescent="0.2">
      <c r="B544" s="5" t="s">
        <v>581</v>
      </c>
      <c r="C544" s="5" t="s">
        <v>208</v>
      </c>
      <c r="D544" s="22">
        <f t="shared" si="60"/>
        <v>10</v>
      </c>
      <c r="E544" s="5" t="s">
        <v>148</v>
      </c>
      <c r="F544" s="20">
        <v>41143</v>
      </c>
      <c r="G544" s="34">
        <v>1</v>
      </c>
      <c r="H544" s="39">
        <v>420</v>
      </c>
      <c r="I544" s="36">
        <f t="shared" si="61"/>
        <v>420</v>
      </c>
      <c r="J544" s="45">
        <v>10</v>
      </c>
      <c r="K544" s="46">
        <f t="shared" si="62"/>
        <v>120</v>
      </c>
      <c r="L544" s="42">
        <f t="shared" si="63"/>
        <v>9</v>
      </c>
      <c r="M544" s="24">
        <f t="shared" si="66"/>
        <v>113</v>
      </c>
      <c r="N544" s="26">
        <v>0</v>
      </c>
      <c r="O544" s="61">
        <f t="shared" si="67"/>
        <v>-3.5</v>
      </c>
      <c r="P544" s="60">
        <f>'Cálculo 31.12.2021'!P544+'Cálculo Jan2022'!O544</f>
        <v>-395.5</v>
      </c>
      <c r="Q544" s="78"/>
      <c r="R544" s="75"/>
      <c r="S544" s="74"/>
      <c r="T544" s="55">
        <f t="shared" si="65"/>
        <v>24.5</v>
      </c>
      <c r="U544" s="59" t="str">
        <f t="shared" si="64"/>
        <v>NÃO</v>
      </c>
      <c r="V544" s="15"/>
    </row>
    <row r="545" spans="2:22" x14ac:dyDescent="0.2">
      <c r="B545" s="5" t="s">
        <v>581</v>
      </c>
      <c r="C545" s="5" t="s">
        <v>208</v>
      </c>
      <c r="D545" s="22">
        <f t="shared" si="60"/>
        <v>10</v>
      </c>
      <c r="E545" s="5" t="s">
        <v>132</v>
      </c>
      <c r="F545" s="20">
        <v>41145</v>
      </c>
      <c r="G545" s="34">
        <v>1</v>
      </c>
      <c r="H545" s="39">
        <v>865</v>
      </c>
      <c r="I545" s="36">
        <f t="shared" si="61"/>
        <v>865</v>
      </c>
      <c r="J545" s="45">
        <v>10</v>
      </c>
      <c r="K545" s="46">
        <f t="shared" si="62"/>
        <v>120</v>
      </c>
      <c r="L545" s="42">
        <f t="shared" si="63"/>
        <v>9</v>
      </c>
      <c r="M545" s="24">
        <f t="shared" si="66"/>
        <v>113</v>
      </c>
      <c r="N545" s="26">
        <v>0</v>
      </c>
      <c r="O545" s="61">
        <f t="shared" si="67"/>
        <v>-7.208333333333333</v>
      </c>
      <c r="P545" s="60">
        <f>'Cálculo 31.12.2021'!P545+'Cálculo Jan2022'!O545</f>
        <v>-814.54166666666663</v>
      </c>
      <c r="Q545" s="78"/>
      <c r="R545" s="75"/>
      <c r="S545" s="74"/>
      <c r="T545" s="55">
        <f t="shared" si="65"/>
        <v>50.458333333333371</v>
      </c>
      <c r="U545" s="59" t="str">
        <f t="shared" si="64"/>
        <v>NÃO</v>
      </c>
      <c r="V545" s="15"/>
    </row>
    <row r="546" spans="2:22" x14ac:dyDescent="0.2">
      <c r="B546" s="5" t="s">
        <v>581</v>
      </c>
      <c r="C546" s="5" t="s">
        <v>208</v>
      </c>
      <c r="D546" s="22">
        <f t="shared" si="60"/>
        <v>10</v>
      </c>
      <c r="E546" s="5" t="s">
        <v>149</v>
      </c>
      <c r="F546" s="20">
        <v>41183</v>
      </c>
      <c r="G546" s="34">
        <v>1</v>
      </c>
      <c r="H546" s="39">
        <v>699</v>
      </c>
      <c r="I546" s="36">
        <f t="shared" si="61"/>
        <v>699</v>
      </c>
      <c r="J546" s="45">
        <v>10</v>
      </c>
      <c r="K546" s="46">
        <f t="shared" si="62"/>
        <v>120</v>
      </c>
      <c r="L546" s="42">
        <f t="shared" si="63"/>
        <v>9</v>
      </c>
      <c r="M546" s="24">
        <f t="shared" si="66"/>
        <v>111</v>
      </c>
      <c r="N546" s="26">
        <v>0</v>
      </c>
      <c r="O546" s="61">
        <f t="shared" si="67"/>
        <v>-5.8250000000000002</v>
      </c>
      <c r="P546" s="60">
        <f>'Cálculo 31.12.2021'!P546+'Cálculo Jan2022'!O546</f>
        <v>-646.57500000000005</v>
      </c>
      <c r="Q546" s="78"/>
      <c r="R546" s="75"/>
      <c r="S546" s="74"/>
      <c r="T546" s="55">
        <f t="shared" si="65"/>
        <v>52.424999999999955</v>
      </c>
      <c r="U546" s="59" t="str">
        <f t="shared" si="64"/>
        <v>NÃO</v>
      </c>
      <c r="V546" s="15"/>
    </row>
    <row r="547" spans="2:22" x14ac:dyDescent="0.2">
      <c r="B547" s="5" t="s">
        <v>581</v>
      </c>
      <c r="C547" s="5" t="s">
        <v>206</v>
      </c>
      <c r="D547" s="22">
        <f t="shared" si="60"/>
        <v>10</v>
      </c>
      <c r="E547" s="5" t="s">
        <v>427</v>
      </c>
      <c r="F547" s="20">
        <v>41184</v>
      </c>
      <c r="G547" s="34">
        <v>1</v>
      </c>
      <c r="H547" s="39">
        <v>776</v>
      </c>
      <c r="I547" s="36">
        <f t="shared" si="61"/>
        <v>776</v>
      </c>
      <c r="J547" s="45">
        <v>10</v>
      </c>
      <c r="K547" s="46">
        <f t="shared" si="62"/>
        <v>120</v>
      </c>
      <c r="L547" s="42">
        <f t="shared" si="63"/>
        <v>9</v>
      </c>
      <c r="M547" s="24">
        <f t="shared" si="66"/>
        <v>111</v>
      </c>
      <c r="N547" s="26">
        <v>0</v>
      </c>
      <c r="O547" s="61">
        <f t="shared" si="67"/>
        <v>-6.4666666666666668</v>
      </c>
      <c r="P547" s="60">
        <f>'Cálculo 31.12.2021'!P547+'Cálculo Jan2022'!O547</f>
        <v>-717.80000000000007</v>
      </c>
      <c r="Q547" s="78"/>
      <c r="R547" s="75"/>
      <c r="S547" s="74"/>
      <c r="T547" s="55">
        <f t="shared" si="65"/>
        <v>58.199999999999932</v>
      </c>
      <c r="U547" s="59" t="str">
        <f t="shared" si="64"/>
        <v>NÃO</v>
      </c>
      <c r="V547" s="15"/>
    </row>
    <row r="548" spans="2:22" x14ac:dyDescent="0.2">
      <c r="B548" s="5" t="s">
        <v>581</v>
      </c>
      <c r="C548" s="5" t="s">
        <v>208</v>
      </c>
      <c r="D548" s="22">
        <f t="shared" si="60"/>
        <v>10</v>
      </c>
      <c r="E548" s="5" t="s">
        <v>49</v>
      </c>
      <c r="F548" s="20">
        <v>41190</v>
      </c>
      <c r="G548" s="34">
        <v>1</v>
      </c>
      <c r="H548" s="39">
        <v>1999</v>
      </c>
      <c r="I548" s="36">
        <f t="shared" si="61"/>
        <v>1999</v>
      </c>
      <c r="J548" s="45">
        <v>10</v>
      </c>
      <c r="K548" s="46">
        <f t="shared" si="62"/>
        <v>120</v>
      </c>
      <c r="L548" s="42">
        <f t="shared" si="63"/>
        <v>9</v>
      </c>
      <c r="M548" s="24">
        <f t="shared" si="66"/>
        <v>111</v>
      </c>
      <c r="N548" s="26">
        <v>0</v>
      </c>
      <c r="O548" s="61">
        <f t="shared" si="67"/>
        <v>-16.658333333333335</v>
      </c>
      <c r="P548" s="60">
        <f>'Cálculo 31.12.2021'!P548+'Cálculo Jan2022'!O548</f>
        <v>-1849.075</v>
      </c>
      <c r="Q548" s="78"/>
      <c r="R548" s="75"/>
      <c r="S548" s="74"/>
      <c r="T548" s="55">
        <f t="shared" si="65"/>
        <v>149.92499999999995</v>
      </c>
      <c r="U548" s="59" t="str">
        <f t="shared" si="64"/>
        <v>NÃO</v>
      </c>
      <c r="V548" s="15"/>
    </row>
    <row r="549" spans="2:22" x14ac:dyDescent="0.2">
      <c r="B549" s="5" t="s">
        <v>581</v>
      </c>
      <c r="C549" s="5" t="s">
        <v>208</v>
      </c>
      <c r="D549" s="22">
        <f t="shared" si="60"/>
        <v>10</v>
      </c>
      <c r="E549" s="5" t="s">
        <v>150</v>
      </c>
      <c r="F549" s="20">
        <v>41248</v>
      </c>
      <c r="G549" s="34">
        <v>1</v>
      </c>
      <c r="H549" s="39">
        <v>820</v>
      </c>
      <c r="I549" s="36">
        <f t="shared" si="61"/>
        <v>820</v>
      </c>
      <c r="J549" s="45">
        <v>10</v>
      </c>
      <c r="K549" s="46">
        <f t="shared" si="62"/>
        <v>120</v>
      </c>
      <c r="L549" s="42">
        <f t="shared" si="63"/>
        <v>9</v>
      </c>
      <c r="M549" s="24">
        <f t="shared" si="66"/>
        <v>109</v>
      </c>
      <c r="N549" s="26">
        <v>0</v>
      </c>
      <c r="O549" s="61">
        <f t="shared" si="67"/>
        <v>-6.833333333333333</v>
      </c>
      <c r="P549" s="60">
        <f>'Cálculo 31.12.2021'!P549+'Cálculo Jan2022'!O549</f>
        <v>-744.83333333333337</v>
      </c>
      <c r="Q549" s="78"/>
      <c r="R549" s="75"/>
      <c r="S549" s="74"/>
      <c r="T549" s="55">
        <f t="shared" si="65"/>
        <v>75.166666666666629</v>
      </c>
      <c r="U549" s="59" t="str">
        <f t="shared" si="64"/>
        <v>NÃO</v>
      </c>
      <c r="V549" s="15"/>
    </row>
    <row r="550" spans="2:22" x14ac:dyDescent="0.2">
      <c r="B550" s="5" t="s">
        <v>581</v>
      </c>
      <c r="C550" s="5" t="s">
        <v>206</v>
      </c>
      <c r="D550" s="22">
        <f t="shared" si="60"/>
        <v>10</v>
      </c>
      <c r="E550" s="5" t="s">
        <v>428</v>
      </c>
      <c r="F550" s="20">
        <v>41313</v>
      </c>
      <c r="G550" s="34">
        <v>10</v>
      </c>
      <c r="H550" s="64">
        <v>460</v>
      </c>
      <c r="I550" s="36">
        <f t="shared" si="61"/>
        <v>4600</v>
      </c>
      <c r="J550" s="45">
        <v>10</v>
      </c>
      <c r="K550" s="46">
        <f t="shared" si="62"/>
        <v>120</v>
      </c>
      <c r="L550" s="42">
        <f t="shared" si="63"/>
        <v>8</v>
      </c>
      <c r="M550" s="24">
        <f t="shared" si="66"/>
        <v>107</v>
      </c>
      <c r="N550" s="26">
        <v>0</v>
      </c>
      <c r="O550" s="61">
        <f t="shared" si="67"/>
        <v>-38.333333333333336</v>
      </c>
      <c r="P550" s="60">
        <f>'Cálculo 31.12.2021'!P550+'Cálculo Jan2022'!O550</f>
        <v>-4101.666666666667</v>
      </c>
      <c r="Q550" s="78"/>
      <c r="R550" s="75"/>
      <c r="S550" s="74"/>
      <c r="T550" s="55">
        <f t="shared" si="65"/>
        <v>498.33333333333303</v>
      </c>
      <c r="U550" s="59" t="str">
        <f t="shared" si="64"/>
        <v>NÃO</v>
      </c>
      <c r="V550" s="15"/>
    </row>
    <row r="551" spans="2:22" x14ac:dyDescent="0.2">
      <c r="B551" s="5" t="s">
        <v>581</v>
      </c>
      <c r="C551" s="5" t="s">
        <v>206</v>
      </c>
      <c r="D551" s="22">
        <f t="shared" si="60"/>
        <v>10</v>
      </c>
      <c r="E551" s="5" t="s">
        <v>429</v>
      </c>
      <c r="F551" s="20">
        <v>41313</v>
      </c>
      <c r="G551" s="34">
        <v>2</v>
      </c>
      <c r="H551" s="64">
        <v>2040</v>
      </c>
      <c r="I551" s="36">
        <f t="shared" si="61"/>
        <v>4080</v>
      </c>
      <c r="J551" s="45">
        <v>10</v>
      </c>
      <c r="K551" s="46">
        <f t="shared" si="62"/>
        <v>120</v>
      </c>
      <c r="L551" s="42">
        <f t="shared" si="63"/>
        <v>8</v>
      </c>
      <c r="M551" s="24">
        <f t="shared" si="66"/>
        <v>107</v>
      </c>
      <c r="N551" s="26">
        <v>0</v>
      </c>
      <c r="O551" s="61">
        <f t="shared" si="67"/>
        <v>-34</v>
      </c>
      <c r="P551" s="60">
        <f>'Cálculo 31.12.2021'!P551+'Cálculo Jan2022'!O551</f>
        <v>-3638</v>
      </c>
      <c r="Q551" s="78"/>
      <c r="R551" s="75"/>
      <c r="S551" s="74"/>
      <c r="T551" s="55">
        <f t="shared" si="65"/>
        <v>442</v>
      </c>
      <c r="U551" s="59" t="str">
        <f t="shared" si="64"/>
        <v>NÃO</v>
      </c>
      <c r="V551" s="15"/>
    </row>
    <row r="552" spans="2:22" x14ac:dyDescent="0.2">
      <c r="B552" s="5" t="s">
        <v>581</v>
      </c>
      <c r="C552" s="5" t="s">
        <v>206</v>
      </c>
      <c r="D552" s="22">
        <f t="shared" si="60"/>
        <v>10</v>
      </c>
      <c r="E552" s="5" t="s">
        <v>431</v>
      </c>
      <c r="F552" s="20">
        <v>41313</v>
      </c>
      <c r="G552" s="34">
        <v>1</v>
      </c>
      <c r="H552" s="64">
        <v>940</v>
      </c>
      <c r="I552" s="36">
        <f t="shared" si="61"/>
        <v>940</v>
      </c>
      <c r="J552" s="45">
        <v>10</v>
      </c>
      <c r="K552" s="46">
        <f t="shared" si="62"/>
        <v>120</v>
      </c>
      <c r="L552" s="42">
        <f t="shared" si="63"/>
        <v>8</v>
      </c>
      <c r="M552" s="24">
        <f t="shared" si="66"/>
        <v>107</v>
      </c>
      <c r="N552" s="26">
        <v>0</v>
      </c>
      <c r="O552" s="61">
        <f t="shared" si="67"/>
        <v>-7.833333333333333</v>
      </c>
      <c r="P552" s="60">
        <f>'Cálculo 31.12.2021'!P552+'Cálculo Jan2022'!O552</f>
        <v>-838.16666666666663</v>
      </c>
      <c r="Q552" s="78"/>
      <c r="R552" s="75"/>
      <c r="S552" s="74"/>
      <c r="T552" s="55">
        <f t="shared" si="65"/>
        <v>101.83333333333337</v>
      </c>
      <c r="U552" s="59" t="str">
        <f t="shared" si="64"/>
        <v>NÃO</v>
      </c>
      <c r="V552" s="15"/>
    </row>
    <row r="553" spans="2:22" x14ac:dyDescent="0.2">
      <c r="B553" s="5" t="s">
        <v>581</v>
      </c>
      <c r="C553" s="5" t="s">
        <v>206</v>
      </c>
      <c r="D553" s="22">
        <f t="shared" si="60"/>
        <v>10</v>
      </c>
      <c r="E553" s="5" t="s">
        <v>430</v>
      </c>
      <c r="F553" s="20">
        <v>41313</v>
      </c>
      <c r="G553" s="34">
        <v>2</v>
      </c>
      <c r="H553" s="64">
        <v>899</v>
      </c>
      <c r="I553" s="36">
        <f t="shared" si="61"/>
        <v>1798</v>
      </c>
      <c r="J553" s="45">
        <v>10</v>
      </c>
      <c r="K553" s="46">
        <f t="shared" si="62"/>
        <v>120</v>
      </c>
      <c r="L553" s="42">
        <f t="shared" si="63"/>
        <v>8</v>
      </c>
      <c r="M553" s="24">
        <f t="shared" si="66"/>
        <v>107</v>
      </c>
      <c r="N553" s="26">
        <v>0</v>
      </c>
      <c r="O553" s="61">
        <f t="shared" si="67"/>
        <v>-14.983333333333333</v>
      </c>
      <c r="P553" s="60">
        <f>'Cálculo 31.12.2021'!P553+'Cálculo Jan2022'!O553</f>
        <v>-1603.2166666666667</v>
      </c>
      <c r="Q553" s="78"/>
      <c r="R553" s="75"/>
      <c r="S553" s="74"/>
      <c r="T553" s="55">
        <f t="shared" si="65"/>
        <v>194.7833333333333</v>
      </c>
      <c r="U553" s="59" t="str">
        <f t="shared" si="64"/>
        <v>NÃO</v>
      </c>
      <c r="V553" s="15"/>
    </row>
    <row r="554" spans="2:22" x14ac:dyDescent="0.2">
      <c r="B554" s="5" t="s">
        <v>581</v>
      </c>
      <c r="C554" s="5" t="s">
        <v>206</v>
      </c>
      <c r="D554" s="22">
        <f t="shared" si="60"/>
        <v>10</v>
      </c>
      <c r="E554" s="5" t="s">
        <v>432</v>
      </c>
      <c r="F554" s="20">
        <v>41313</v>
      </c>
      <c r="G554" s="34">
        <v>1</v>
      </c>
      <c r="H554" s="64">
        <v>5900</v>
      </c>
      <c r="I554" s="36">
        <f t="shared" si="61"/>
        <v>5900</v>
      </c>
      <c r="J554" s="45">
        <v>10</v>
      </c>
      <c r="K554" s="46">
        <f t="shared" si="62"/>
        <v>120</v>
      </c>
      <c r="L554" s="42">
        <f t="shared" si="63"/>
        <v>8</v>
      </c>
      <c r="M554" s="24">
        <f t="shared" si="66"/>
        <v>107</v>
      </c>
      <c r="N554" s="26">
        <v>0</v>
      </c>
      <c r="O554" s="61">
        <f t="shared" si="67"/>
        <v>-49.166666666666664</v>
      </c>
      <c r="P554" s="60">
        <f>'Cálculo 31.12.2021'!P554+'Cálculo Jan2022'!O554</f>
        <v>-5260.833333333333</v>
      </c>
      <c r="Q554" s="78"/>
      <c r="R554" s="75"/>
      <c r="S554" s="74"/>
      <c r="T554" s="55">
        <f t="shared" si="65"/>
        <v>639.16666666666697</v>
      </c>
      <c r="U554" s="59" t="str">
        <f t="shared" si="64"/>
        <v>NÃO</v>
      </c>
      <c r="V554" s="15"/>
    </row>
    <row r="555" spans="2:22" x14ac:dyDescent="0.2">
      <c r="B555" s="5" t="s">
        <v>581</v>
      </c>
      <c r="C555" s="5" t="s">
        <v>206</v>
      </c>
      <c r="D555" s="22">
        <f t="shared" si="60"/>
        <v>10</v>
      </c>
      <c r="E555" s="5" t="s">
        <v>433</v>
      </c>
      <c r="F555" s="20">
        <v>41313</v>
      </c>
      <c r="G555" s="34">
        <v>1</v>
      </c>
      <c r="H555" s="64">
        <v>3970</v>
      </c>
      <c r="I555" s="36">
        <f t="shared" si="61"/>
        <v>3970</v>
      </c>
      <c r="J555" s="45">
        <v>10</v>
      </c>
      <c r="K555" s="46">
        <f t="shared" si="62"/>
        <v>120</v>
      </c>
      <c r="L555" s="42">
        <f t="shared" si="63"/>
        <v>8</v>
      </c>
      <c r="M555" s="24">
        <f t="shared" si="66"/>
        <v>107</v>
      </c>
      <c r="N555" s="26">
        <v>0</v>
      </c>
      <c r="O555" s="61">
        <f t="shared" si="67"/>
        <v>-33.083333333333336</v>
      </c>
      <c r="P555" s="60">
        <f>'Cálculo 31.12.2021'!P555+'Cálculo Jan2022'!O555</f>
        <v>-3539.916666666667</v>
      </c>
      <c r="Q555" s="78"/>
      <c r="R555" s="75"/>
      <c r="S555" s="74"/>
      <c r="T555" s="55">
        <f t="shared" si="65"/>
        <v>430.08333333333303</v>
      </c>
      <c r="U555" s="59" t="str">
        <f t="shared" si="64"/>
        <v>NÃO</v>
      </c>
      <c r="V555" s="15"/>
    </row>
    <row r="556" spans="2:22" x14ac:dyDescent="0.2">
      <c r="B556" s="5" t="s">
        <v>581</v>
      </c>
      <c r="C556" s="5" t="s">
        <v>206</v>
      </c>
      <c r="D556" s="22">
        <f t="shared" si="60"/>
        <v>10</v>
      </c>
      <c r="E556" s="5" t="s">
        <v>434</v>
      </c>
      <c r="F556" s="20">
        <v>41313</v>
      </c>
      <c r="G556" s="34">
        <v>1</v>
      </c>
      <c r="H556" s="64">
        <v>650</v>
      </c>
      <c r="I556" s="36">
        <f t="shared" si="61"/>
        <v>650</v>
      </c>
      <c r="J556" s="45">
        <v>10</v>
      </c>
      <c r="K556" s="46">
        <f t="shared" si="62"/>
        <v>120</v>
      </c>
      <c r="L556" s="42">
        <f t="shared" si="63"/>
        <v>8</v>
      </c>
      <c r="M556" s="24">
        <f t="shared" si="66"/>
        <v>107</v>
      </c>
      <c r="N556" s="26">
        <v>0</v>
      </c>
      <c r="O556" s="61">
        <f t="shared" si="67"/>
        <v>-5.416666666666667</v>
      </c>
      <c r="P556" s="60">
        <f>'Cálculo 31.12.2021'!P556+'Cálculo Jan2022'!O556</f>
        <v>-579.58333333333337</v>
      </c>
      <c r="Q556" s="78"/>
      <c r="R556" s="75"/>
      <c r="S556" s="74"/>
      <c r="T556" s="55">
        <f t="shared" si="65"/>
        <v>70.416666666666629</v>
      </c>
      <c r="U556" s="59" t="str">
        <f t="shared" si="64"/>
        <v>NÃO</v>
      </c>
      <c r="V556" s="15"/>
    </row>
    <row r="557" spans="2:22" x14ac:dyDescent="0.2">
      <c r="B557" s="5" t="s">
        <v>581</v>
      </c>
      <c r="C557" s="5" t="s">
        <v>208</v>
      </c>
      <c r="D557" s="22">
        <f t="shared" si="60"/>
        <v>10</v>
      </c>
      <c r="E557" s="5" t="s">
        <v>151</v>
      </c>
      <c r="F557" s="20">
        <v>41326</v>
      </c>
      <c r="G557" s="34">
        <v>1</v>
      </c>
      <c r="H557" s="39">
        <v>680</v>
      </c>
      <c r="I557" s="36">
        <f t="shared" si="61"/>
        <v>680</v>
      </c>
      <c r="J557" s="45">
        <v>10</v>
      </c>
      <c r="K557" s="46">
        <f t="shared" si="62"/>
        <v>120</v>
      </c>
      <c r="L557" s="42">
        <f t="shared" si="63"/>
        <v>8</v>
      </c>
      <c r="M557" s="24">
        <f t="shared" si="66"/>
        <v>107</v>
      </c>
      <c r="N557" s="26">
        <v>0</v>
      </c>
      <c r="O557" s="61">
        <f t="shared" si="67"/>
        <v>-5.666666666666667</v>
      </c>
      <c r="P557" s="60">
        <f>'Cálculo 31.12.2021'!P557+'Cálculo Jan2022'!O557</f>
        <v>-606.33333333333337</v>
      </c>
      <c r="Q557" s="78"/>
      <c r="R557" s="75"/>
      <c r="S557" s="74"/>
      <c r="T557" s="55">
        <f t="shared" si="65"/>
        <v>73.666666666666629</v>
      </c>
      <c r="U557" s="59" t="str">
        <f t="shared" si="64"/>
        <v>NÃO</v>
      </c>
      <c r="V557" s="15"/>
    </row>
    <row r="558" spans="2:22" x14ac:dyDescent="0.2">
      <c r="B558" s="5" t="s">
        <v>581</v>
      </c>
      <c r="C558" s="5" t="s">
        <v>206</v>
      </c>
      <c r="D558" s="22">
        <f t="shared" si="60"/>
        <v>10</v>
      </c>
      <c r="E558" s="5" t="s">
        <v>435</v>
      </c>
      <c r="F558" s="20">
        <v>41327</v>
      </c>
      <c r="G558" s="34">
        <v>154</v>
      </c>
      <c r="H558" s="64">
        <v>1590</v>
      </c>
      <c r="I558" s="36">
        <f t="shared" si="61"/>
        <v>244860</v>
      </c>
      <c r="J558" s="45">
        <v>10</v>
      </c>
      <c r="K558" s="46">
        <f t="shared" si="62"/>
        <v>120</v>
      </c>
      <c r="L558" s="42">
        <f t="shared" si="63"/>
        <v>8</v>
      </c>
      <c r="M558" s="24">
        <f t="shared" si="66"/>
        <v>107</v>
      </c>
      <c r="N558" s="26">
        <v>0</v>
      </c>
      <c r="O558" s="61">
        <f t="shared" si="67"/>
        <v>-2040.5</v>
      </c>
      <c r="P558" s="60">
        <f>'Cálculo 31.12.2021'!P558+'Cálculo Jan2022'!O558</f>
        <v>-218333.5</v>
      </c>
      <c r="Q558" s="78"/>
      <c r="R558" s="75"/>
      <c r="S558" s="74"/>
      <c r="T558" s="55">
        <f t="shared" si="65"/>
        <v>26526.5</v>
      </c>
      <c r="U558" s="59" t="str">
        <f t="shared" si="64"/>
        <v>NÃO</v>
      </c>
      <c r="V558" s="15"/>
    </row>
    <row r="559" spans="2:22" x14ac:dyDescent="0.2">
      <c r="B559" s="5" t="s">
        <v>581</v>
      </c>
      <c r="C559" s="5" t="s">
        <v>206</v>
      </c>
      <c r="D559" s="22">
        <f t="shared" si="60"/>
        <v>10</v>
      </c>
      <c r="E559" s="5" t="s">
        <v>436</v>
      </c>
      <c r="F559" s="20">
        <v>41330</v>
      </c>
      <c r="G559" s="34">
        <v>5</v>
      </c>
      <c r="H559" s="64">
        <v>560</v>
      </c>
      <c r="I559" s="36">
        <f t="shared" si="61"/>
        <v>2800</v>
      </c>
      <c r="J559" s="45">
        <v>10</v>
      </c>
      <c r="K559" s="46">
        <f t="shared" si="62"/>
        <v>120</v>
      </c>
      <c r="L559" s="42">
        <f t="shared" si="63"/>
        <v>8</v>
      </c>
      <c r="M559" s="24">
        <f t="shared" si="66"/>
        <v>107</v>
      </c>
      <c r="N559" s="26">
        <v>0</v>
      </c>
      <c r="O559" s="61">
        <f t="shared" si="67"/>
        <v>-23.333333333333332</v>
      </c>
      <c r="P559" s="60">
        <f>'Cálculo 31.12.2021'!P559+'Cálculo Jan2022'!O559</f>
        <v>-2496.6666666666665</v>
      </c>
      <c r="Q559" s="78"/>
      <c r="R559" s="75"/>
      <c r="S559" s="74"/>
      <c r="T559" s="55">
        <f t="shared" si="65"/>
        <v>303.33333333333348</v>
      </c>
      <c r="U559" s="59" t="str">
        <f t="shared" si="64"/>
        <v>NÃO</v>
      </c>
      <c r="V559" s="15"/>
    </row>
    <row r="560" spans="2:22" x14ac:dyDescent="0.2">
      <c r="B560" s="5" t="s">
        <v>581</v>
      </c>
      <c r="C560" s="5" t="s">
        <v>206</v>
      </c>
      <c r="D560" s="22">
        <f t="shared" si="60"/>
        <v>10</v>
      </c>
      <c r="E560" s="5" t="s">
        <v>385</v>
      </c>
      <c r="F560" s="20">
        <v>41331</v>
      </c>
      <c r="G560" s="34">
        <v>7</v>
      </c>
      <c r="H560" s="64">
        <v>1580</v>
      </c>
      <c r="I560" s="36">
        <f t="shared" si="61"/>
        <v>11060</v>
      </c>
      <c r="J560" s="45">
        <v>10</v>
      </c>
      <c r="K560" s="46">
        <f t="shared" si="62"/>
        <v>120</v>
      </c>
      <c r="L560" s="42">
        <f t="shared" si="63"/>
        <v>8</v>
      </c>
      <c r="M560" s="24">
        <f t="shared" si="66"/>
        <v>107</v>
      </c>
      <c r="N560" s="26">
        <v>0</v>
      </c>
      <c r="O560" s="61">
        <f t="shared" si="67"/>
        <v>-92.166666666666671</v>
      </c>
      <c r="P560" s="60">
        <f>'Cálculo 31.12.2021'!P560+'Cálculo Jan2022'!O560</f>
        <v>-9861.8333333333339</v>
      </c>
      <c r="Q560" s="78"/>
      <c r="R560" s="75"/>
      <c r="S560" s="74"/>
      <c r="T560" s="55">
        <f t="shared" si="65"/>
        <v>1198.1666666666661</v>
      </c>
      <c r="U560" s="59" t="str">
        <f t="shared" si="64"/>
        <v>NÃO</v>
      </c>
      <c r="V560" s="15"/>
    </row>
    <row r="561" spans="2:22" x14ac:dyDescent="0.2">
      <c r="B561" s="5" t="s">
        <v>581</v>
      </c>
      <c r="C561" s="5" t="s">
        <v>206</v>
      </c>
      <c r="D561" s="22">
        <f t="shared" si="60"/>
        <v>10</v>
      </c>
      <c r="E561" s="5" t="s">
        <v>437</v>
      </c>
      <c r="F561" s="20">
        <v>41331</v>
      </c>
      <c r="G561" s="34">
        <v>1</v>
      </c>
      <c r="H561" s="64">
        <v>2390</v>
      </c>
      <c r="I561" s="36">
        <f t="shared" si="61"/>
        <v>2390</v>
      </c>
      <c r="J561" s="45">
        <v>10</v>
      </c>
      <c r="K561" s="46">
        <f t="shared" si="62"/>
        <v>120</v>
      </c>
      <c r="L561" s="42">
        <f t="shared" si="63"/>
        <v>8</v>
      </c>
      <c r="M561" s="24">
        <f t="shared" si="66"/>
        <v>107</v>
      </c>
      <c r="N561" s="26">
        <v>0</v>
      </c>
      <c r="O561" s="61">
        <f t="shared" si="67"/>
        <v>-19.916666666666668</v>
      </c>
      <c r="P561" s="60">
        <f>'Cálculo 31.12.2021'!P561+'Cálculo Jan2022'!O561</f>
        <v>-2131.0833333333335</v>
      </c>
      <c r="Q561" s="78"/>
      <c r="R561" s="75"/>
      <c r="S561" s="74"/>
      <c r="T561" s="55">
        <f t="shared" si="65"/>
        <v>258.91666666666652</v>
      </c>
      <c r="U561" s="59" t="str">
        <f t="shared" si="64"/>
        <v>NÃO</v>
      </c>
      <c r="V561" s="15"/>
    </row>
    <row r="562" spans="2:22" x14ac:dyDescent="0.2">
      <c r="B562" s="5" t="s">
        <v>581</v>
      </c>
      <c r="C562" s="5" t="s">
        <v>206</v>
      </c>
      <c r="D562" s="22">
        <f t="shared" si="60"/>
        <v>10</v>
      </c>
      <c r="E562" s="5" t="s">
        <v>438</v>
      </c>
      <c r="F562" s="20">
        <v>41331</v>
      </c>
      <c r="G562" s="34">
        <v>5</v>
      </c>
      <c r="H562" s="64">
        <v>760</v>
      </c>
      <c r="I562" s="36">
        <f t="shared" si="61"/>
        <v>3800</v>
      </c>
      <c r="J562" s="45">
        <v>10</v>
      </c>
      <c r="K562" s="46">
        <f t="shared" si="62"/>
        <v>120</v>
      </c>
      <c r="L562" s="42">
        <f t="shared" si="63"/>
        <v>8</v>
      </c>
      <c r="M562" s="24">
        <f t="shared" si="66"/>
        <v>107</v>
      </c>
      <c r="N562" s="26">
        <v>0</v>
      </c>
      <c r="O562" s="61">
        <f t="shared" si="67"/>
        <v>-31.666666666666668</v>
      </c>
      <c r="P562" s="60">
        <f>'Cálculo 31.12.2021'!P562+'Cálculo Jan2022'!O562</f>
        <v>-3388.3333333333335</v>
      </c>
      <c r="Q562" s="78"/>
      <c r="R562" s="75"/>
      <c r="S562" s="74"/>
      <c r="T562" s="55">
        <f t="shared" si="65"/>
        <v>411.66666666666652</v>
      </c>
      <c r="U562" s="59" t="str">
        <f t="shared" si="64"/>
        <v>NÃO</v>
      </c>
      <c r="V562" s="15"/>
    </row>
    <row r="563" spans="2:22" x14ac:dyDescent="0.2">
      <c r="B563" s="5" t="s">
        <v>581</v>
      </c>
      <c r="C563" s="5" t="s">
        <v>206</v>
      </c>
      <c r="D563" s="22">
        <f t="shared" si="60"/>
        <v>10</v>
      </c>
      <c r="E563" s="5" t="s">
        <v>439</v>
      </c>
      <c r="F563" s="20">
        <v>41331</v>
      </c>
      <c r="G563" s="34">
        <v>1</v>
      </c>
      <c r="H563" s="64">
        <v>990</v>
      </c>
      <c r="I563" s="36">
        <f t="shared" si="61"/>
        <v>990</v>
      </c>
      <c r="J563" s="45">
        <v>10</v>
      </c>
      <c r="K563" s="46">
        <f t="shared" si="62"/>
        <v>120</v>
      </c>
      <c r="L563" s="42">
        <f t="shared" si="63"/>
        <v>8</v>
      </c>
      <c r="M563" s="24">
        <f t="shared" si="66"/>
        <v>107</v>
      </c>
      <c r="N563" s="26">
        <v>0</v>
      </c>
      <c r="O563" s="61">
        <f t="shared" si="67"/>
        <v>-8.25</v>
      </c>
      <c r="P563" s="60">
        <f>'Cálculo 31.12.2021'!P563+'Cálculo Jan2022'!O563</f>
        <v>-882.75</v>
      </c>
      <c r="Q563" s="78"/>
      <c r="R563" s="75"/>
      <c r="S563" s="74"/>
      <c r="T563" s="55">
        <f t="shared" si="65"/>
        <v>107.25</v>
      </c>
      <c r="U563" s="59" t="str">
        <f t="shared" si="64"/>
        <v>NÃO</v>
      </c>
      <c r="V563" s="15"/>
    </row>
    <row r="564" spans="2:22" x14ac:dyDescent="0.2">
      <c r="B564" s="5" t="s">
        <v>581</v>
      </c>
      <c r="C564" s="5" t="s">
        <v>206</v>
      </c>
      <c r="D564" s="22">
        <f t="shared" si="60"/>
        <v>10</v>
      </c>
      <c r="E564" s="5" t="s">
        <v>264</v>
      </c>
      <c r="F564" s="20">
        <v>41331</v>
      </c>
      <c r="G564" s="34">
        <v>2</v>
      </c>
      <c r="H564" s="64">
        <v>1380</v>
      </c>
      <c r="I564" s="36">
        <f t="shared" si="61"/>
        <v>2760</v>
      </c>
      <c r="J564" s="45">
        <v>10</v>
      </c>
      <c r="K564" s="46">
        <f t="shared" si="62"/>
        <v>120</v>
      </c>
      <c r="L564" s="42">
        <f t="shared" si="63"/>
        <v>8</v>
      </c>
      <c r="M564" s="24">
        <f t="shared" si="66"/>
        <v>107</v>
      </c>
      <c r="N564" s="26">
        <v>0</v>
      </c>
      <c r="O564" s="61">
        <f t="shared" si="67"/>
        <v>-23</v>
      </c>
      <c r="P564" s="60">
        <f>'Cálculo 31.12.2021'!P564+'Cálculo Jan2022'!O564</f>
        <v>-2461</v>
      </c>
      <c r="Q564" s="78"/>
      <c r="R564" s="75"/>
      <c r="S564" s="74"/>
      <c r="T564" s="55">
        <f t="shared" si="65"/>
        <v>299</v>
      </c>
      <c r="U564" s="59" t="str">
        <f t="shared" si="64"/>
        <v>NÃO</v>
      </c>
      <c r="V564" s="15"/>
    </row>
    <row r="565" spans="2:22" x14ac:dyDescent="0.2">
      <c r="B565" s="5" t="s">
        <v>581</v>
      </c>
      <c r="C565" s="5" t="s">
        <v>206</v>
      </c>
      <c r="D565" s="22">
        <f t="shared" si="60"/>
        <v>10</v>
      </c>
      <c r="E565" s="5" t="s">
        <v>440</v>
      </c>
      <c r="F565" s="20">
        <v>41331</v>
      </c>
      <c r="G565" s="34">
        <v>4</v>
      </c>
      <c r="H565" s="64">
        <v>960</v>
      </c>
      <c r="I565" s="36">
        <f t="shared" si="61"/>
        <v>3840</v>
      </c>
      <c r="J565" s="45">
        <v>10</v>
      </c>
      <c r="K565" s="46">
        <f t="shared" si="62"/>
        <v>120</v>
      </c>
      <c r="L565" s="42">
        <f t="shared" si="63"/>
        <v>8</v>
      </c>
      <c r="M565" s="24">
        <f t="shared" si="66"/>
        <v>107</v>
      </c>
      <c r="N565" s="26">
        <v>0</v>
      </c>
      <c r="O565" s="61">
        <f t="shared" si="67"/>
        <v>-32</v>
      </c>
      <c r="P565" s="60">
        <f>'Cálculo 31.12.2021'!P565+'Cálculo Jan2022'!O565</f>
        <v>-3424</v>
      </c>
      <c r="Q565" s="78"/>
      <c r="R565" s="75"/>
      <c r="S565" s="74"/>
      <c r="T565" s="55">
        <f t="shared" si="65"/>
        <v>416</v>
      </c>
      <c r="U565" s="59" t="str">
        <f t="shared" si="64"/>
        <v>NÃO</v>
      </c>
      <c r="V565" s="15"/>
    </row>
    <row r="566" spans="2:22" x14ac:dyDescent="0.2">
      <c r="B566" s="5" t="s">
        <v>581</v>
      </c>
      <c r="C566" s="5" t="s">
        <v>206</v>
      </c>
      <c r="D566" s="22">
        <f t="shared" si="60"/>
        <v>10</v>
      </c>
      <c r="E566" s="5" t="s">
        <v>438</v>
      </c>
      <c r="F566" s="20">
        <v>41331</v>
      </c>
      <c r="G566" s="34">
        <v>1</v>
      </c>
      <c r="H566" s="64">
        <v>830</v>
      </c>
      <c r="I566" s="36">
        <f t="shared" si="61"/>
        <v>830</v>
      </c>
      <c r="J566" s="45">
        <v>10</v>
      </c>
      <c r="K566" s="46">
        <f t="shared" si="62"/>
        <v>120</v>
      </c>
      <c r="L566" s="42">
        <f t="shared" si="63"/>
        <v>8</v>
      </c>
      <c r="M566" s="24">
        <f t="shared" si="66"/>
        <v>107</v>
      </c>
      <c r="N566" s="26">
        <v>0</v>
      </c>
      <c r="O566" s="61">
        <f t="shared" si="67"/>
        <v>-6.916666666666667</v>
      </c>
      <c r="P566" s="60">
        <f>'Cálculo 31.12.2021'!P566+'Cálculo Jan2022'!O566</f>
        <v>-740.08333333333337</v>
      </c>
      <c r="Q566" s="78"/>
      <c r="R566" s="75"/>
      <c r="S566" s="74"/>
      <c r="T566" s="55">
        <f t="shared" si="65"/>
        <v>89.916666666666629</v>
      </c>
      <c r="U566" s="59" t="str">
        <f t="shared" si="64"/>
        <v>NÃO</v>
      </c>
      <c r="V566" s="15"/>
    </row>
    <row r="567" spans="2:22" x14ac:dyDescent="0.2">
      <c r="B567" s="5" t="s">
        <v>581</v>
      </c>
      <c r="C567" s="5" t="s">
        <v>206</v>
      </c>
      <c r="D567" s="22">
        <f t="shared" si="60"/>
        <v>10</v>
      </c>
      <c r="E567" s="5" t="s">
        <v>380</v>
      </c>
      <c r="F567" s="20">
        <v>41331</v>
      </c>
      <c r="G567" s="34">
        <v>2</v>
      </c>
      <c r="H567" s="64">
        <v>1910</v>
      </c>
      <c r="I567" s="36">
        <f t="shared" si="61"/>
        <v>3820</v>
      </c>
      <c r="J567" s="45">
        <v>10</v>
      </c>
      <c r="K567" s="46">
        <f t="shared" si="62"/>
        <v>120</v>
      </c>
      <c r="L567" s="42">
        <f t="shared" si="63"/>
        <v>8</v>
      </c>
      <c r="M567" s="24">
        <f t="shared" si="66"/>
        <v>107</v>
      </c>
      <c r="N567" s="26">
        <v>0</v>
      </c>
      <c r="O567" s="61">
        <f t="shared" si="67"/>
        <v>-31.833333333333332</v>
      </c>
      <c r="P567" s="60">
        <f>'Cálculo 31.12.2021'!P567+'Cálculo Jan2022'!O567</f>
        <v>-3406.1666666666665</v>
      </c>
      <c r="Q567" s="78"/>
      <c r="R567" s="75"/>
      <c r="S567" s="74"/>
      <c r="T567" s="55">
        <f t="shared" si="65"/>
        <v>413.83333333333348</v>
      </c>
      <c r="U567" s="59" t="str">
        <f t="shared" si="64"/>
        <v>NÃO</v>
      </c>
      <c r="V567" s="15"/>
    </row>
    <row r="568" spans="2:22" x14ac:dyDescent="0.2">
      <c r="B568" s="5" t="s">
        <v>581</v>
      </c>
      <c r="C568" s="5" t="s">
        <v>206</v>
      </c>
      <c r="D568" s="22">
        <f t="shared" si="60"/>
        <v>10</v>
      </c>
      <c r="E568" s="5" t="s">
        <v>441</v>
      </c>
      <c r="F568" s="20">
        <v>41331</v>
      </c>
      <c r="G568" s="34">
        <v>1</v>
      </c>
      <c r="H568" s="64">
        <v>2580</v>
      </c>
      <c r="I568" s="36">
        <f t="shared" si="61"/>
        <v>2580</v>
      </c>
      <c r="J568" s="45">
        <v>10</v>
      </c>
      <c r="K568" s="46">
        <f t="shared" si="62"/>
        <v>120</v>
      </c>
      <c r="L568" s="42">
        <f t="shared" si="63"/>
        <v>8</v>
      </c>
      <c r="M568" s="24">
        <f t="shared" si="66"/>
        <v>107</v>
      </c>
      <c r="N568" s="26">
        <v>0</v>
      </c>
      <c r="O568" s="61">
        <f t="shared" si="67"/>
        <v>-21.5</v>
      </c>
      <c r="P568" s="60">
        <f>'Cálculo 31.12.2021'!P568+'Cálculo Jan2022'!O568</f>
        <v>-2300.5</v>
      </c>
      <c r="Q568" s="78"/>
      <c r="R568" s="75"/>
      <c r="S568" s="74"/>
      <c r="T568" s="55">
        <f t="shared" si="65"/>
        <v>279.5</v>
      </c>
      <c r="U568" s="59" t="str">
        <f t="shared" si="64"/>
        <v>NÃO</v>
      </c>
      <c r="V568" s="15"/>
    </row>
    <row r="569" spans="2:22" x14ac:dyDescent="0.2">
      <c r="B569" s="5" t="s">
        <v>581</v>
      </c>
      <c r="C569" s="5" t="s">
        <v>206</v>
      </c>
      <c r="D569" s="22">
        <f t="shared" si="60"/>
        <v>10</v>
      </c>
      <c r="E569" s="5" t="s">
        <v>442</v>
      </c>
      <c r="F569" s="20">
        <v>41334</v>
      </c>
      <c r="G569" s="34">
        <v>5</v>
      </c>
      <c r="H569" s="64">
        <v>960</v>
      </c>
      <c r="I569" s="36">
        <f t="shared" si="61"/>
        <v>4800</v>
      </c>
      <c r="J569" s="45">
        <v>10</v>
      </c>
      <c r="K569" s="46">
        <f t="shared" si="62"/>
        <v>120</v>
      </c>
      <c r="L569" s="42">
        <f t="shared" si="63"/>
        <v>8</v>
      </c>
      <c r="M569" s="24">
        <f t="shared" si="66"/>
        <v>106</v>
      </c>
      <c r="N569" s="26">
        <v>0</v>
      </c>
      <c r="O569" s="61">
        <f t="shared" si="67"/>
        <v>-40</v>
      </c>
      <c r="P569" s="60">
        <f>'Cálculo 31.12.2021'!P569+'Cálculo Jan2022'!O569</f>
        <v>-4240</v>
      </c>
      <c r="Q569" s="78"/>
      <c r="R569" s="75"/>
      <c r="S569" s="74"/>
      <c r="T569" s="55">
        <f t="shared" si="65"/>
        <v>560</v>
      </c>
      <c r="U569" s="59" t="str">
        <f t="shared" si="64"/>
        <v>NÃO</v>
      </c>
      <c r="V569" s="15"/>
    </row>
    <row r="570" spans="2:22" x14ac:dyDescent="0.2">
      <c r="B570" s="5" t="s">
        <v>581</v>
      </c>
      <c r="C570" s="5" t="s">
        <v>206</v>
      </c>
      <c r="D570" s="22">
        <f t="shared" si="60"/>
        <v>10</v>
      </c>
      <c r="E570" s="5" t="s">
        <v>443</v>
      </c>
      <c r="F570" s="20">
        <v>41334</v>
      </c>
      <c r="G570" s="34">
        <v>3</v>
      </c>
      <c r="H570" s="64">
        <v>830</v>
      </c>
      <c r="I570" s="36">
        <f t="shared" si="61"/>
        <v>2490</v>
      </c>
      <c r="J570" s="45">
        <v>10</v>
      </c>
      <c r="K570" s="46">
        <f t="shared" si="62"/>
        <v>120</v>
      </c>
      <c r="L570" s="42">
        <f t="shared" si="63"/>
        <v>8</v>
      </c>
      <c r="M570" s="24">
        <f t="shared" si="66"/>
        <v>106</v>
      </c>
      <c r="N570" s="26">
        <v>0</v>
      </c>
      <c r="O570" s="61">
        <f t="shared" si="67"/>
        <v>-20.75</v>
      </c>
      <c r="P570" s="60">
        <f>'Cálculo 31.12.2021'!P570+'Cálculo Jan2022'!O570</f>
        <v>-2199.5</v>
      </c>
      <c r="Q570" s="78"/>
      <c r="R570" s="75"/>
      <c r="S570" s="74"/>
      <c r="T570" s="55">
        <f t="shared" si="65"/>
        <v>290.5</v>
      </c>
      <c r="U570" s="59" t="str">
        <f t="shared" si="64"/>
        <v>NÃO</v>
      </c>
      <c r="V570" s="15"/>
    </row>
    <row r="571" spans="2:22" x14ac:dyDescent="0.2">
      <c r="B571" s="5" t="s">
        <v>581</v>
      </c>
      <c r="C571" s="5" t="s">
        <v>206</v>
      </c>
      <c r="D571" s="22">
        <f t="shared" si="60"/>
        <v>10</v>
      </c>
      <c r="E571" s="5" t="s">
        <v>264</v>
      </c>
      <c r="F571" s="20">
        <v>41334</v>
      </c>
      <c r="G571" s="34">
        <v>3</v>
      </c>
      <c r="H571" s="64">
        <v>1560</v>
      </c>
      <c r="I571" s="36">
        <f t="shared" si="61"/>
        <v>4680</v>
      </c>
      <c r="J571" s="45">
        <v>10</v>
      </c>
      <c r="K571" s="46">
        <f t="shared" si="62"/>
        <v>120</v>
      </c>
      <c r="L571" s="42">
        <f t="shared" si="63"/>
        <v>8</v>
      </c>
      <c r="M571" s="24">
        <f t="shared" si="66"/>
        <v>106</v>
      </c>
      <c r="N571" s="26">
        <v>0</v>
      </c>
      <c r="O571" s="61">
        <f t="shared" si="67"/>
        <v>-39</v>
      </c>
      <c r="P571" s="60">
        <f>'Cálculo 31.12.2021'!P571+'Cálculo Jan2022'!O571</f>
        <v>-4134</v>
      </c>
      <c r="Q571" s="78"/>
      <c r="R571" s="75"/>
      <c r="S571" s="74"/>
      <c r="T571" s="55">
        <f t="shared" si="65"/>
        <v>546</v>
      </c>
      <c r="U571" s="59" t="str">
        <f t="shared" si="64"/>
        <v>NÃO</v>
      </c>
      <c r="V571" s="15"/>
    </row>
    <row r="572" spans="2:22" x14ac:dyDescent="0.2">
      <c r="B572" s="5" t="s">
        <v>581</v>
      </c>
      <c r="C572" s="5" t="s">
        <v>206</v>
      </c>
      <c r="D572" s="22">
        <f t="shared" si="60"/>
        <v>10</v>
      </c>
      <c r="E572" s="5" t="s">
        <v>444</v>
      </c>
      <c r="F572" s="20">
        <v>41334</v>
      </c>
      <c r="G572" s="34">
        <v>4</v>
      </c>
      <c r="H572" s="64">
        <v>1580</v>
      </c>
      <c r="I572" s="36">
        <f t="shared" si="61"/>
        <v>6320</v>
      </c>
      <c r="J572" s="45">
        <v>10</v>
      </c>
      <c r="K572" s="46">
        <f t="shared" si="62"/>
        <v>120</v>
      </c>
      <c r="L572" s="42">
        <f t="shared" si="63"/>
        <v>8</v>
      </c>
      <c r="M572" s="24">
        <f t="shared" si="66"/>
        <v>106</v>
      </c>
      <c r="N572" s="26">
        <v>0</v>
      </c>
      <c r="O572" s="61">
        <f t="shared" si="67"/>
        <v>-52.666666666666664</v>
      </c>
      <c r="P572" s="60">
        <f>'Cálculo 31.12.2021'!P572+'Cálculo Jan2022'!O572</f>
        <v>-5582.666666666667</v>
      </c>
      <c r="Q572" s="78"/>
      <c r="R572" s="75"/>
      <c r="S572" s="74"/>
      <c r="T572" s="55">
        <f t="shared" si="65"/>
        <v>737.33333333333303</v>
      </c>
      <c r="U572" s="59" t="str">
        <f t="shared" si="64"/>
        <v>NÃO</v>
      </c>
      <c r="V572" s="15"/>
    </row>
    <row r="573" spans="2:22" x14ac:dyDescent="0.2">
      <c r="B573" s="5" t="s">
        <v>581</v>
      </c>
      <c r="C573" s="5" t="s">
        <v>206</v>
      </c>
      <c r="D573" s="22">
        <f t="shared" si="60"/>
        <v>10</v>
      </c>
      <c r="E573" s="5" t="s">
        <v>445</v>
      </c>
      <c r="F573" s="20">
        <v>41334</v>
      </c>
      <c r="G573" s="34">
        <v>1</v>
      </c>
      <c r="H573" s="64">
        <v>2110</v>
      </c>
      <c r="I573" s="36">
        <f t="shared" si="61"/>
        <v>2110</v>
      </c>
      <c r="J573" s="45">
        <v>10</v>
      </c>
      <c r="K573" s="46">
        <f t="shared" si="62"/>
        <v>120</v>
      </c>
      <c r="L573" s="42">
        <f t="shared" si="63"/>
        <v>8</v>
      </c>
      <c r="M573" s="24">
        <f t="shared" si="66"/>
        <v>106</v>
      </c>
      <c r="N573" s="26">
        <v>0</v>
      </c>
      <c r="O573" s="61">
        <f t="shared" si="67"/>
        <v>-17.583333333333332</v>
      </c>
      <c r="P573" s="60">
        <f>'Cálculo 31.12.2021'!P573+'Cálculo Jan2022'!O573</f>
        <v>-1863.833333333333</v>
      </c>
      <c r="Q573" s="78"/>
      <c r="R573" s="75"/>
      <c r="S573" s="74"/>
      <c r="T573" s="55">
        <f t="shared" si="65"/>
        <v>246.16666666666697</v>
      </c>
      <c r="U573" s="59" t="str">
        <f t="shared" si="64"/>
        <v>NÃO</v>
      </c>
      <c r="V573" s="15"/>
    </row>
    <row r="574" spans="2:22" x14ac:dyDescent="0.2">
      <c r="B574" s="5" t="s">
        <v>581</v>
      </c>
      <c r="C574" s="5" t="s">
        <v>206</v>
      </c>
      <c r="D574" s="22">
        <f t="shared" si="60"/>
        <v>10</v>
      </c>
      <c r="E574" s="5" t="s">
        <v>443</v>
      </c>
      <c r="F574" s="20">
        <v>41334</v>
      </c>
      <c r="G574" s="34">
        <v>1</v>
      </c>
      <c r="H574" s="64">
        <v>910</v>
      </c>
      <c r="I574" s="36">
        <f t="shared" si="61"/>
        <v>910</v>
      </c>
      <c r="J574" s="45">
        <v>10</v>
      </c>
      <c r="K574" s="46">
        <f t="shared" si="62"/>
        <v>120</v>
      </c>
      <c r="L574" s="42">
        <f t="shared" si="63"/>
        <v>8</v>
      </c>
      <c r="M574" s="24">
        <f t="shared" si="66"/>
        <v>106</v>
      </c>
      <c r="N574" s="26">
        <v>0</v>
      </c>
      <c r="O574" s="61">
        <f t="shared" si="67"/>
        <v>-7.583333333333333</v>
      </c>
      <c r="P574" s="60">
        <f>'Cálculo 31.12.2021'!P574+'Cálculo Jan2022'!O574</f>
        <v>-803.83333333333337</v>
      </c>
      <c r="Q574" s="78"/>
      <c r="R574" s="75"/>
      <c r="S574" s="74"/>
      <c r="T574" s="55">
        <f t="shared" si="65"/>
        <v>106.16666666666663</v>
      </c>
      <c r="U574" s="59" t="str">
        <f t="shared" si="64"/>
        <v>NÃO</v>
      </c>
      <c r="V574" s="15"/>
    </row>
    <row r="575" spans="2:22" x14ac:dyDescent="0.2">
      <c r="B575" s="5" t="s">
        <v>581</v>
      </c>
      <c r="C575" s="5" t="s">
        <v>206</v>
      </c>
      <c r="D575" s="22">
        <f t="shared" si="60"/>
        <v>10</v>
      </c>
      <c r="E575" s="5" t="s">
        <v>241</v>
      </c>
      <c r="F575" s="20">
        <v>41334</v>
      </c>
      <c r="G575" s="34">
        <v>1</v>
      </c>
      <c r="H575" s="64">
        <v>1380</v>
      </c>
      <c r="I575" s="36">
        <f t="shared" si="61"/>
        <v>1380</v>
      </c>
      <c r="J575" s="45">
        <v>10</v>
      </c>
      <c r="K575" s="46">
        <f t="shared" si="62"/>
        <v>120</v>
      </c>
      <c r="L575" s="42">
        <f t="shared" si="63"/>
        <v>8</v>
      </c>
      <c r="M575" s="24">
        <f t="shared" si="66"/>
        <v>106</v>
      </c>
      <c r="N575" s="26">
        <v>0</v>
      </c>
      <c r="O575" s="61">
        <f t="shared" si="67"/>
        <v>-11.5</v>
      </c>
      <c r="P575" s="60">
        <f>'Cálculo 31.12.2021'!P575+'Cálculo Jan2022'!O575</f>
        <v>-1219</v>
      </c>
      <c r="Q575" s="78"/>
      <c r="R575" s="75"/>
      <c r="S575" s="74"/>
      <c r="T575" s="55">
        <f t="shared" si="65"/>
        <v>161</v>
      </c>
      <c r="U575" s="59" t="str">
        <f t="shared" si="64"/>
        <v>NÃO</v>
      </c>
      <c r="V575" s="15"/>
    </row>
    <row r="576" spans="2:22" x14ac:dyDescent="0.2">
      <c r="B576" s="5" t="s">
        <v>581</v>
      </c>
      <c r="C576" s="5" t="s">
        <v>206</v>
      </c>
      <c r="D576" s="22">
        <f t="shared" si="60"/>
        <v>10</v>
      </c>
      <c r="E576" s="5" t="s">
        <v>446</v>
      </c>
      <c r="F576" s="20">
        <v>41337</v>
      </c>
      <c r="G576" s="34">
        <v>8</v>
      </c>
      <c r="H576" s="64">
        <v>560</v>
      </c>
      <c r="I576" s="36">
        <f t="shared" si="61"/>
        <v>4480</v>
      </c>
      <c r="J576" s="45">
        <v>10</v>
      </c>
      <c r="K576" s="46">
        <f t="shared" si="62"/>
        <v>120</v>
      </c>
      <c r="L576" s="42">
        <f t="shared" si="63"/>
        <v>8</v>
      </c>
      <c r="M576" s="24">
        <f t="shared" si="66"/>
        <v>106</v>
      </c>
      <c r="N576" s="26">
        <v>0</v>
      </c>
      <c r="O576" s="61">
        <f t="shared" si="67"/>
        <v>-37.333333333333336</v>
      </c>
      <c r="P576" s="60">
        <f>'Cálculo 31.12.2021'!P576+'Cálculo Jan2022'!O576</f>
        <v>-3957.3333333333339</v>
      </c>
      <c r="Q576" s="78"/>
      <c r="R576" s="75"/>
      <c r="S576" s="74"/>
      <c r="T576" s="55">
        <f t="shared" si="65"/>
        <v>522.66666666666606</v>
      </c>
      <c r="U576" s="59" t="str">
        <f t="shared" si="64"/>
        <v>NÃO</v>
      </c>
      <c r="V576" s="15"/>
    </row>
    <row r="577" spans="2:22" x14ac:dyDescent="0.2">
      <c r="B577" s="5" t="s">
        <v>581</v>
      </c>
      <c r="C577" s="5" t="s">
        <v>206</v>
      </c>
      <c r="D577" s="22">
        <f t="shared" si="60"/>
        <v>10</v>
      </c>
      <c r="E577" s="5" t="s">
        <v>447</v>
      </c>
      <c r="F577" s="20">
        <v>41338</v>
      </c>
      <c r="G577" s="34">
        <v>16</v>
      </c>
      <c r="H577" s="64">
        <v>460</v>
      </c>
      <c r="I577" s="36">
        <f t="shared" si="61"/>
        <v>7360</v>
      </c>
      <c r="J577" s="45">
        <v>10</v>
      </c>
      <c r="K577" s="46">
        <f t="shared" si="62"/>
        <v>120</v>
      </c>
      <c r="L577" s="42">
        <f t="shared" si="63"/>
        <v>8</v>
      </c>
      <c r="M577" s="24">
        <f t="shared" si="66"/>
        <v>106</v>
      </c>
      <c r="N577" s="26">
        <v>0</v>
      </c>
      <c r="O577" s="61">
        <f t="shared" si="67"/>
        <v>-61.333333333333336</v>
      </c>
      <c r="P577" s="60">
        <f>'Cálculo 31.12.2021'!P577+'Cálculo Jan2022'!O577</f>
        <v>-6501.333333333333</v>
      </c>
      <c r="Q577" s="78"/>
      <c r="R577" s="75"/>
      <c r="S577" s="74"/>
      <c r="T577" s="55">
        <f t="shared" si="65"/>
        <v>858.66666666666697</v>
      </c>
      <c r="U577" s="59" t="str">
        <f t="shared" si="64"/>
        <v>NÃO</v>
      </c>
      <c r="V577" s="15"/>
    </row>
    <row r="578" spans="2:22" x14ac:dyDescent="0.2">
      <c r="B578" s="5" t="s">
        <v>581</v>
      </c>
      <c r="C578" s="5" t="s">
        <v>206</v>
      </c>
      <c r="D578" s="22">
        <f t="shared" si="60"/>
        <v>10</v>
      </c>
      <c r="E578" s="5" t="s">
        <v>448</v>
      </c>
      <c r="F578" s="20">
        <v>41338</v>
      </c>
      <c r="G578" s="34">
        <v>1</v>
      </c>
      <c r="H578" s="39">
        <v>3970</v>
      </c>
      <c r="I578" s="36">
        <f t="shared" si="61"/>
        <v>3970</v>
      </c>
      <c r="J578" s="45">
        <v>10</v>
      </c>
      <c r="K578" s="46">
        <f t="shared" si="62"/>
        <v>120</v>
      </c>
      <c r="L578" s="42">
        <f t="shared" si="63"/>
        <v>8</v>
      </c>
      <c r="M578" s="24">
        <f t="shared" si="66"/>
        <v>106</v>
      </c>
      <c r="N578" s="26">
        <v>0</v>
      </c>
      <c r="O578" s="61">
        <f t="shared" si="67"/>
        <v>-33.083333333333336</v>
      </c>
      <c r="P578" s="60">
        <f>'Cálculo 31.12.2021'!P578+'Cálculo Jan2022'!O578</f>
        <v>-3506.8333333333339</v>
      </c>
      <c r="Q578" s="78"/>
      <c r="R578" s="75"/>
      <c r="S578" s="74"/>
      <c r="T578" s="55">
        <f t="shared" si="65"/>
        <v>463.16666666666606</v>
      </c>
      <c r="U578" s="59" t="str">
        <f t="shared" si="64"/>
        <v>NÃO</v>
      </c>
      <c r="V578" s="15"/>
    </row>
    <row r="579" spans="2:22" x14ac:dyDescent="0.2">
      <c r="B579" s="5" t="s">
        <v>581</v>
      </c>
      <c r="C579" s="5" t="s">
        <v>206</v>
      </c>
      <c r="D579" s="22">
        <f t="shared" si="60"/>
        <v>10</v>
      </c>
      <c r="E579" s="5" t="s">
        <v>432</v>
      </c>
      <c r="F579" s="20">
        <v>41338</v>
      </c>
      <c r="G579" s="34">
        <v>1</v>
      </c>
      <c r="H579" s="39">
        <v>5900</v>
      </c>
      <c r="I579" s="36">
        <f t="shared" si="61"/>
        <v>5900</v>
      </c>
      <c r="J579" s="45">
        <v>10</v>
      </c>
      <c r="K579" s="46">
        <f t="shared" si="62"/>
        <v>120</v>
      </c>
      <c r="L579" s="42">
        <f t="shared" si="63"/>
        <v>8</v>
      </c>
      <c r="M579" s="24">
        <f t="shared" si="66"/>
        <v>106</v>
      </c>
      <c r="N579" s="26">
        <v>0</v>
      </c>
      <c r="O579" s="61">
        <f t="shared" si="67"/>
        <v>-49.166666666666664</v>
      </c>
      <c r="P579" s="60">
        <f>'Cálculo 31.12.2021'!P579+'Cálculo Jan2022'!O579</f>
        <v>-5211.666666666667</v>
      </c>
      <c r="Q579" s="78"/>
      <c r="R579" s="75"/>
      <c r="S579" s="74"/>
      <c r="T579" s="55">
        <f t="shared" si="65"/>
        <v>688.33333333333303</v>
      </c>
      <c r="U579" s="59" t="str">
        <f t="shared" si="64"/>
        <v>NÃO</v>
      </c>
      <c r="V579" s="15"/>
    </row>
    <row r="580" spans="2:22" x14ac:dyDescent="0.2">
      <c r="B580" s="5" t="s">
        <v>581</v>
      </c>
      <c r="C580" s="5" t="s">
        <v>206</v>
      </c>
      <c r="D580" s="22">
        <f t="shared" ref="D580:D644" si="68">((12*100)/K580)</f>
        <v>10</v>
      </c>
      <c r="E580" s="5" t="s">
        <v>434</v>
      </c>
      <c r="F580" s="20">
        <v>41338</v>
      </c>
      <c r="G580" s="34">
        <v>1</v>
      </c>
      <c r="H580" s="39">
        <v>650</v>
      </c>
      <c r="I580" s="36">
        <f t="shared" ref="I580:I643" si="69">G580*H580</f>
        <v>650</v>
      </c>
      <c r="J580" s="45">
        <v>10</v>
      </c>
      <c r="K580" s="46">
        <f t="shared" ref="K580:K643" si="70">J580*12</f>
        <v>120</v>
      </c>
      <c r="L580" s="42">
        <f t="shared" ref="L580:L643" si="71">DATEDIF(F580,$F$2,"Y")</f>
        <v>8</v>
      </c>
      <c r="M580" s="24">
        <f t="shared" si="66"/>
        <v>106</v>
      </c>
      <c r="N580" s="26">
        <v>0</v>
      </c>
      <c r="O580" s="61">
        <f t="shared" si="67"/>
        <v>-5.416666666666667</v>
      </c>
      <c r="P580" s="60">
        <f>'Cálculo 31.12.2021'!P580+'Cálculo Jan2022'!O580</f>
        <v>-574.16666666666663</v>
      </c>
      <c r="Q580" s="78"/>
      <c r="R580" s="75"/>
      <c r="S580" s="74"/>
      <c r="T580" s="55">
        <f t="shared" si="65"/>
        <v>75.833333333333371</v>
      </c>
      <c r="U580" s="59" t="str">
        <f t="shared" ref="U580:U643" si="72">IF(M580&gt;K580,"SIM","NÃO")</f>
        <v>NÃO</v>
      </c>
      <c r="V580" s="15"/>
    </row>
    <row r="581" spans="2:22" x14ac:dyDescent="0.2">
      <c r="B581" s="5" t="s">
        <v>581</v>
      </c>
      <c r="C581" s="5" t="s">
        <v>206</v>
      </c>
      <c r="D581" s="22">
        <f t="shared" si="68"/>
        <v>10</v>
      </c>
      <c r="E581" s="5" t="s">
        <v>449</v>
      </c>
      <c r="F581" s="20">
        <v>41348</v>
      </c>
      <c r="G581" s="34">
        <v>5</v>
      </c>
      <c r="H581" s="64">
        <v>640</v>
      </c>
      <c r="I581" s="36">
        <f t="shared" si="69"/>
        <v>3200</v>
      </c>
      <c r="J581" s="45">
        <v>10</v>
      </c>
      <c r="K581" s="46">
        <f t="shared" si="70"/>
        <v>120</v>
      </c>
      <c r="L581" s="42">
        <f t="shared" si="71"/>
        <v>8</v>
      </c>
      <c r="M581" s="24">
        <f t="shared" si="66"/>
        <v>106</v>
      </c>
      <c r="N581" s="26">
        <v>0</v>
      </c>
      <c r="O581" s="61">
        <f t="shared" si="67"/>
        <v>-26.666666666666668</v>
      </c>
      <c r="P581" s="60">
        <f>'Cálculo 31.12.2021'!P581+'Cálculo Jan2022'!O581</f>
        <v>-2826.6666666666665</v>
      </c>
      <c r="Q581" s="78"/>
      <c r="R581" s="75"/>
      <c r="S581" s="74"/>
      <c r="T581" s="55">
        <f t="shared" ref="T581:T644" si="73">I581+P581</f>
        <v>373.33333333333348</v>
      </c>
      <c r="U581" s="59" t="str">
        <f t="shared" si="72"/>
        <v>NÃO</v>
      </c>
      <c r="V581" s="15"/>
    </row>
    <row r="582" spans="2:22" x14ac:dyDescent="0.2">
      <c r="B582" s="5" t="s">
        <v>581</v>
      </c>
      <c r="C582" s="5" t="s">
        <v>205</v>
      </c>
      <c r="D582" s="22">
        <f t="shared" si="68"/>
        <v>20</v>
      </c>
      <c r="E582" s="5" t="s">
        <v>497</v>
      </c>
      <c r="F582" s="20">
        <v>41404</v>
      </c>
      <c r="G582" s="34">
        <v>1</v>
      </c>
      <c r="H582" s="39">
        <v>1169.0999999999999</v>
      </c>
      <c r="I582" s="36">
        <f t="shared" si="69"/>
        <v>1169.0999999999999</v>
      </c>
      <c r="J582" s="45">
        <v>5</v>
      </c>
      <c r="K582" s="46">
        <f t="shared" si="70"/>
        <v>60</v>
      </c>
      <c r="L582" s="42">
        <f t="shared" si="71"/>
        <v>8</v>
      </c>
      <c r="M582" s="24">
        <f t="shared" si="66"/>
        <v>104</v>
      </c>
      <c r="N582" s="26">
        <v>0</v>
      </c>
      <c r="O582" s="61">
        <v>0</v>
      </c>
      <c r="P582" s="60">
        <f>'Cálculo 31.12.2021'!P582+'Cálculo Jan2022'!O582</f>
        <v>-1169.0999999999999</v>
      </c>
      <c r="Q582" s="78"/>
      <c r="R582" s="75"/>
      <c r="S582" s="74"/>
      <c r="T582" s="55">
        <f t="shared" si="73"/>
        <v>0</v>
      </c>
      <c r="U582" s="59" t="str">
        <f t="shared" si="72"/>
        <v>SIM</v>
      </c>
      <c r="V582" s="15"/>
    </row>
    <row r="583" spans="2:22" x14ac:dyDescent="0.2">
      <c r="B583" s="5" t="s">
        <v>581</v>
      </c>
      <c r="C583" s="5" t="s">
        <v>208</v>
      </c>
      <c r="D583" s="22">
        <f t="shared" si="68"/>
        <v>10</v>
      </c>
      <c r="E583" s="5" t="s">
        <v>152</v>
      </c>
      <c r="F583" s="20">
        <v>41449</v>
      </c>
      <c r="G583" s="34">
        <v>2</v>
      </c>
      <c r="H583" s="39">
        <v>824</v>
      </c>
      <c r="I583" s="36">
        <f t="shared" si="69"/>
        <v>1648</v>
      </c>
      <c r="J583" s="45">
        <v>10</v>
      </c>
      <c r="K583" s="46">
        <f t="shared" si="70"/>
        <v>120</v>
      </c>
      <c r="L583" s="42">
        <f t="shared" si="71"/>
        <v>8</v>
      </c>
      <c r="M583" s="24">
        <f t="shared" si="66"/>
        <v>103</v>
      </c>
      <c r="N583" s="26">
        <v>0</v>
      </c>
      <c r="O583" s="61">
        <f>(SLN(I583,N583,K583))*-1</f>
        <v>-13.733333333333333</v>
      </c>
      <c r="P583" s="60">
        <f>'Cálculo 31.12.2021'!P583+'Cálculo Jan2022'!O583</f>
        <v>-1414.5333333333333</v>
      </c>
      <c r="Q583" s="78"/>
      <c r="R583" s="75"/>
      <c r="S583" s="74"/>
      <c r="T583" s="55">
        <f t="shared" si="73"/>
        <v>233.4666666666667</v>
      </c>
      <c r="U583" s="59" t="str">
        <f t="shared" si="72"/>
        <v>NÃO</v>
      </c>
      <c r="V583" s="15"/>
    </row>
    <row r="584" spans="2:22" x14ac:dyDescent="0.2">
      <c r="B584" s="5" t="s">
        <v>581</v>
      </c>
      <c r="C584" s="5" t="s">
        <v>208</v>
      </c>
      <c r="D584" s="22">
        <f t="shared" si="68"/>
        <v>10</v>
      </c>
      <c r="E584" s="5" t="s">
        <v>153</v>
      </c>
      <c r="F584" s="20">
        <v>41449</v>
      </c>
      <c r="G584" s="34">
        <v>1</v>
      </c>
      <c r="H584" s="39">
        <v>1200</v>
      </c>
      <c r="I584" s="36">
        <f t="shared" si="69"/>
        <v>1200</v>
      </c>
      <c r="J584" s="45">
        <v>10</v>
      </c>
      <c r="K584" s="46">
        <f t="shared" si="70"/>
        <v>120</v>
      </c>
      <c r="L584" s="42">
        <f t="shared" si="71"/>
        <v>8</v>
      </c>
      <c r="M584" s="24">
        <f t="shared" si="66"/>
        <v>103</v>
      </c>
      <c r="N584" s="26">
        <v>0</v>
      </c>
      <c r="O584" s="61">
        <f>(SLN(I584,N584,K584))*-1</f>
        <v>-10</v>
      </c>
      <c r="P584" s="60">
        <f>'Cálculo 31.12.2021'!P584+'Cálculo Jan2022'!O584</f>
        <v>-1030</v>
      </c>
      <c r="Q584" s="78"/>
      <c r="R584" s="75"/>
      <c r="S584" s="74"/>
      <c r="T584" s="55">
        <f t="shared" si="73"/>
        <v>170</v>
      </c>
      <c r="U584" s="59" t="str">
        <f t="shared" si="72"/>
        <v>NÃO</v>
      </c>
      <c r="V584" s="15"/>
    </row>
    <row r="585" spans="2:22" x14ac:dyDescent="0.2">
      <c r="B585" s="5" t="s">
        <v>581</v>
      </c>
      <c r="C585" s="5" t="s">
        <v>205</v>
      </c>
      <c r="D585" s="22">
        <f t="shared" si="68"/>
        <v>20</v>
      </c>
      <c r="E585" s="5" t="s">
        <v>517</v>
      </c>
      <c r="F585" s="20">
        <v>41509</v>
      </c>
      <c r="G585" s="34">
        <v>9</v>
      </c>
      <c r="H585" s="64">
        <v>279</v>
      </c>
      <c r="I585" s="36">
        <f t="shared" si="69"/>
        <v>2511</v>
      </c>
      <c r="J585" s="45">
        <v>5</v>
      </c>
      <c r="K585" s="46">
        <f t="shared" si="70"/>
        <v>60</v>
      </c>
      <c r="L585" s="42">
        <f t="shared" si="71"/>
        <v>8</v>
      </c>
      <c r="M585" s="24">
        <f t="shared" si="66"/>
        <v>101</v>
      </c>
      <c r="N585" s="26">
        <v>0</v>
      </c>
      <c r="O585" s="61">
        <v>0</v>
      </c>
      <c r="P585" s="60">
        <f>'Cálculo 31.12.2021'!P585+'Cálculo Jan2022'!O585</f>
        <v>-2511</v>
      </c>
      <c r="Q585" s="78"/>
      <c r="R585" s="75"/>
      <c r="S585" s="74"/>
      <c r="T585" s="55">
        <f t="shared" si="73"/>
        <v>0</v>
      </c>
      <c r="U585" s="59" t="str">
        <f t="shared" si="72"/>
        <v>SIM</v>
      </c>
      <c r="V585" s="15"/>
    </row>
    <row r="586" spans="2:22" x14ac:dyDescent="0.2">
      <c r="B586" s="5" t="s">
        <v>581</v>
      </c>
      <c r="C586" s="5" t="s">
        <v>208</v>
      </c>
      <c r="D586" s="22">
        <f t="shared" si="68"/>
        <v>10</v>
      </c>
      <c r="E586" s="5" t="s">
        <v>154</v>
      </c>
      <c r="F586" s="20">
        <v>41527</v>
      </c>
      <c r="G586" s="34">
        <v>1</v>
      </c>
      <c r="H586" s="39">
        <v>1642</v>
      </c>
      <c r="I586" s="36">
        <f t="shared" si="69"/>
        <v>1642</v>
      </c>
      <c r="J586" s="45">
        <v>10</v>
      </c>
      <c r="K586" s="46">
        <f t="shared" si="70"/>
        <v>120</v>
      </c>
      <c r="L586" s="42">
        <f t="shared" si="71"/>
        <v>8</v>
      </c>
      <c r="M586" s="24">
        <f t="shared" si="66"/>
        <v>100</v>
      </c>
      <c r="N586" s="26">
        <v>0</v>
      </c>
      <c r="O586" s="61">
        <f>(SLN(I586,N586,K586))*-1</f>
        <v>-13.683333333333334</v>
      </c>
      <c r="P586" s="60">
        <f>'Cálculo 31.12.2021'!P586+'Cálculo Jan2022'!O586</f>
        <v>-1368.3333333333335</v>
      </c>
      <c r="Q586" s="78"/>
      <c r="R586" s="75"/>
      <c r="S586" s="74"/>
      <c r="T586" s="55">
        <f t="shared" si="73"/>
        <v>273.66666666666652</v>
      </c>
      <c r="U586" s="59" t="str">
        <f t="shared" si="72"/>
        <v>NÃO</v>
      </c>
      <c r="V586" s="15"/>
    </row>
    <row r="587" spans="2:22" x14ac:dyDescent="0.2">
      <c r="B587" s="5" t="s">
        <v>581</v>
      </c>
      <c r="C587" s="5" t="s">
        <v>205</v>
      </c>
      <c r="D587" s="22">
        <f t="shared" si="68"/>
        <v>20</v>
      </c>
      <c r="E587" s="5" t="s">
        <v>518</v>
      </c>
      <c r="F587" s="20">
        <v>41544</v>
      </c>
      <c r="G587" s="34">
        <v>1</v>
      </c>
      <c r="H587" s="39">
        <v>352</v>
      </c>
      <c r="I587" s="36">
        <f t="shared" si="69"/>
        <v>352</v>
      </c>
      <c r="J587" s="45">
        <v>5</v>
      </c>
      <c r="K587" s="46">
        <f t="shared" si="70"/>
        <v>60</v>
      </c>
      <c r="L587" s="42">
        <f t="shared" si="71"/>
        <v>8</v>
      </c>
      <c r="M587" s="24">
        <f t="shared" ref="M587:M650" si="74">DATEDIF(F587,$F$2,"M")</f>
        <v>100</v>
      </c>
      <c r="N587" s="26">
        <v>0</v>
      </c>
      <c r="O587" s="61">
        <v>0</v>
      </c>
      <c r="P587" s="60">
        <f>'Cálculo 31.12.2021'!P587+'Cálculo Jan2022'!O587</f>
        <v>-352</v>
      </c>
      <c r="Q587" s="78"/>
      <c r="R587" s="75"/>
      <c r="S587" s="74"/>
      <c r="T587" s="55">
        <f t="shared" si="73"/>
        <v>0</v>
      </c>
      <c r="U587" s="59" t="str">
        <f t="shared" si="72"/>
        <v>SIM</v>
      </c>
      <c r="V587" s="15"/>
    </row>
    <row r="588" spans="2:22" x14ac:dyDescent="0.2">
      <c r="B588" s="5" t="s">
        <v>581</v>
      </c>
      <c r="C588" s="5" t="s">
        <v>206</v>
      </c>
      <c r="D588" s="22">
        <f t="shared" si="68"/>
        <v>10</v>
      </c>
      <c r="E588" s="5" t="s">
        <v>239</v>
      </c>
      <c r="F588" s="20">
        <v>41575</v>
      </c>
      <c r="G588" s="34">
        <v>1</v>
      </c>
      <c r="H588" s="39">
        <v>54</v>
      </c>
      <c r="I588" s="36">
        <f t="shared" si="69"/>
        <v>54</v>
      </c>
      <c r="J588" s="45">
        <v>10</v>
      </c>
      <c r="K588" s="46">
        <f t="shared" si="70"/>
        <v>120</v>
      </c>
      <c r="L588" s="42">
        <f t="shared" si="71"/>
        <v>8</v>
      </c>
      <c r="M588" s="24">
        <f t="shared" si="74"/>
        <v>99</v>
      </c>
      <c r="N588" s="26">
        <v>0</v>
      </c>
      <c r="O588" s="61">
        <f>(SLN(I588,N588,K588))*-1</f>
        <v>-0.45</v>
      </c>
      <c r="P588" s="60">
        <f>'Cálculo 31.12.2021'!P588+'Cálculo Jan2022'!O588</f>
        <v>-44.550000000000004</v>
      </c>
      <c r="Q588" s="78"/>
      <c r="R588" s="75"/>
      <c r="S588" s="74"/>
      <c r="T588" s="55">
        <f t="shared" si="73"/>
        <v>9.4499999999999957</v>
      </c>
      <c r="U588" s="59" t="str">
        <f t="shared" si="72"/>
        <v>NÃO</v>
      </c>
      <c r="V588" s="15"/>
    </row>
    <row r="589" spans="2:22" x14ac:dyDescent="0.2">
      <c r="B589" s="5" t="s">
        <v>581</v>
      </c>
      <c r="C589" s="5" t="s">
        <v>205</v>
      </c>
      <c r="D589" s="22">
        <f t="shared" si="68"/>
        <v>20</v>
      </c>
      <c r="E589" s="5" t="s">
        <v>489</v>
      </c>
      <c r="F589" s="20">
        <v>41575</v>
      </c>
      <c r="G589" s="34">
        <v>23</v>
      </c>
      <c r="H589" s="64">
        <v>3125</v>
      </c>
      <c r="I589" s="36">
        <f t="shared" si="69"/>
        <v>71875</v>
      </c>
      <c r="J589" s="45">
        <v>5</v>
      </c>
      <c r="K589" s="46">
        <f t="shared" si="70"/>
        <v>60</v>
      </c>
      <c r="L589" s="42">
        <f t="shared" si="71"/>
        <v>8</v>
      </c>
      <c r="M589" s="24">
        <f t="shared" si="74"/>
        <v>99</v>
      </c>
      <c r="N589" s="26">
        <v>0</v>
      </c>
      <c r="O589" s="61">
        <v>0</v>
      </c>
      <c r="P589" s="60">
        <f>'Cálculo 31.12.2021'!P589+'Cálculo Jan2022'!O589</f>
        <v>-71875</v>
      </c>
      <c r="Q589" s="78"/>
      <c r="R589" s="75"/>
      <c r="S589" s="74"/>
      <c r="T589" s="55">
        <f t="shared" si="73"/>
        <v>0</v>
      </c>
      <c r="U589" s="59" t="str">
        <f t="shared" si="72"/>
        <v>SIM</v>
      </c>
      <c r="V589" s="15"/>
    </row>
    <row r="590" spans="2:22" x14ac:dyDescent="0.2">
      <c r="B590" s="5" t="s">
        <v>581</v>
      </c>
      <c r="C590" s="5" t="s">
        <v>205</v>
      </c>
      <c r="D590" s="22">
        <f t="shared" si="68"/>
        <v>20</v>
      </c>
      <c r="E590" s="5" t="s">
        <v>519</v>
      </c>
      <c r="F590" s="20">
        <v>41575</v>
      </c>
      <c r="G590" s="34">
        <v>25</v>
      </c>
      <c r="H590" s="64">
        <v>871</v>
      </c>
      <c r="I590" s="36">
        <f t="shared" si="69"/>
        <v>21775</v>
      </c>
      <c r="J590" s="45">
        <v>5</v>
      </c>
      <c r="K590" s="46">
        <f t="shared" si="70"/>
        <v>60</v>
      </c>
      <c r="L590" s="42">
        <f t="shared" si="71"/>
        <v>8</v>
      </c>
      <c r="M590" s="24">
        <f t="shared" si="74"/>
        <v>99</v>
      </c>
      <c r="N590" s="26">
        <v>0</v>
      </c>
      <c r="O590" s="61">
        <v>0</v>
      </c>
      <c r="P590" s="60">
        <f>'Cálculo 31.12.2021'!P590+'Cálculo Jan2022'!O590</f>
        <v>-21775</v>
      </c>
      <c r="Q590" s="78"/>
      <c r="R590" s="75"/>
      <c r="S590" s="74"/>
      <c r="T590" s="55">
        <f t="shared" si="73"/>
        <v>0</v>
      </c>
      <c r="U590" s="59" t="str">
        <f t="shared" si="72"/>
        <v>SIM</v>
      </c>
      <c r="V590" s="15"/>
    </row>
    <row r="591" spans="2:22" x14ac:dyDescent="0.2">
      <c r="B591" s="5" t="s">
        <v>581</v>
      </c>
      <c r="C591" s="5" t="s">
        <v>205</v>
      </c>
      <c r="D591" s="22">
        <f t="shared" si="68"/>
        <v>20</v>
      </c>
      <c r="E591" s="5" t="s">
        <v>520</v>
      </c>
      <c r="F591" s="20">
        <v>41583</v>
      </c>
      <c r="G591" s="34">
        <v>3</v>
      </c>
      <c r="H591" s="64">
        <v>2666</v>
      </c>
      <c r="I591" s="36">
        <f t="shared" si="69"/>
        <v>7998</v>
      </c>
      <c r="J591" s="45">
        <v>5</v>
      </c>
      <c r="K591" s="46">
        <f t="shared" si="70"/>
        <v>60</v>
      </c>
      <c r="L591" s="42">
        <f t="shared" si="71"/>
        <v>8</v>
      </c>
      <c r="M591" s="24">
        <f t="shared" si="74"/>
        <v>98</v>
      </c>
      <c r="N591" s="26">
        <v>0</v>
      </c>
      <c r="O591" s="61">
        <v>0</v>
      </c>
      <c r="P591" s="60">
        <f>'Cálculo 31.12.2021'!P591+'Cálculo Jan2022'!O591</f>
        <v>-7998</v>
      </c>
      <c r="Q591" s="78"/>
      <c r="R591" s="75"/>
      <c r="S591" s="74"/>
      <c r="T591" s="55">
        <f t="shared" si="73"/>
        <v>0</v>
      </c>
      <c r="U591" s="59" t="str">
        <f t="shared" si="72"/>
        <v>SIM</v>
      </c>
      <c r="V591" s="15"/>
    </row>
    <row r="592" spans="2:22" x14ac:dyDescent="0.2">
      <c r="B592" s="5" t="s">
        <v>581</v>
      </c>
      <c r="C592" s="5" t="s">
        <v>206</v>
      </c>
      <c r="D592" s="22">
        <f t="shared" si="68"/>
        <v>10</v>
      </c>
      <c r="E592" s="5" t="s">
        <v>450</v>
      </c>
      <c r="F592" s="20">
        <v>41603</v>
      </c>
      <c r="G592" s="34">
        <v>1</v>
      </c>
      <c r="H592" s="39">
        <v>408</v>
      </c>
      <c r="I592" s="36">
        <f t="shared" si="69"/>
        <v>408</v>
      </c>
      <c r="J592" s="45">
        <v>10</v>
      </c>
      <c r="K592" s="46">
        <f t="shared" si="70"/>
        <v>120</v>
      </c>
      <c r="L592" s="42">
        <f t="shared" si="71"/>
        <v>8</v>
      </c>
      <c r="M592" s="24">
        <f t="shared" si="74"/>
        <v>98</v>
      </c>
      <c r="N592" s="26">
        <v>0</v>
      </c>
      <c r="O592" s="61">
        <f>(SLN(I592,N592,K592))*-1</f>
        <v>-3.4</v>
      </c>
      <c r="P592" s="60">
        <f>'Cálculo 31.12.2021'!P592+'Cálculo Jan2022'!O592</f>
        <v>-333.2</v>
      </c>
      <c r="Q592" s="78"/>
      <c r="R592" s="75"/>
      <c r="S592" s="74"/>
      <c r="T592" s="55">
        <f t="shared" si="73"/>
        <v>74.800000000000011</v>
      </c>
      <c r="U592" s="59" t="str">
        <f t="shared" si="72"/>
        <v>NÃO</v>
      </c>
      <c r="V592" s="15"/>
    </row>
    <row r="593" spans="2:22" x14ac:dyDescent="0.2">
      <c r="B593" s="5" t="s">
        <v>581</v>
      </c>
      <c r="C593" s="5" t="s">
        <v>206</v>
      </c>
      <c r="D593" s="22">
        <f t="shared" si="68"/>
        <v>10</v>
      </c>
      <c r="E593" s="5" t="s">
        <v>239</v>
      </c>
      <c r="F593" s="20">
        <v>41612</v>
      </c>
      <c r="G593" s="34">
        <v>9</v>
      </c>
      <c r="H593" s="39">
        <v>54</v>
      </c>
      <c r="I593" s="36">
        <f t="shared" si="69"/>
        <v>486</v>
      </c>
      <c r="J593" s="45">
        <v>10</v>
      </c>
      <c r="K593" s="46">
        <f t="shared" si="70"/>
        <v>120</v>
      </c>
      <c r="L593" s="42">
        <f t="shared" si="71"/>
        <v>8</v>
      </c>
      <c r="M593" s="24">
        <f t="shared" si="74"/>
        <v>97</v>
      </c>
      <c r="N593" s="26">
        <v>0</v>
      </c>
      <c r="O593" s="61">
        <f>(SLN(I593,N593,K593))*-1</f>
        <v>-4.05</v>
      </c>
      <c r="P593" s="60">
        <f>'Cálculo 31.12.2021'!P593+'Cálculo Jan2022'!O593</f>
        <v>-392.84999999999997</v>
      </c>
      <c r="Q593" s="78"/>
      <c r="R593" s="75"/>
      <c r="S593" s="74"/>
      <c r="T593" s="55">
        <f t="shared" si="73"/>
        <v>93.150000000000034</v>
      </c>
      <c r="U593" s="59" t="str">
        <f t="shared" si="72"/>
        <v>NÃO</v>
      </c>
      <c r="V593" s="15"/>
    </row>
    <row r="594" spans="2:22" x14ac:dyDescent="0.2">
      <c r="B594" s="5" t="s">
        <v>581</v>
      </c>
      <c r="C594" s="5" t="s">
        <v>208</v>
      </c>
      <c r="D594" s="22">
        <f t="shared" si="68"/>
        <v>10</v>
      </c>
      <c r="E594" s="5" t="s">
        <v>142</v>
      </c>
      <c r="F594" s="20">
        <v>41667</v>
      </c>
      <c r="G594" s="34">
        <v>1</v>
      </c>
      <c r="H594" s="39">
        <v>1659</v>
      </c>
      <c r="I594" s="36">
        <f t="shared" si="69"/>
        <v>1659</v>
      </c>
      <c r="J594" s="45">
        <v>10</v>
      </c>
      <c r="K594" s="46">
        <f t="shared" si="70"/>
        <v>120</v>
      </c>
      <c r="L594" s="42">
        <f t="shared" si="71"/>
        <v>8</v>
      </c>
      <c r="M594" s="24">
        <f t="shared" si="74"/>
        <v>96</v>
      </c>
      <c r="N594" s="26">
        <v>0</v>
      </c>
      <c r="O594" s="61">
        <f>(SLN(I594,N594,K594))*-1</f>
        <v>-13.824999999999999</v>
      </c>
      <c r="P594" s="60">
        <f>'Cálculo 31.12.2021'!P594+'Cálculo Jan2022'!O594</f>
        <v>-1327.2</v>
      </c>
      <c r="Q594" s="78"/>
      <c r="R594" s="75"/>
      <c r="S594" s="74"/>
      <c r="T594" s="55">
        <f t="shared" si="73"/>
        <v>331.79999999999995</v>
      </c>
      <c r="U594" s="59" t="str">
        <f t="shared" si="72"/>
        <v>NÃO</v>
      </c>
      <c r="V594" s="15"/>
    </row>
    <row r="595" spans="2:22" x14ac:dyDescent="0.2">
      <c r="B595" s="5" t="s">
        <v>581</v>
      </c>
      <c r="C595" s="5" t="s">
        <v>5</v>
      </c>
      <c r="D595" s="22">
        <f t="shared" si="68"/>
        <v>20</v>
      </c>
      <c r="E595" s="5" t="s">
        <v>194</v>
      </c>
      <c r="F595" s="20">
        <v>41793</v>
      </c>
      <c r="G595" s="34">
        <v>1</v>
      </c>
      <c r="H595" s="39">
        <v>31323.79</v>
      </c>
      <c r="I595" s="36">
        <f t="shared" si="69"/>
        <v>31323.79</v>
      </c>
      <c r="J595" s="45">
        <v>5</v>
      </c>
      <c r="K595" s="46">
        <f t="shared" si="70"/>
        <v>60</v>
      </c>
      <c r="L595" s="42">
        <f t="shared" si="71"/>
        <v>7</v>
      </c>
      <c r="M595" s="24">
        <f t="shared" si="74"/>
        <v>91</v>
      </c>
      <c r="N595" s="26">
        <v>0</v>
      </c>
      <c r="O595" s="61">
        <v>0</v>
      </c>
      <c r="P595" s="60">
        <f>'Cálculo 31.12.2021'!P595+'Cálculo Jan2022'!O595</f>
        <v>-31323.79</v>
      </c>
      <c r="Q595" s="78"/>
      <c r="R595" s="75"/>
      <c r="S595" s="74"/>
      <c r="T595" s="55">
        <f t="shared" si="73"/>
        <v>0</v>
      </c>
      <c r="U595" s="59" t="str">
        <f t="shared" si="72"/>
        <v>SIM</v>
      </c>
      <c r="V595" s="15"/>
    </row>
    <row r="596" spans="2:22" x14ac:dyDescent="0.2">
      <c r="B596" s="5" t="s">
        <v>581</v>
      </c>
      <c r="C596" s="5" t="s">
        <v>5</v>
      </c>
      <c r="D596" s="22">
        <f t="shared" si="68"/>
        <v>20</v>
      </c>
      <c r="E596" s="5" t="s">
        <v>195</v>
      </c>
      <c r="F596" s="20">
        <v>41815</v>
      </c>
      <c r="G596" s="34">
        <v>1</v>
      </c>
      <c r="H596" s="39">
        <v>31323.79</v>
      </c>
      <c r="I596" s="36">
        <f t="shared" si="69"/>
        <v>31323.79</v>
      </c>
      <c r="J596" s="45">
        <v>5</v>
      </c>
      <c r="K596" s="46">
        <f t="shared" si="70"/>
        <v>60</v>
      </c>
      <c r="L596" s="42">
        <f t="shared" si="71"/>
        <v>7</v>
      </c>
      <c r="M596" s="24">
        <f t="shared" si="74"/>
        <v>91</v>
      </c>
      <c r="N596" s="26">
        <v>0</v>
      </c>
      <c r="O596" s="61">
        <v>0</v>
      </c>
      <c r="P596" s="60">
        <f>'Cálculo 31.12.2021'!P596+'Cálculo Jan2022'!O596</f>
        <v>-31323.79</v>
      </c>
      <c r="Q596" s="78"/>
      <c r="R596" s="75"/>
      <c r="S596" s="74"/>
      <c r="T596" s="55">
        <f t="shared" si="73"/>
        <v>0</v>
      </c>
      <c r="U596" s="59" t="str">
        <f t="shared" si="72"/>
        <v>SIM</v>
      </c>
      <c r="V596" s="15"/>
    </row>
    <row r="597" spans="2:22" x14ac:dyDescent="0.2">
      <c r="B597" s="5" t="s">
        <v>581</v>
      </c>
      <c r="C597" s="5" t="s">
        <v>5</v>
      </c>
      <c r="D597" s="22">
        <f t="shared" si="68"/>
        <v>20</v>
      </c>
      <c r="E597" s="5" t="s">
        <v>196</v>
      </c>
      <c r="F597" s="20">
        <v>41815</v>
      </c>
      <c r="G597" s="34">
        <v>1</v>
      </c>
      <c r="H597" s="39">
        <v>31323.79</v>
      </c>
      <c r="I597" s="36">
        <f t="shared" si="69"/>
        <v>31323.79</v>
      </c>
      <c r="J597" s="45">
        <v>5</v>
      </c>
      <c r="K597" s="46">
        <f t="shared" si="70"/>
        <v>60</v>
      </c>
      <c r="L597" s="42">
        <f t="shared" si="71"/>
        <v>7</v>
      </c>
      <c r="M597" s="24">
        <f t="shared" si="74"/>
        <v>91</v>
      </c>
      <c r="N597" s="26">
        <v>0</v>
      </c>
      <c r="O597" s="61">
        <v>0</v>
      </c>
      <c r="P597" s="60">
        <f>'Cálculo 31.12.2021'!P597+'Cálculo Jan2022'!O597</f>
        <v>-31323.79</v>
      </c>
      <c r="Q597" s="78"/>
      <c r="R597" s="75"/>
      <c r="S597" s="74"/>
      <c r="T597" s="55">
        <f t="shared" si="73"/>
        <v>0</v>
      </c>
      <c r="U597" s="59" t="str">
        <f t="shared" si="72"/>
        <v>SIM</v>
      </c>
      <c r="V597" s="15"/>
    </row>
    <row r="598" spans="2:22" x14ac:dyDescent="0.2">
      <c r="B598" s="5" t="s">
        <v>581</v>
      </c>
      <c r="C598" s="5" t="s">
        <v>207</v>
      </c>
      <c r="D598" s="22">
        <f t="shared" si="68"/>
        <v>20</v>
      </c>
      <c r="E598" s="5" t="s">
        <v>539</v>
      </c>
      <c r="F598" s="20">
        <v>41815</v>
      </c>
      <c r="G598" s="34">
        <v>1</v>
      </c>
      <c r="H598" s="39">
        <v>1999</v>
      </c>
      <c r="I598" s="36">
        <f t="shared" si="69"/>
        <v>1999</v>
      </c>
      <c r="J598" s="45">
        <v>5</v>
      </c>
      <c r="K598" s="46">
        <f t="shared" si="70"/>
        <v>60</v>
      </c>
      <c r="L598" s="42">
        <f t="shared" si="71"/>
        <v>7</v>
      </c>
      <c r="M598" s="24">
        <f t="shared" si="74"/>
        <v>91</v>
      </c>
      <c r="N598" s="26">
        <v>0</v>
      </c>
      <c r="O598" s="61">
        <v>0</v>
      </c>
      <c r="P598" s="60">
        <f>'Cálculo 31.12.2021'!P598+'Cálculo Jan2022'!O598</f>
        <v>-1999</v>
      </c>
      <c r="Q598" s="78"/>
      <c r="R598" s="75"/>
      <c r="S598" s="74"/>
      <c r="T598" s="55">
        <f t="shared" si="73"/>
        <v>0</v>
      </c>
      <c r="U598" s="59" t="str">
        <f t="shared" si="72"/>
        <v>SIM</v>
      </c>
      <c r="V598" s="15"/>
    </row>
    <row r="599" spans="2:22" x14ac:dyDescent="0.2">
      <c r="B599" s="5" t="s">
        <v>581</v>
      </c>
      <c r="C599" s="5" t="s">
        <v>208</v>
      </c>
      <c r="D599" s="22">
        <f t="shared" si="68"/>
        <v>10</v>
      </c>
      <c r="E599" s="5" t="s">
        <v>155</v>
      </c>
      <c r="F599" s="20">
        <v>41897</v>
      </c>
      <c r="G599" s="34">
        <v>1</v>
      </c>
      <c r="H599" s="39">
        <v>1688</v>
      </c>
      <c r="I599" s="36">
        <f t="shared" si="69"/>
        <v>1688</v>
      </c>
      <c r="J599" s="45">
        <v>10</v>
      </c>
      <c r="K599" s="46">
        <f t="shared" si="70"/>
        <v>120</v>
      </c>
      <c r="L599" s="42">
        <f t="shared" si="71"/>
        <v>7</v>
      </c>
      <c r="M599" s="24">
        <f t="shared" si="74"/>
        <v>88</v>
      </c>
      <c r="N599" s="26">
        <v>0</v>
      </c>
      <c r="O599" s="61">
        <f>(SLN(I599,N599,K599))*-1</f>
        <v>-14.066666666666666</v>
      </c>
      <c r="P599" s="60">
        <f>'Cálculo 31.12.2021'!P599+'Cálculo Jan2022'!O599</f>
        <v>-1237.8666666666666</v>
      </c>
      <c r="Q599" s="78"/>
      <c r="R599" s="75"/>
      <c r="S599" s="74"/>
      <c r="T599" s="55">
        <f t="shared" si="73"/>
        <v>450.13333333333344</v>
      </c>
      <c r="U599" s="59" t="str">
        <f t="shared" si="72"/>
        <v>NÃO</v>
      </c>
      <c r="V599" s="15"/>
    </row>
    <row r="600" spans="2:22" x14ac:dyDescent="0.2">
      <c r="B600" s="5" t="s">
        <v>581</v>
      </c>
      <c r="C600" s="5" t="s">
        <v>205</v>
      </c>
      <c r="D600" s="22">
        <f t="shared" si="68"/>
        <v>20</v>
      </c>
      <c r="E600" s="5" t="s">
        <v>521</v>
      </c>
      <c r="F600" s="20">
        <v>41939</v>
      </c>
      <c r="G600" s="34">
        <v>1</v>
      </c>
      <c r="H600" s="39">
        <v>2770</v>
      </c>
      <c r="I600" s="36">
        <f t="shared" si="69"/>
        <v>2770</v>
      </c>
      <c r="J600" s="45">
        <v>5</v>
      </c>
      <c r="K600" s="46">
        <f t="shared" si="70"/>
        <v>60</v>
      </c>
      <c r="L600" s="42">
        <f t="shared" si="71"/>
        <v>7</v>
      </c>
      <c r="M600" s="24">
        <f t="shared" si="74"/>
        <v>87</v>
      </c>
      <c r="N600" s="26">
        <v>0</v>
      </c>
      <c r="O600" s="61">
        <v>0</v>
      </c>
      <c r="P600" s="60">
        <f>'Cálculo 31.12.2021'!P600+'Cálculo Jan2022'!O600</f>
        <v>-2770</v>
      </c>
      <c r="Q600" s="78"/>
      <c r="R600" s="75"/>
      <c r="S600" s="74"/>
      <c r="T600" s="55">
        <f t="shared" si="73"/>
        <v>0</v>
      </c>
      <c r="U600" s="59" t="str">
        <f t="shared" si="72"/>
        <v>SIM</v>
      </c>
      <c r="V600" s="15"/>
    </row>
    <row r="601" spans="2:22" x14ac:dyDescent="0.2">
      <c r="B601" s="5" t="s">
        <v>581</v>
      </c>
      <c r="C601" s="5" t="s">
        <v>208</v>
      </c>
      <c r="D601" s="22">
        <f t="shared" si="68"/>
        <v>10</v>
      </c>
      <c r="E601" s="5" t="s">
        <v>156</v>
      </c>
      <c r="F601" s="20">
        <v>42173</v>
      </c>
      <c r="G601" s="34">
        <v>1</v>
      </c>
      <c r="H601" s="39">
        <v>2700</v>
      </c>
      <c r="I601" s="36">
        <f t="shared" si="69"/>
        <v>2700</v>
      </c>
      <c r="J601" s="45">
        <v>10</v>
      </c>
      <c r="K601" s="46">
        <f t="shared" si="70"/>
        <v>120</v>
      </c>
      <c r="L601" s="42">
        <f t="shared" si="71"/>
        <v>6</v>
      </c>
      <c r="M601" s="24">
        <f t="shared" si="74"/>
        <v>79</v>
      </c>
      <c r="N601" s="26">
        <v>0</v>
      </c>
      <c r="O601" s="61">
        <f>(SLN(I601,N601,K601))*-1</f>
        <v>-22.5</v>
      </c>
      <c r="P601" s="60">
        <f>'Cálculo 31.12.2021'!P601+'Cálculo Jan2022'!O601</f>
        <v>-1777.5</v>
      </c>
      <c r="Q601" s="78"/>
      <c r="R601" s="75"/>
      <c r="S601" s="74"/>
      <c r="T601" s="55">
        <f t="shared" si="73"/>
        <v>922.5</v>
      </c>
      <c r="U601" s="59" t="str">
        <f t="shared" si="72"/>
        <v>NÃO</v>
      </c>
      <c r="V601" s="15"/>
    </row>
    <row r="602" spans="2:22" x14ac:dyDescent="0.2">
      <c r="B602" s="5" t="s">
        <v>581</v>
      </c>
      <c r="C602" s="5" t="s">
        <v>5</v>
      </c>
      <c r="D602" s="22">
        <f t="shared" si="68"/>
        <v>20</v>
      </c>
      <c r="E602" s="5" t="s">
        <v>197</v>
      </c>
      <c r="F602" s="20">
        <v>42209</v>
      </c>
      <c r="G602" s="34">
        <v>1</v>
      </c>
      <c r="H602" s="39">
        <v>73477</v>
      </c>
      <c r="I602" s="36">
        <f t="shared" si="69"/>
        <v>73477</v>
      </c>
      <c r="J602" s="45">
        <v>5</v>
      </c>
      <c r="K602" s="46">
        <f t="shared" si="70"/>
        <v>60</v>
      </c>
      <c r="L602" s="42">
        <f t="shared" si="71"/>
        <v>6</v>
      </c>
      <c r="M602" s="24">
        <f t="shared" si="74"/>
        <v>78</v>
      </c>
      <c r="N602" s="26">
        <v>0</v>
      </c>
      <c r="O602" s="61">
        <v>0</v>
      </c>
      <c r="P602" s="60">
        <f>'Cálculo 31.12.2021'!P602+'Cálculo Jan2022'!O602</f>
        <v>-73477</v>
      </c>
      <c r="Q602" s="78"/>
      <c r="R602" s="75"/>
      <c r="S602" s="74"/>
      <c r="T602" s="55">
        <f t="shared" si="73"/>
        <v>0</v>
      </c>
      <c r="U602" s="59" t="str">
        <f t="shared" si="72"/>
        <v>SIM</v>
      </c>
      <c r="V602" s="15"/>
    </row>
    <row r="603" spans="2:22" x14ac:dyDescent="0.2">
      <c r="B603" s="5" t="s">
        <v>581</v>
      </c>
      <c r="C603" s="5" t="s">
        <v>208</v>
      </c>
      <c r="D603" s="22">
        <f t="shared" si="68"/>
        <v>10</v>
      </c>
      <c r="E603" s="5" t="s">
        <v>157</v>
      </c>
      <c r="F603" s="20">
        <v>42744</v>
      </c>
      <c r="G603" s="34">
        <v>2</v>
      </c>
      <c r="H603" s="39">
        <v>2115.0500000000002</v>
      </c>
      <c r="I603" s="36">
        <f t="shared" si="69"/>
        <v>4230.1000000000004</v>
      </c>
      <c r="J603" s="45">
        <v>10</v>
      </c>
      <c r="K603" s="46">
        <f t="shared" si="70"/>
        <v>120</v>
      </c>
      <c r="L603" s="42">
        <f t="shared" si="71"/>
        <v>5</v>
      </c>
      <c r="M603" s="24">
        <f t="shared" si="74"/>
        <v>60</v>
      </c>
      <c r="N603" s="26">
        <v>0</v>
      </c>
      <c r="O603" s="61">
        <f t="shared" ref="O603:O644" si="75">(SLN(I603,N603,K603))*-1</f>
        <v>-35.25083333333334</v>
      </c>
      <c r="P603" s="60">
        <f>'Cálculo 31.12.2021'!P603+'Cálculo Jan2022'!O603</f>
        <v>-2115.0500000000006</v>
      </c>
      <c r="Q603" s="78"/>
      <c r="R603" s="75"/>
      <c r="S603" s="74"/>
      <c r="T603" s="55">
        <f t="shared" si="73"/>
        <v>2115.0499999999997</v>
      </c>
      <c r="U603" s="59" t="str">
        <f t="shared" si="72"/>
        <v>NÃO</v>
      </c>
      <c r="V603" s="15"/>
    </row>
    <row r="604" spans="2:22" x14ac:dyDescent="0.2">
      <c r="B604" s="5" t="s">
        <v>581</v>
      </c>
      <c r="C604" s="5" t="s">
        <v>205</v>
      </c>
      <c r="D604" s="22">
        <f t="shared" si="68"/>
        <v>20</v>
      </c>
      <c r="E604" s="5" t="s">
        <v>522</v>
      </c>
      <c r="F604" s="20">
        <v>42874</v>
      </c>
      <c r="G604" s="34">
        <v>1</v>
      </c>
      <c r="H604" s="39">
        <v>4256.7700000000004</v>
      </c>
      <c r="I604" s="36">
        <f t="shared" si="69"/>
        <v>4256.7700000000004</v>
      </c>
      <c r="J604" s="45">
        <v>5</v>
      </c>
      <c r="K604" s="46">
        <f t="shared" si="70"/>
        <v>60</v>
      </c>
      <c r="L604" s="42">
        <f t="shared" si="71"/>
        <v>4</v>
      </c>
      <c r="M604" s="24">
        <f t="shared" si="74"/>
        <v>56</v>
      </c>
      <c r="N604" s="26">
        <v>0</v>
      </c>
      <c r="O604" s="61">
        <f t="shared" si="75"/>
        <v>-70.94616666666667</v>
      </c>
      <c r="P604" s="60">
        <f>'Cálculo 31.12.2021'!P604+'Cálculo Jan2022'!O604</f>
        <v>-3972.9853333333335</v>
      </c>
      <c r="Q604" s="78"/>
      <c r="R604" s="75"/>
      <c r="S604" s="74"/>
      <c r="T604" s="55">
        <f t="shared" si="73"/>
        <v>283.78466666666691</v>
      </c>
      <c r="U604" s="59" t="str">
        <f t="shared" si="72"/>
        <v>NÃO</v>
      </c>
      <c r="V604" s="15"/>
    </row>
    <row r="605" spans="2:22" x14ac:dyDescent="0.2">
      <c r="B605" s="5" t="s">
        <v>581</v>
      </c>
      <c r="C605" s="5" t="s">
        <v>206</v>
      </c>
      <c r="D605" s="22">
        <f t="shared" si="68"/>
        <v>10</v>
      </c>
      <c r="E605" s="5" t="s">
        <v>451</v>
      </c>
      <c r="F605" s="20">
        <v>42971</v>
      </c>
      <c r="G605" s="34">
        <v>3</v>
      </c>
      <c r="H605" s="64">
        <v>164</v>
      </c>
      <c r="I605" s="36">
        <f t="shared" si="69"/>
        <v>492</v>
      </c>
      <c r="J605" s="45">
        <v>10</v>
      </c>
      <c r="K605" s="46">
        <f t="shared" si="70"/>
        <v>120</v>
      </c>
      <c r="L605" s="42">
        <f t="shared" si="71"/>
        <v>4</v>
      </c>
      <c r="M605" s="24">
        <f t="shared" si="74"/>
        <v>53</v>
      </c>
      <c r="N605" s="26">
        <v>0</v>
      </c>
      <c r="O605" s="61">
        <f t="shared" si="75"/>
        <v>-4.0999999999999996</v>
      </c>
      <c r="P605" s="60">
        <f>'Cálculo 31.12.2021'!P605+'Cálculo Jan2022'!O605</f>
        <v>-217.29999999999998</v>
      </c>
      <c r="Q605" s="78"/>
      <c r="R605" s="75"/>
      <c r="S605" s="74"/>
      <c r="T605" s="55">
        <f t="shared" si="73"/>
        <v>274.70000000000005</v>
      </c>
      <c r="U605" s="59" t="str">
        <f t="shared" si="72"/>
        <v>NÃO</v>
      </c>
      <c r="V605" s="15"/>
    </row>
    <row r="606" spans="2:22" x14ac:dyDescent="0.2">
      <c r="B606" s="5" t="s">
        <v>581</v>
      </c>
      <c r="C606" s="5" t="s">
        <v>205</v>
      </c>
      <c r="D606" s="22">
        <f t="shared" si="68"/>
        <v>20</v>
      </c>
      <c r="E606" s="5" t="s">
        <v>523</v>
      </c>
      <c r="F606" s="20">
        <v>43018</v>
      </c>
      <c r="G606" s="34">
        <v>33</v>
      </c>
      <c r="H606" s="64">
        <v>2507</v>
      </c>
      <c r="I606" s="36">
        <f t="shared" si="69"/>
        <v>82731</v>
      </c>
      <c r="J606" s="45">
        <v>5</v>
      </c>
      <c r="K606" s="46">
        <f t="shared" si="70"/>
        <v>60</v>
      </c>
      <c r="L606" s="42">
        <f t="shared" si="71"/>
        <v>4</v>
      </c>
      <c r="M606" s="24">
        <f t="shared" si="74"/>
        <v>51</v>
      </c>
      <c r="N606" s="26">
        <v>0</v>
      </c>
      <c r="O606" s="61">
        <f t="shared" si="75"/>
        <v>-1378.85</v>
      </c>
      <c r="P606" s="60">
        <f>'Cálculo 31.12.2021'!P606+'Cálculo Jan2022'!O606</f>
        <v>-70321.350000000006</v>
      </c>
      <c r="Q606" s="78"/>
      <c r="R606" s="75"/>
      <c r="S606" s="74"/>
      <c r="T606" s="55">
        <f t="shared" si="73"/>
        <v>12409.649999999994</v>
      </c>
      <c r="U606" s="59" t="str">
        <f t="shared" si="72"/>
        <v>NÃO</v>
      </c>
      <c r="V606" s="15"/>
    </row>
    <row r="607" spans="2:22" x14ac:dyDescent="0.2">
      <c r="B607" s="5" t="s">
        <v>581</v>
      </c>
      <c r="C607" s="5" t="s">
        <v>205</v>
      </c>
      <c r="D607" s="22">
        <f t="shared" si="68"/>
        <v>20</v>
      </c>
      <c r="E607" s="5" t="s">
        <v>524</v>
      </c>
      <c r="F607" s="20">
        <v>43018</v>
      </c>
      <c r="G607" s="34">
        <v>31</v>
      </c>
      <c r="H607" s="64">
        <v>487</v>
      </c>
      <c r="I607" s="36">
        <f t="shared" si="69"/>
        <v>15097</v>
      </c>
      <c r="J607" s="45">
        <v>5</v>
      </c>
      <c r="K607" s="46">
        <f t="shared" si="70"/>
        <v>60</v>
      </c>
      <c r="L607" s="42">
        <f t="shared" si="71"/>
        <v>4</v>
      </c>
      <c r="M607" s="24">
        <f t="shared" si="74"/>
        <v>51</v>
      </c>
      <c r="N607" s="26">
        <v>0</v>
      </c>
      <c r="O607" s="61">
        <f t="shared" si="75"/>
        <v>-251.61666666666667</v>
      </c>
      <c r="P607" s="60">
        <f>'Cálculo 31.12.2021'!P607+'Cálculo Jan2022'!O607</f>
        <v>-12832.45</v>
      </c>
      <c r="Q607" s="78"/>
      <c r="R607" s="75"/>
      <c r="S607" s="74"/>
      <c r="T607" s="55">
        <f t="shared" si="73"/>
        <v>2264.5499999999993</v>
      </c>
      <c r="U607" s="59" t="str">
        <f t="shared" si="72"/>
        <v>NÃO</v>
      </c>
      <c r="V607" s="15"/>
    </row>
    <row r="608" spans="2:22" x14ac:dyDescent="0.2">
      <c r="B608" s="5" t="s">
        <v>581</v>
      </c>
      <c r="C608" s="5" t="s">
        <v>205</v>
      </c>
      <c r="D608" s="22">
        <f t="shared" si="68"/>
        <v>20</v>
      </c>
      <c r="E608" s="5" t="s">
        <v>524</v>
      </c>
      <c r="F608" s="20">
        <v>43018</v>
      </c>
      <c r="G608" s="34">
        <v>1</v>
      </c>
      <c r="H608" s="64">
        <v>587</v>
      </c>
      <c r="I608" s="36">
        <f t="shared" si="69"/>
        <v>587</v>
      </c>
      <c r="J608" s="45">
        <v>5</v>
      </c>
      <c r="K608" s="46">
        <f t="shared" si="70"/>
        <v>60</v>
      </c>
      <c r="L608" s="42">
        <f t="shared" si="71"/>
        <v>4</v>
      </c>
      <c r="M608" s="24">
        <f t="shared" si="74"/>
        <v>51</v>
      </c>
      <c r="N608" s="26">
        <v>0</v>
      </c>
      <c r="O608" s="61">
        <f t="shared" si="75"/>
        <v>-9.7833333333333332</v>
      </c>
      <c r="P608" s="60">
        <f>'Cálculo 31.12.2021'!P608+'Cálculo Jan2022'!O608</f>
        <v>-498.95000000000005</v>
      </c>
      <c r="Q608" s="78"/>
      <c r="R608" s="75"/>
      <c r="S608" s="74"/>
      <c r="T608" s="55">
        <f t="shared" si="73"/>
        <v>88.049999999999955</v>
      </c>
      <c r="U608" s="59" t="str">
        <f t="shared" si="72"/>
        <v>NÃO</v>
      </c>
      <c r="V608" s="15"/>
    </row>
    <row r="609" spans="2:22" x14ac:dyDescent="0.2">
      <c r="B609" s="5" t="s">
        <v>581</v>
      </c>
      <c r="C609" s="5" t="s">
        <v>208</v>
      </c>
      <c r="D609" s="22">
        <f t="shared" si="68"/>
        <v>10</v>
      </c>
      <c r="E609" s="5" t="s">
        <v>158</v>
      </c>
      <c r="F609" s="20">
        <v>43056</v>
      </c>
      <c r="G609" s="34">
        <v>61</v>
      </c>
      <c r="H609" s="64">
        <v>180.68</v>
      </c>
      <c r="I609" s="36">
        <f t="shared" si="69"/>
        <v>11021.48</v>
      </c>
      <c r="J609" s="45">
        <v>10</v>
      </c>
      <c r="K609" s="46">
        <f t="shared" si="70"/>
        <v>120</v>
      </c>
      <c r="L609" s="42">
        <f t="shared" si="71"/>
        <v>4</v>
      </c>
      <c r="M609" s="24">
        <f t="shared" si="74"/>
        <v>50</v>
      </c>
      <c r="N609" s="26">
        <v>0</v>
      </c>
      <c r="O609" s="61">
        <f t="shared" si="75"/>
        <v>-91.845666666666659</v>
      </c>
      <c r="P609" s="60">
        <f>'Cálculo 31.12.2021'!P609+'Cálculo Jan2022'!O609</f>
        <v>-4592.2833333333338</v>
      </c>
      <c r="Q609" s="78"/>
      <c r="R609" s="75"/>
      <c r="S609" s="74"/>
      <c r="T609" s="55">
        <f t="shared" si="73"/>
        <v>6429.1966666666658</v>
      </c>
      <c r="U609" s="59" t="str">
        <f t="shared" si="72"/>
        <v>NÃO</v>
      </c>
      <c r="V609" s="15"/>
    </row>
    <row r="610" spans="2:22" x14ac:dyDescent="0.2">
      <c r="B610" s="5" t="s">
        <v>581</v>
      </c>
      <c r="C610" s="5" t="s">
        <v>208</v>
      </c>
      <c r="D610" s="22">
        <f t="shared" si="68"/>
        <v>10</v>
      </c>
      <c r="E610" s="5" t="s">
        <v>159</v>
      </c>
      <c r="F610" s="20">
        <v>43056</v>
      </c>
      <c r="G610" s="34">
        <v>1</v>
      </c>
      <c r="H610" s="39">
        <v>8133.13</v>
      </c>
      <c r="I610" s="36">
        <f t="shared" si="69"/>
        <v>8133.13</v>
      </c>
      <c r="J610" s="45">
        <v>10</v>
      </c>
      <c r="K610" s="46">
        <f t="shared" si="70"/>
        <v>120</v>
      </c>
      <c r="L610" s="42">
        <f t="shared" si="71"/>
        <v>4</v>
      </c>
      <c r="M610" s="24">
        <f t="shared" si="74"/>
        <v>50</v>
      </c>
      <c r="N610" s="26">
        <v>0</v>
      </c>
      <c r="O610" s="61">
        <f t="shared" si="75"/>
        <v>-67.776083333333332</v>
      </c>
      <c r="P610" s="60">
        <f>'Cálculo 31.12.2021'!P610+'Cálculo Jan2022'!O610</f>
        <v>-3388.8041666666663</v>
      </c>
      <c r="Q610" s="78"/>
      <c r="R610" s="75"/>
      <c r="S610" s="74"/>
      <c r="T610" s="55">
        <f t="shared" si="73"/>
        <v>4744.3258333333342</v>
      </c>
      <c r="U610" s="59" t="str">
        <f t="shared" si="72"/>
        <v>NÃO</v>
      </c>
      <c r="V610" s="15"/>
    </row>
    <row r="611" spans="2:22" x14ac:dyDescent="0.2">
      <c r="B611" s="5" t="s">
        <v>581</v>
      </c>
      <c r="C611" s="5" t="s">
        <v>208</v>
      </c>
      <c r="D611" s="22">
        <f t="shared" si="68"/>
        <v>10</v>
      </c>
      <c r="E611" s="5" t="s">
        <v>160</v>
      </c>
      <c r="F611" s="20">
        <v>43056</v>
      </c>
      <c r="G611" s="34">
        <v>2</v>
      </c>
      <c r="H611" s="39">
        <v>1799.99</v>
      </c>
      <c r="I611" s="36">
        <f t="shared" si="69"/>
        <v>3599.98</v>
      </c>
      <c r="J611" s="45">
        <v>10</v>
      </c>
      <c r="K611" s="46">
        <f t="shared" si="70"/>
        <v>120</v>
      </c>
      <c r="L611" s="42">
        <f t="shared" si="71"/>
        <v>4</v>
      </c>
      <c r="M611" s="24">
        <f t="shared" si="74"/>
        <v>50</v>
      </c>
      <c r="N611" s="26">
        <v>0</v>
      </c>
      <c r="O611" s="61">
        <f t="shared" si="75"/>
        <v>-29.999833333333335</v>
      </c>
      <c r="P611" s="60">
        <f>'Cálculo 31.12.2021'!P611+'Cálculo Jan2022'!O611</f>
        <v>-1499.9916666666668</v>
      </c>
      <c r="Q611" s="78"/>
      <c r="R611" s="75"/>
      <c r="S611" s="74"/>
      <c r="T611" s="55">
        <f t="shared" si="73"/>
        <v>2099.9883333333332</v>
      </c>
      <c r="U611" s="59" t="str">
        <f t="shared" si="72"/>
        <v>NÃO</v>
      </c>
      <c r="V611" s="15"/>
    </row>
    <row r="612" spans="2:22" x14ac:dyDescent="0.2">
      <c r="B612" s="5" t="s">
        <v>581</v>
      </c>
      <c r="C612" s="5" t="s">
        <v>208</v>
      </c>
      <c r="D612" s="22">
        <f t="shared" si="68"/>
        <v>10</v>
      </c>
      <c r="E612" s="5" t="s">
        <v>161</v>
      </c>
      <c r="F612" s="20">
        <v>43056</v>
      </c>
      <c r="G612" s="34">
        <v>1</v>
      </c>
      <c r="H612" s="39">
        <v>1249.56</v>
      </c>
      <c r="I612" s="36">
        <f t="shared" si="69"/>
        <v>1249.56</v>
      </c>
      <c r="J612" s="45">
        <v>10</v>
      </c>
      <c r="K612" s="46">
        <f t="shared" si="70"/>
        <v>120</v>
      </c>
      <c r="L612" s="42">
        <f t="shared" si="71"/>
        <v>4</v>
      </c>
      <c r="M612" s="24">
        <f t="shared" si="74"/>
        <v>50</v>
      </c>
      <c r="N612" s="26">
        <v>0</v>
      </c>
      <c r="O612" s="61">
        <f t="shared" si="75"/>
        <v>-10.413</v>
      </c>
      <c r="P612" s="60">
        <f>'Cálculo 31.12.2021'!P612+'Cálculo Jan2022'!O612</f>
        <v>-520.65</v>
      </c>
      <c r="Q612" s="78"/>
      <c r="R612" s="75"/>
      <c r="S612" s="74"/>
      <c r="T612" s="55">
        <f t="shared" si="73"/>
        <v>728.91</v>
      </c>
      <c r="U612" s="59" t="str">
        <f t="shared" si="72"/>
        <v>NÃO</v>
      </c>
      <c r="V612" s="15"/>
    </row>
    <row r="613" spans="2:22" x14ac:dyDescent="0.2">
      <c r="B613" s="5" t="s">
        <v>581</v>
      </c>
      <c r="C613" s="5" t="s">
        <v>205</v>
      </c>
      <c r="D613" s="22">
        <f t="shared" si="68"/>
        <v>20</v>
      </c>
      <c r="E613" s="5" t="s">
        <v>158</v>
      </c>
      <c r="F613" s="20">
        <v>43056</v>
      </c>
      <c r="G613" s="34">
        <v>1</v>
      </c>
      <c r="H613" s="39">
        <v>180.68</v>
      </c>
      <c r="I613" s="36">
        <f t="shared" si="69"/>
        <v>180.68</v>
      </c>
      <c r="J613" s="45">
        <v>5</v>
      </c>
      <c r="K613" s="46">
        <f t="shared" si="70"/>
        <v>60</v>
      </c>
      <c r="L613" s="42">
        <f t="shared" si="71"/>
        <v>4</v>
      </c>
      <c r="M613" s="24">
        <f t="shared" si="74"/>
        <v>50</v>
      </c>
      <c r="N613" s="26">
        <v>0</v>
      </c>
      <c r="O613" s="61">
        <f t="shared" si="75"/>
        <v>-3.0113333333333334</v>
      </c>
      <c r="P613" s="60">
        <f>'Cálculo 31.12.2021'!P613+'Cálculo Jan2022'!O613</f>
        <v>-150.56666666666669</v>
      </c>
      <c r="Q613" s="78"/>
      <c r="R613" s="75"/>
      <c r="S613" s="74"/>
      <c r="T613" s="55">
        <f t="shared" si="73"/>
        <v>30.113333333333316</v>
      </c>
      <c r="U613" s="59" t="str">
        <f t="shared" si="72"/>
        <v>NÃO</v>
      </c>
      <c r="V613" s="15"/>
    </row>
    <row r="614" spans="2:22" x14ac:dyDescent="0.2">
      <c r="B614" s="5" t="s">
        <v>581</v>
      </c>
      <c r="C614" s="5" t="s">
        <v>208</v>
      </c>
      <c r="D614" s="22">
        <f t="shared" si="68"/>
        <v>10</v>
      </c>
      <c r="E614" s="5" t="s">
        <v>162</v>
      </c>
      <c r="F614" s="20">
        <v>43341</v>
      </c>
      <c r="G614" s="34">
        <v>3</v>
      </c>
      <c r="H614" s="39">
        <v>3400</v>
      </c>
      <c r="I614" s="36">
        <f t="shared" si="69"/>
        <v>10200</v>
      </c>
      <c r="J614" s="45">
        <v>10</v>
      </c>
      <c r="K614" s="46">
        <f t="shared" si="70"/>
        <v>120</v>
      </c>
      <c r="L614" s="42">
        <f t="shared" si="71"/>
        <v>3</v>
      </c>
      <c r="M614" s="24">
        <f t="shared" si="74"/>
        <v>41</v>
      </c>
      <c r="N614" s="26">
        <v>0</v>
      </c>
      <c r="O614" s="61">
        <f t="shared" si="75"/>
        <v>-85</v>
      </c>
      <c r="P614" s="60">
        <f>'Cálculo 31.12.2021'!P614+'Cálculo Jan2022'!O614</f>
        <v>-3485</v>
      </c>
      <c r="Q614" s="78"/>
      <c r="R614" s="75"/>
      <c r="S614" s="74"/>
      <c r="T614" s="55">
        <f t="shared" si="73"/>
        <v>6715</v>
      </c>
      <c r="U614" s="59" t="str">
        <f t="shared" si="72"/>
        <v>NÃO</v>
      </c>
      <c r="V614" s="15"/>
    </row>
    <row r="615" spans="2:22" x14ac:dyDescent="0.2">
      <c r="B615" s="5" t="s">
        <v>210</v>
      </c>
      <c r="C615" s="5" t="s">
        <v>210</v>
      </c>
      <c r="D615" s="22">
        <f t="shared" si="68"/>
        <v>20</v>
      </c>
      <c r="E615" s="5" t="s">
        <v>576</v>
      </c>
      <c r="F615" s="20">
        <v>43367</v>
      </c>
      <c r="G615" s="34">
        <v>2</v>
      </c>
      <c r="H615" s="39">
        <v>862</v>
      </c>
      <c r="I615" s="36">
        <f t="shared" si="69"/>
        <v>1724</v>
      </c>
      <c r="J615" s="45">
        <v>5</v>
      </c>
      <c r="K615" s="46">
        <f t="shared" si="70"/>
        <v>60</v>
      </c>
      <c r="L615" s="42">
        <f t="shared" si="71"/>
        <v>3</v>
      </c>
      <c r="M615" s="24">
        <f t="shared" si="74"/>
        <v>40</v>
      </c>
      <c r="N615" s="26">
        <v>0</v>
      </c>
      <c r="O615" s="61">
        <f t="shared" si="75"/>
        <v>-28.733333333333334</v>
      </c>
      <c r="P615" s="60">
        <f>'Cálculo 31.12.2021'!P615+'Cálculo Jan2022'!O615</f>
        <v>-1149.3333333333335</v>
      </c>
      <c r="Q615" s="78"/>
      <c r="R615" s="75"/>
      <c r="S615" s="74"/>
      <c r="T615" s="55">
        <f t="shared" si="73"/>
        <v>574.66666666666652</v>
      </c>
      <c r="U615" s="59" t="str">
        <f t="shared" si="72"/>
        <v>NÃO</v>
      </c>
      <c r="V615" s="15"/>
    </row>
    <row r="616" spans="2:22" x14ac:dyDescent="0.2">
      <c r="B616" s="5" t="s">
        <v>581</v>
      </c>
      <c r="C616" s="5" t="s">
        <v>208</v>
      </c>
      <c r="D616" s="22">
        <f t="shared" si="68"/>
        <v>10</v>
      </c>
      <c r="E616" s="5" t="s">
        <v>163</v>
      </c>
      <c r="F616" s="20">
        <v>43410</v>
      </c>
      <c r="G616" s="34">
        <v>22</v>
      </c>
      <c r="H616" s="39">
        <v>139.9</v>
      </c>
      <c r="I616" s="36">
        <f t="shared" si="69"/>
        <v>3077.8</v>
      </c>
      <c r="J616" s="45">
        <v>10</v>
      </c>
      <c r="K616" s="46">
        <f t="shared" si="70"/>
        <v>120</v>
      </c>
      <c r="L616" s="42">
        <f t="shared" si="71"/>
        <v>3</v>
      </c>
      <c r="M616" s="24">
        <f t="shared" si="74"/>
        <v>38</v>
      </c>
      <c r="N616" s="26">
        <v>0</v>
      </c>
      <c r="O616" s="61">
        <f t="shared" si="75"/>
        <v>-25.648333333333333</v>
      </c>
      <c r="P616" s="60">
        <f>'Cálculo 31.12.2021'!P616+'Cálculo Jan2022'!O616</f>
        <v>-974.63666666666666</v>
      </c>
      <c r="Q616" s="78"/>
      <c r="R616" s="75"/>
      <c r="S616" s="74"/>
      <c r="T616" s="55">
        <f t="shared" si="73"/>
        <v>2103.1633333333334</v>
      </c>
      <c r="U616" s="59" t="str">
        <f t="shared" si="72"/>
        <v>NÃO</v>
      </c>
      <c r="V616" s="15"/>
    </row>
    <row r="617" spans="2:22" x14ac:dyDescent="0.2">
      <c r="B617" s="5" t="s">
        <v>581</v>
      </c>
      <c r="C617" s="5" t="s">
        <v>208</v>
      </c>
      <c r="D617" s="22">
        <f t="shared" si="68"/>
        <v>10</v>
      </c>
      <c r="E617" s="5" t="s">
        <v>164</v>
      </c>
      <c r="F617" s="20">
        <v>43446</v>
      </c>
      <c r="G617" s="34">
        <v>2</v>
      </c>
      <c r="H617" s="39">
        <v>663.9</v>
      </c>
      <c r="I617" s="36">
        <f t="shared" si="69"/>
        <v>1327.8</v>
      </c>
      <c r="J617" s="45">
        <v>10</v>
      </c>
      <c r="K617" s="46">
        <f t="shared" si="70"/>
        <v>120</v>
      </c>
      <c r="L617" s="42">
        <f t="shared" si="71"/>
        <v>3</v>
      </c>
      <c r="M617" s="24">
        <f t="shared" si="74"/>
        <v>37</v>
      </c>
      <c r="N617" s="26">
        <v>0</v>
      </c>
      <c r="O617" s="61">
        <f t="shared" si="75"/>
        <v>-11.065</v>
      </c>
      <c r="P617" s="60">
        <f>'Cálculo 31.12.2021'!P617+'Cálculo Jan2022'!O617</f>
        <v>-409.40499999999997</v>
      </c>
      <c r="Q617" s="78"/>
      <c r="R617" s="75"/>
      <c r="S617" s="74"/>
      <c r="T617" s="55">
        <f t="shared" si="73"/>
        <v>918.39499999999998</v>
      </c>
      <c r="U617" s="59" t="str">
        <f t="shared" si="72"/>
        <v>NÃO</v>
      </c>
      <c r="V617" s="15"/>
    </row>
    <row r="618" spans="2:22" x14ac:dyDescent="0.2">
      <c r="B618" s="5" t="s">
        <v>581</v>
      </c>
      <c r="C618" s="5" t="s">
        <v>208</v>
      </c>
      <c r="D618" s="22">
        <f t="shared" si="68"/>
        <v>10</v>
      </c>
      <c r="E618" s="5" t="s">
        <v>165</v>
      </c>
      <c r="F618" s="20">
        <v>43448</v>
      </c>
      <c r="G618" s="34">
        <v>1</v>
      </c>
      <c r="H618" s="39">
        <f>1979.91+70</f>
        <v>2049.91</v>
      </c>
      <c r="I618" s="36">
        <f t="shared" si="69"/>
        <v>2049.91</v>
      </c>
      <c r="J618" s="45">
        <v>10</v>
      </c>
      <c r="K618" s="46">
        <f t="shared" si="70"/>
        <v>120</v>
      </c>
      <c r="L618" s="42">
        <f t="shared" si="71"/>
        <v>3</v>
      </c>
      <c r="M618" s="24">
        <f t="shared" si="74"/>
        <v>37</v>
      </c>
      <c r="N618" s="26">
        <v>0</v>
      </c>
      <c r="O618" s="61">
        <f t="shared" si="75"/>
        <v>-17.082583333333332</v>
      </c>
      <c r="P618" s="60">
        <f>'Cálculo 31.12.2021'!P618+'Cálculo Jan2022'!O618</f>
        <v>-632.05558333333329</v>
      </c>
      <c r="Q618" s="78"/>
      <c r="R618" s="75"/>
      <c r="S618" s="74"/>
      <c r="T618" s="55">
        <f t="shared" si="73"/>
        <v>1417.8544166666666</v>
      </c>
      <c r="U618" s="59" t="str">
        <f t="shared" si="72"/>
        <v>NÃO</v>
      </c>
      <c r="V618" s="15"/>
    </row>
    <row r="619" spans="2:22" x14ac:dyDescent="0.2">
      <c r="B619" s="5" t="s">
        <v>581</v>
      </c>
      <c r="C619" s="5" t="s">
        <v>208</v>
      </c>
      <c r="D619" s="22">
        <f t="shared" si="68"/>
        <v>10</v>
      </c>
      <c r="E619" s="5" t="s">
        <v>166</v>
      </c>
      <c r="F619" s="20">
        <v>43448</v>
      </c>
      <c r="G619" s="34">
        <v>1</v>
      </c>
      <c r="H619" s="39">
        <f>413.91+70</f>
        <v>483.91</v>
      </c>
      <c r="I619" s="36">
        <f t="shared" si="69"/>
        <v>483.91</v>
      </c>
      <c r="J619" s="45">
        <v>10</v>
      </c>
      <c r="K619" s="46">
        <f t="shared" si="70"/>
        <v>120</v>
      </c>
      <c r="L619" s="42">
        <f t="shared" si="71"/>
        <v>3</v>
      </c>
      <c r="M619" s="24">
        <f t="shared" si="74"/>
        <v>37</v>
      </c>
      <c r="N619" s="26">
        <v>0</v>
      </c>
      <c r="O619" s="61">
        <f t="shared" si="75"/>
        <v>-4.0325833333333332</v>
      </c>
      <c r="P619" s="60">
        <f>'Cálculo 31.12.2021'!P619+'Cálculo Jan2022'!O619</f>
        <v>-149.20558333333332</v>
      </c>
      <c r="Q619" s="78"/>
      <c r="R619" s="75"/>
      <c r="S619" s="74"/>
      <c r="T619" s="55">
        <f t="shared" si="73"/>
        <v>334.7044166666667</v>
      </c>
      <c r="U619" s="59" t="str">
        <f t="shared" si="72"/>
        <v>NÃO</v>
      </c>
      <c r="V619" s="15"/>
    </row>
    <row r="620" spans="2:22" x14ac:dyDescent="0.2">
      <c r="B620" s="5" t="s">
        <v>581</v>
      </c>
      <c r="C620" s="5" t="s">
        <v>208</v>
      </c>
      <c r="D620" s="22">
        <f t="shared" si="68"/>
        <v>10</v>
      </c>
      <c r="E620" s="5" t="s">
        <v>167</v>
      </c>
      <c r="F620" s="20">
        <v>43504</v>
      </c>
      <c r="G620" s="34">
        <v>2</v>
      </c>
      <c r="H620" s="39">
        <v>545</v>
      </c>
      <c r="I620" s="36">
        <f t="shared" si="69"/>
        <v>1090</v>
      </c>
      <c r="J620" s="45">
        <v>10</v>
      </c>
      <c r="K620" s="46">
        <f t="shared" si="70"/>
        <v>120</v>
      </c>
      <c r="L620" s="42">
        <f t="shared" si="71"/>
        <v>2</v>
      </c>
      <c r="M620" s="24">
        <f t="shared" si="74"/>
        <v>35</v>
      </c>
      <c r="N620" s="26">
        <v>0</v>
      </c>
      <c r="O620" s="61">
        <f t="shared" si="75"/>
        <v>-9.0833333333333339</v>
      </c>
      <c r="P620" s="60">
        <f>'Cálculo 31.12.2021'!P620+'Cálculo Jan2022'!O620</f>
        <v>-317.91666666666669</v>
      </c>
      <c r="Q620" s="78"/>
      <c r="R620" s="75"/>
      <c r="S620" s="74"/>
      <c r="T620" s="55">
        <f t="shared" si="73"/>
        <v>772.08333333333326</v>
      </c>
      <c r="U620" s="59" t="str">
        <f t="shared" si="72"/>
        <v>NÃO</v>
      </c>
      <c r="V620" s="15"/>
    </row>
    <row r="621" spans="2:22" x14ac:dyDescent="0.2">
      <c r="B621" s="5" t="s">
        <v>581</v>
      </c>
      <c r="C621" s="5" t="s">
        <v>205</v>
      </c>
      <c r="D621" s="22">
        <f t="shared" si="68"/>
        <v>20</v>
      </c>
      <c r="E621" s="5" t="s">
        <v>525</v>
      </c>
      <c r="F621" s="20">
        <v>43537</v>
      </c>
      <c r="G621" s="34">
        <v>3</v>
      </c>
      <c r="H621" s="39">
        <v>5000</v>
      </c>
      <c r="I621" s="36">
        <f t="shared" si="69"/>
        <v>15000</v>
      </c>
      <c r="J621" s="45">
        <v>5</v>
      </c>
      <c r="K621" s="46">
        <f t="shared" si="70"/>
        <v>60</v>
      </c>
      <c r="L621" s="42">
        <f t="shared" si="71"/>
        <v>2</v>
      </c>
      <c r="M621" s="24">
        <f t="shared" si="74"/>
        <v>34</v>
      </c>
      <c r="N621" s="26">
        <v>0</v>
      </c>
      <c r="O621" s="61">
        <f t="shared" si="75"/>
        <v>-250</v>
      </c>
      <c r="P621" s="60">
        <f>'Cálculo 31.12.2021'!P621+'Cálculo Jan2022'!O621</f>
        <v>-8500</v>
      </c>
      <c r="Q621" s="78"/>
      <c r="R621" s="75"/>
      <c r="S621" s="74"/>
      <c r="T621" s="55">
        <f t="shared" si="73"/>
        <v>6500</v>
      </c>
      <c r="U621" s="59" t="str">
        <f t="shared" si="72"/>
        <v>NÃO</v>
      </c>
      <c r="V621" s="15"/>
    </row>
    <row r="622" spans="2:22" x14ac:dyDescent="0.2">
      <c r="B622" s="5" t="s">
        <v>581</v>
      </c>
      <c r="C622" s="5" t="s">
        <v>208</v>
      </c>
      <c r="D622" s="22">
        <f t="shared" si="68"/>
        <v>10</v>
      </c>
      <c r="E622" s="5" t="s">
        <v>168</v>
      </c>
      <c r="F622" s="20">
        <v>43550</v>
      </c>
      <c r="G622" s="34">
        <v>1</v>
      </c>
      <c r="H622" s="39">
        <v>448.5</v>
      </c>
      <c r="I622" s="36">
        <f t="shared" si="69"/>
        <v>448.5</v>
      </c>
      <c r="J622" s="45">
        <v>10</v>
      </c>
      <c r="K622" s="46">
        <f t="shared" si="70"/>
        <v>120</v>
      </c>
      <c r="L622" s="42">
        <f t="shared" si="71"/>
        <v>2</v>
      </c>
      <c r="M622" s="24">
        <f t="shared" si="74"/>
        <v>34</v>
      </c>
      <c r="N622" s="26">
        <v>0</v>
      </c>
      <c r="O622" s="61">
        <f t="shared" si="75"/>
        <v>-3.7374999999999998</v>
      </c>
      <c r="P622" s="60">
        <f>'Cálculo 31.12.2021'!P622+'Cálculo Jan2022'!O622</f>
        <v>-127.07499999999999</v>
      </c>
      <c r="Q622" s="78"/>
      <c r="R622" s="75"/>
      <c r="S622" s="74"/>
      <c r="T622" s="55">
        <f t="shared" si="73"/>
        <v>321.42500000000001</v>
      </c>
      <c r="U622" s="59" t="str">
        <f t="shared" si="72"/>
        <v>NÃO</v>
      </c>
      <c r="V622" s="15"/>
    </row>
    <row r="623" spans="2:22" x14ac:dyDescent="0.2">
      <c r="B623" s="5" t="s">
        <v>581</v>
      </c>
      <c r="C623" s="5" t="s">
        <v>208</v>
      </c>
      <c r="D623" s="22">
        <f t="shared" si="68"/>
        <v>10</v>
      </c>
      <c r="E623" s="5" t="s">
        <v>169</v>
      </c>
      <c r="F623" s="20">
        <v>43550</v>
      </c>
      <c r="G623" s="34">
        <v>1</v>
      </c>
      <c r="H623" s="39">
        <v>823.5</v>
      </c>
      <c r="I623" s="36">
        <f t="shared" si="69"/>
        <v>823.5</v>
      </c>
      <c r="J623" s="45">
        <v>10</v>
      </c>
      <c r="K623" s="46">
        <f t="shared" si="70"/>
        <v>120</v>
      </c>
      <c r="L623" s="42">
        <f t="shared" si="71"/>
        <v>2</v>
      </c>
      <c r="M623" s="24">
        <f t="shared" si="74"/>
        <v>34</v>
      </c>
      <c r="N623" s="26">
        <v>0</v>
      </c>
      <c r="O623" s="61">
        <f t="shared" si="75"/>
        <v>-6.8624999999999998</v>
      </c>
      <c r="P623" s="60">
        <f>'Cálculo 31.12.2021'!P623+'Cálculo Jan2022'!O623</f>
        <v>-233.32500000000002</v>
      </c>
      <c r="Q623" s="78"/>
      <c r="R623" s="75"/>
      <c r="S623" s="74"/>
      <c r="T623" s="55">
        <f t="shared" si="73"/>
        <v>590.17499999999995</v>
      </c>
      <c r="U623" s="59" t="str">
        <f t="shared" si="72"/>
        <v>NÃO</v>
      </c>
      <c r="V623" s="15"/>
    </row>
    <row r="624" spans="2:22" x14ac:dyDescent="0.2">
      <c r="B624" s="5" t="s">
        <v>581</v>
      </c>
      <c r="C624" s="5" t="s">
        <v>208</v>
      </c>
      <c r="D624" s="22">
        <f t="shared" si="68"/>
        <v>10</v>
      </c>
      <c r="E624" s="5" t="s">
        <v>170</v>
      </c>
      <c r="F624" s="20">
        <v>43550</v>
      </c>
      <c r="G624" s="34">
        <v>1</v>
      </c>
      <c r="H624" s="39">
        <v>373.5</v>
      </c>
      <c r="I624" s="36">
        <f t="shared" si="69"/>
        <v>373.5</v>
      </c>
      <c r="J624" s="45">
        <v>10</v>
      </c>
      <c r="K624" s="46">
        <f t="shared" si="70"/>
        <v>120</v>
      </c>
      <c r="L624" s="42">
        <f t="shared" si="71"/>
        <v>2</v>
      </c>
      <c r="M624" s="24">
        <f t="shared" si="74"/>
        <v>34</v>
      </c>
      <c r="N624" s="26">
        <v>0</v>
      </c>
      <c r="O624" s="61">
        <f t="shared" si="75"/>
        <v>-3.1124999999999998</v>
      </c>
      <c r="P624" s="60">
        <f>'Cálculo 31.12.2021'!P624+'Cálculo Jan2022'!O624</f>
        <v>-105.82499999999999</v>
      </c>
      <c r="Q624" s="78"/>
      <c r="R624" s="75"/>
      <c r="S624" s="74"/>
      <c r="T624" s="55">
        <f t="shared" si="73"/>
        <v>267.67500000000001</v>
      </c>
      <c r="U624" s="59" t="str">
        <f t="shared" si="72"/>
        <v>NÃO</v>
      </c>
      <c r="V624" s="15"/>
    </row>
    <row r="625" spans="2:22" x14ac:dyDescent="0.2">
      <c r="B625" s="5" t="s">
        <v>581</v>
      </c>
      <c r="C625" s="5" t="s">
        <v>208</v>
      </c>
      <c r="D625" s="22">
        <f t="shared" si="68"/>
        <v>10</v>
      </c>
      <c r="E625" s="5" t="s">
        <v>171</v>
      </c>
      <c r="F625" s="20">
        <v>43552</v>
      </c>
      <c r="G625" s="34">
        <v>1</v>
      </c>
      <c r="H625" s="39">
        <v>7433.3</v>
      </c>
      <c r="I625" s="36">
        <f t="shared" si="69"/>
        <v>7433.3</v>
      </c>
      <c r="J625" s="45">
        <v>10</v>
      </c>
      <c r="K625" s="46">
        <f t="shared" si="70"/>
        <v>120</v>
      </c>
      <c r="L625" s="42">
        <f t="shared" si="71"/>
        <v>2</v>
      </c>
      <c r="M625" s="24">
        <f t="shared" si="74"/>
        <v>34</v>
      </c>
      <c r="N625" s="26">
        <v>0</v>
      </c>
      <c r="O625" s="61">
        <f t="shared" si="75"/>
        <v>-61.944166666666668</v>
      </c>
      <c r="P625" s="60">
        <f>'Cálculo 31.12.2021'!P625+'Cálculo Jan2022'!O625</f>
        <v>-2106.1016666666669</v>
      </c>
      <c r="Q625" s="78"/>
      <c r="R625" s="75"/>
      <c r="S625" s="74"/>
      <c r="T625" s="55">
        <f t="shared" si="73"/>
        <v>5327.1983333333337</v>
      </c>
      <c r="U625" s="59" t="str">
        <f t="shared" si="72"/>
        <v>NÃO</v>
      </c>
      <c r="V625" s="15"/>
    </row>
    <row r="626" spans="2:22" x14ac:dyDescent="0.2">
      <c r="B626" s="5" t="s">
        <v>581</v>
      </c>
      <c r="C626" s="5" t="s">
        <v>205</v>
      </c>
      <c r="D626" s="22">
        <f t="shared" si="68"/>
        <v>20</v>
      </c>
      <c r="E626" s="5" t="s">
        <v>526</v>
      </c>
      <c r="F626" s="20">
        <v>43585</v>
      </c>
      <c r="G626" s="34">
        <v>25</v>
      </c>
      <c r="H626" s="39">
        <f>109500.05/25</f>
        <v>4380.0020000000004</v>
      </c>
      <c r="I626" s="36">
        <f t="shared" si="69"/>
        <v>109500.05000000002</v>
      </c>
      <c r="J626" s="45">
        <v>5</v>
      </c>
      <c r="K626" s="46">
        <f t="shared" si="70"/>
        <v>60</v>
      </c>
      <c r="L626" s="42">
        <f t="shared" si="71"/>
        <v>2</v>
      </c>
      <c r="M626" s="24">
        <f t="shared" si="74"/>
        <v>33</v>
      </c>
      <c r="N626" s="26">
        <v>0</v>
      </c>
      <c r="O626" s="61">
        <f t="shared" si="75"/>
        <v>-1825.0008333333337</v>
      </c>
      <c r="P626" s="60">
        <f>'Cálculo 31.12.2021'!P626+'Cálculo Jan2022'!O626</f>
        <v>-60225.027500000011</v>
      </c>
      <c r="Q626" s="78"/>
      <c r="R626" s="75"/>
      <c r="S626" s="74"/>
      <c r="T626" s="55">
        <f t="shared" si="73"/>
        <v>49275.022500000006</v>
      </c>
      <c r="U626" s="59" t="str">
        <f t="shared" si="72"/>
        <v>NÃO</v>
      </c>
      <c r="V626" s="15"/>
    </row>
    <row r="627" spans="2:22" x14ac:dyDescent="0.2">
      <c r="B627" s="5" t="s">
        <v>581</v>
      </c>
      <c r="C627" s="5" t="s">
        <v>208</v>
      </c>
      <c r="D627" s="22">
        <f t="shared" si="68"/>
        <v>10</v>
      </c>
      <c r="E627" s="5" t="s">
        <v>172</v>
      </c>
      <c r="F627" s="20">
        <v>43626</v>
      </c>
      <c r="G627" s="34">
        <v>15</v>
      </c>
      <c r="H627" s="64">
        <v>350</v>
      </c>
      <c r="I627" s="36">
        <f t="shared" si="69"/>
        <v>5250</v>
      </c>
      <c r="J627" s="45">
        <v>10</v>
      </c>
      <c r="K627" s="46">
        <f t="shared" si="70"/>
        <v>120</v>
      </c>
      <c r="L627" s="42">
        <f t="shared" si="71"/>
        <v>2</v>
      </c>
      <c r="M627" s="24">
        <f t="shared" si="74"/>
        <v>31</v>
      </c>
      <c r="N627" s="26">
        <v>0</v>
      </c>
      <c r="O627" s="61">
        <f t="shared" si="75"/>
        <v>-43.75</v>
      </c>
      <c r="P627" s="60">
        <f>'Cálculo 31.12.2021'!P627+'Cálculo Jan2022'!O627</f>
        <v>-1356.25</v>
      </c>
      <c r="Q627" s="78"/>
      <c r="R627" s="75"/>
      <c r="S627" s="74"/>
      <c r="T627" s="55">
        <f t="shared" si="73"/>
        <v>3893.75</v>
      </c>
      <c r="U627" s="59" t="str">
        <f t="shared" si="72"/>
        <v>NÃO</v>
      </c>
      <c r="V627" s="15"/>
    </row>
    <row r="628" spans="2:22" x14ac:dyDescent="0.2">
      <c r="B628" s="5" t="s">
        <v>581</v>
      </c>
      <c r="C628" s="5" t="s">
        <v>206</v>
      </c>
      <c r="D628" s="22">
        <f t="shared" si="68"/>
        <v>10</v>
      </c>
      <c r="E628" s="5" t="s">
        <v>452</v>
      </c>
      <c r="F628" s="20">
        <v>43641</v>
      </c>
      <c r="G628" s="34">
        <v>1</v>
      </c>
      <c r="H628" s="39">
        <v>660</v>
      </c>
      <c r="I628" s="36">
        <f t="shared" si="69"/>
        <v>660</v>
      </c>
      <c r="J628" s="45">
        <v>10</v>
      </c>
      <c r="K628" s="46">
        <f t="shared" si="70"/>
        <v>120</v>
      </c>
      <c r="L628" s="42">
        <f t="shared" si="71"/>
        <v>2</v>
      </c>
      <c r="M628" s="24">
        <f t="shared" si="74"/>
        <v>31</v>
      </c>
      <c r="N628" s="26">
        <v>0</v>
      </c>
      <c r="O628" s="61">
        <f t="shared" si="75"/>
        <v>-5.5</v>
      </c>
      <c r="P628" s="60">
        <f>'Cálculo 31.12.2021'!P628+'Cálculo Jan2022'!O628</f>
        <v>-170.5</v>
      </c>
      <c r="Q628" s="78"/>
      <c r="R628" s="75"/>
      <c r="S628" s="74"/>
      <c r="T628" s="55">
        <f t="shared" si="73"/>
        <v>489.5</v>
      </c>
      <c r="U628" s="59" t="str">
        <f t="shared" si="72"/>
        <v>NÃO</v>
      </c>
      <c r="V628" s="15"/>
    </row>
    <row r="629" spans="2:22" x14ac:dyDescent="0.2">
      <c r="B629" s="5" t="s">
        <v>581</v>
      </c>
      <c r="C629" s="5" t="s">
        <v>205</v>
      </c>
      <c r="D629" s="22">
        <f t="shared" si="68"/>
        <v>20</v>
      </c>
      <c r="E629" s="5" t="s">
        <v>527</v>
      </c>
      <c r="F629" s="20">
        <v>43643</v>
      </c>
      <c r="G629" s="34">
        <v>40</v>
      </c>
      <c r="H629" s="39">
        <f>8320/40</f>
        <v>208</v>
      </c>
      <c r="I629" s="36">
        <f t="shared" si="69"/>
        <v>8320</v>
      </c>
      <c r="J629" s="45">
        <v>5</v>
      </c>
      <c r="K629" s="46">
        <f t="shared" si="70"/>
        <v>60</v>
      </c>
      <c r="L629" s="42">
        <f t="shared" si="71"/>
        <v>2</v>
      </c>
      <c r="M629" s="24">
        <f t="shared" si="74"/>
        <v>31</v>
      </c>
      <c r="N629" s="26">
        <v>0</v>
      </c>
      <c r="O629" s="61">
        <f t="shared" si="75"/>
        <v>-138.66666666666666</v>
      </c>
      <c r="P629" s="60">
        <f>'Cálculo 31.12.2021'!P629+'Cálculo Jan2022'!O629</f>
        <v>-4298.666666666667</v>
      </c>
      <c r="Q629" s="78"/>
      <c r="R629" s="75"/>
      <c r="S629" s="74"/>
      <c r="T629" s="55">
        <f t="shared" si="73"/>
        <v>4021.333333333333</v>
      </c>
      <c r="U629" s="59" t="str">
        <f t="shared" si="72"/>
        <v>NÃO</v>
      </c>
      <c r="V629" s="15"/>
    </row>
    <row r="630" spans="2:22" x14ac:dyDescent="0.2">
      <c r="B630" s="5" t="s">
        <v>581</v>
      </c>
      <c r="C630" s="5" t="s">
        <v>207</v>
      </c>
      <c r="D630" s="22">
        <f t="shared" si="68"/>
        <v>20</v>
      </c>
      <c r="E630" s="5" t="s">
        <v>540</v>
      </c>
      <c r="F630" s="20">
        <v>43648</v>
      </c>
      <c r="G630" s="34">
        <v>1</v>
      </c>
      <c r="H630" s="39">
        <v>1350</v>
      </c>
      <c r="I630" s="36">
        <f t="shared" si="69"/>
        <v>1350</v>
      </c>
      <c r="J630" s="45">
        <v>5</v>
      </c>
      <c r="K630" s="46">
        <f t="shared" si="70"/>
        <v>60</v>
      </c>
      <c r="L630" s="42">
        <f t="shared" si="71"/>
        <v>2</v>
      </c>
      <c r="M630" s="24">
        <f t="shared" si="74"/>
        <v>30</v>
      </c>
      <c r="N630" s="26">
        <v>0</v>
      </c>
      <c r="O630" s="61">
        <f t="shared" si="75"/>
        <v>-22.5</v>
      </c>
      <c r="P630" s="60">
        <f>'Cálculo 31.12.2021'!P630+'Cálculo Jan2022'!O630</f>
        <v>-675</v>
      </c>
      <c r="Q630" s="78"/>
      <c r="R630" s="75"/>
      <c r="S630" s="74"/>
      <c r="T630" s="55">
        <f t="shared" si="73"/>
        <v>675</v>
      </c>
      <c r="U630" s="59" t="str">
        <f t="shared" si="72"/>
        <v>NÃO</v>
      </c>
      <c r="V630" s="15"/>
    </row>
    <row r="631" spans="2:22" x14ac:dyDescent="0.2">
      <c r="B631" s="5" t="s">
        <v>581</v>
      </c>
      <c r="C631" s="5" t="s">
        <v>206</v>
      </c>
      <c r="D631" s="22">
        <f t="shared" si="68"/>
        <v>10</v>
      </c>
      <c r="E631" s="5" t="s">
        <v>453</v>
      </c>
      <c r="F631" s="20">
        <v>43649</v>
      </c>
      <c r="G631" s="34">
        <v>1</v>
      </c>
      <c r="H631" s="39">
        <v>2078.5</v>
      </c>
      <c r="I631" s="36">
        <f t="shared" si="69"/>
        <v>2078.5</v>
      </c>
      <c r="J631" s="45">
        <v>10</v>
      </c>
      <c r="K631" s="46">
        <f t="shared" si="70"/>
        <v>120</v>
      </c>
      <c r="L631" s="42">
        <f t="shared" si="71"/>
        <v>2</v>
      </c>
      <c r="M631" s="24">
        <f t="shared" si="74"/>
        <v>30</v>
      </c>
      <c r="N631" s="26">
        <v>0</v>
      </c>
      <c r="O631" s="61">
        <f t="shared" si="75"/>
        <v>-17.320833333333333</v>
      </c>
      <c r="P631" s="60">
        <f>'Cálculo 31.12.2021'!P631+'Cálculo Jan2022'!O631</f>
        <v>-519.625</v>
      </c>
      <c r="Q631" s="78"/>
      <c r="R631" s="75"/>
      <c r="S631" s="74"/>
      <c r="T631" s="55">
        <f t="shared" si="73"/>
        <v>1558.875</v>
      </c>
      <c r="U631" s="59" t="str">
        <f t="shared" si="72"/>
        <v>NÃO</v>
      </c>
      <c r="V631" s="15"/>
    </row>
    <row r="632" spans="2:22" x14ac:dyDescent="0.2">
      <c r="B632" s="5" t="s">
        <v>581</v>
      </c>
      <c r="C632" s="5" t="s">
        <v>207</v>
      </c>
      <c r="D632" s="22">
        <f t="shared" si="68"/>
        <v>20</v>
      </c>
      <c r="E632" s="5" t="s">
        <v>541</v>
      </c>
      <c r="F632" s="20">
        <v>43649</v>
      </c>
      <c r="G632" s="34">
        <v>1</v>
      </c>
      <c r="H632" s="39">
        <v>2964.96</v>
      </c>
      <c r="I632" s="36">
        <f t="shared" si="69"/>
        <v>2964.96</v>
      </c>
      <c r="J632" s="45">
        <v>5</v>
      </c>
      <c r="K632" s="46">
        <f t="shared" si="70"/>
        <v>60</v>
      </c>
      <c r="L632" s="42">
        <f t="shared" si="71"/>
        <v>2</v>
      </c>
      <c r="M632" s="24">
        <f t="shared" si="74"/>
        <v>30</v>
      </c>
      <c r="N632" s="26">
        <v>0</v>
      </c>
      <c r="O632" s="61">
        <f t="shared" si="75"/>
        <v>-49.416000000000004</v>
      </c>
      <c r="P632" s="60">
        <f>'Cálculo 31.12.2021'!P632+'Cálculo Jan2022'!O632</f>
        <v>-1482.48</v>
      </c>
      <c r="Q632" s="78"/>
      <c r="R632" s="75"/>
      <c r="S632" s="74"/>
      <c r="T632" s="55">
        <f t="shared" si="73"/>
        <v>1482.48</v>
      </c>
      <c r="U632" s="59" t="str">
        <f t="shared" si="72"/>
        <v>NÃO</v>
      </c>
      <c r="V632" s="15"/>
    </row>
    <row r="633" spans="2:22" x14ac:dyDescent="0.2">
      <c r="B633" s="5" t="s">
        <v>581</v>
      </c>
      <c r="C633" s="5" t="s">
        <v>205</v>
      </c>
      <c r="D633" s="22">
        <f t="shared" si="68"/>
        <v>20</v>
      </c>
      <c r="E633" s="5" t="s">
        <v>528</v>
      </c>
      <c r="F633" s="20">
        <v>43650</v>
      </c>
      <c r="G633" s="34">
        <v>4</v>
      </c>
      <c r="H633" s="39">
        <f>999.08/4</f>
        <v>249.77</v>
      </c>
      <c r="I633" s="36">
        <f t="shared" si="69"/>
        <v>999.08</v>
      </c>
      <c r="J633" s="45">
        <v>5</v>
      </c>
      <c r="K633" s="46">
        <f t="shared" si="70"/>
        <v>60</v>
      </c>
      <c r="L633" s="42">
        <f t="shared" si="71"/>
        <v>2</v>
      </c>
      <c r="M633" s="24">
        <f t="shared" si="74"/>
        <v>30</v>
      </c>
      <c r="N633" s="26">
        <v>0</v>
      </c>
      <c r="O633" s="61">
        <f t="shared" si="75"/>
        <v>-16.651333333333334</v>
      </c>
      <c r="P633" s="60">
        <f>'Cálculo 31.12.2021'!P633+'Cálculo Jan2022'!O633</f>
        <v>-499.54</v>
      </c>
      <c r="Q633" s="78"/>
      <c r="R633" s="75"/>
      <c r="S633" s="74"/>
      <c r="T633" s="55">
        <f t="shared" si="73"/>
        <v>499.54</v>
      </c>
      <c r="U633" s="59" t="str">
        <f t="shared" si="72"/>
        <v>NÃO</v>
      </c>
      <c r="V633" s="15"/>
    </row>
    <row r="634" spans="2:22" x14ac:dyDescent="0.2">
      <c r="B634" s="5" t="s">
        <v>581</v>
      </c>
      <c r="C634" s="5" t="s">
        <v>207</v>
      </c>
      <c r="D634" s="22">
        <f t="shared" si="68"/>
        <v>20</v>
      </c>
      <c r="E634" s="5" t="s">
        <v>542</v>
      </c>
      <c r="F634" s="20">
        <v>43650</v>
      </c>
      <c r="G634" s="34">
        <v>2</v>
      </c>
      <c r="H634" s="39">
        <f>2725.76/2</f>
        <v>1362.88</v>
      </c>
      <c r="I634" s="36">
        <f t="shared" si="69"/>
        <v>2725.76</v>
      </c>
      <c r="J634" s="45">
        <v>5</v>
      </c>
      <c r="K634" s="46">
        <f t="shared" si="70"/>
        <v>60</v>
      </c>
      <c r="L634" s="42">
        <f t="shared" si="71"/>
        <v>2</v>
      </c>
      <c r="M634" s="24">
        <f t="shared" si="74"/>
        <v>30</v>
      </c>
      <c r="N634" s="26">
        <v>0</v>
      </c>
      <c r="O634" s="61">
        <f t="shared" si="75"/>
        <v>-45.429333333333339</v>
      </c>
      <c r="P634" s="60">
        <f>'Cálculo 31.12.2021'!P634+'Cálculo Jan2022'!O634</f>
        <v>-1362.88</v>
      </c>
      <c r="Q634" s="78"/>
      <c r="R634" s="75"/>
      <c r="S634" s="74"/>
      <c r="T634" s="55">
        <f t="shared" si="73"/>
        <v>1362.88</v>
      </c>
      <c r="U634" s="59" t="str">
        <f t="shared" si="72"/>
        <v>NÃO</v>
      </c>
      <c r="V634" s="15"/>
    </row>
    <row r="635" spans="2:22" x14ac:dyDescent="0.2">
      <c r="B635" s="5" t="s">
        <v>581</v>
      </c>
      <c r="C635" s="5" t="s">
        <v>205</v>
      </c>
      <c r="D635" s="22">
        <f t="shared" si="68"/>
        <v>20</v>
      </c>
      <c r="E635" s="5" t="s">
        <v>529</v>
      </c>
      <c r="F635" s="20">
        <v>43657</v>
      </c>
      <c r="G635" s="34">
        <v>1</v>
      </c>
      <c r="H635" s="39">
        <v>2319</v>
      </c>
      <c r="I635" s="36">
        <f t="shared" si="69"/>
        <v>2319</v>
      </c>
      <c r="J635" s="45">
        <v>5</v>
      </c>
      <c r="K635" s="46">
        <f t="shared" si="70"/>
        <v>60</v>
      </c>
      <c r="L635" s="42">
        <f t="shared" si="71"/>
        <v>2</v>
      </c>
      <c r="M635" s="24">
        <f t="shared" si="74"/>
        <v>30</v>
      </c>
      <c r="N635" s="26">
        <v>0</v>
      </c>
      <c r="O635" s="61">
        <f t="shared" si="75"/>
        <v>-38.65</v>
      </c>
      <c r="P635" s="60">
        <f>'Cálculo 31.12.2021'!P635+'Cálculo Jan2022'!O635</f>
        <v>-1159.5</v>
      </c>
      <c r="Q635" s="78"/>
      <c r="R635" s="75"/>
      <c r="S635" s="74"/>
      <c r="T635" s="55">
        <f t="shared" si="73"/>
        <v>1159.5</v>
      </c>
      <c r="U635" s="59" t="str">
        <f t="shared" si="72"/>
        <v>NÃO</v>
      </c>
      <c r="V635" s="15"/>
    </row>
    <row r="636" spans="2:22" x14ac:dyDescent="0.2">
      <c r="B636" s="5" t="s">
        <v>581</v>
      </c>
      <c r="C636" s="5" t="s">
        <v>207</v>
      </c>
      <c r="D636" s="22">
        <f t="shared" si="68"/>
        <v>20</v>
      </c>
      <c r="E636" s="5" t="s">
        <v>543</v>
      </c>
      <c r="F636" s="20">
        <v>43658</v>
      </c>
      <c r="G636" s="34">
        <v>1</v>
      </c>
      <c r="H636" s="39">
        <v>1140.78</v>
      </c>
      <c r="I636" s="36">
        <f t="shared" si="69"/>
        <v>1140.78</v>
      </c>
      <c r="J636" s="45">
        <v>5</v>
      </c>
      <c r="K636" s="46">
        <f t="shared" si="70"/>
        <v>60</v>
      </c>
      <c r="L636" s="42">
        <f t="shared" si="71"/>
        <v>2</v>
      </c>
      <c r="M636" s="24">
        <f t="shared" si="74"/>
        <v>30</v>
      </c>
      <c r="N636" s="26">
        <v>0</v>
      </c>
      <c r="O636" s="61">
        <f t="shared" si="75"/>
        <v>-19.012999999999998</v>
      </c>
      <c r="P636" s="60">
        <f>'Cálculo 31.12.2021'!P636+'Cálculo Jan2022'!O636</f>
        <v>-570.39</v>
      </c>
      <c r="Q636" s="78"/>
      <c r="R636" s="75"/>
      <c r="S636" s="74"/>
      <c r="T636" s="55">
        <f t="shared" si="73"/>
        <v>570.39</v>
      </c>
      <c r="U636" s="59" t="str">
        <f t="shared" si="72"/>
        <v>NÃO</v>
      </c>
      <c r="V636" s="15"/>
    </row>
    <row r="637" spans="2:22" x14ac:dyDescent="0.2">
      <c r="B637" s="5" t="s">
        <v>581</v>
      </c>
      <c r="C637" s="5" t="s">
        <v>206</v>
      </c>
      <c r="D637" s="22">
        <f t="shared" si="68"/>
        <v>10</v>
      </c>
      <c r="E637" s="5" t="s">
        <v>454</v>
      </c>
      <c r="F637" s="20">
        <v>43661</v>
      </c>
      <c r="G637" s="34">
        <v>1</v>
      </c>
      <c r="H637" s="39">
        <v>263.56</v>
      </c>
      <c r="I637" s="36">
        <f t="shared" si="69"/>
        <v>263.56</v>
      </c>
      <c r="J637" s="45">
        <v>10</v>
      </c>
      <c r="K637" s="46">
        <f t="shared" si="70"/>
        <v>120</v>
      </c>
      <c r="L637" s="42">
        <f t="shared" si="71"/>
        <v>2</v>
      </c>
      <c r="M637" s="24">
        <f t="shared" si="74"/>
        <v>30</v>
      </c>
      <c r="N637" s="26">
        <v>0</v>
      </c>
      <c r="O637" s="61">
        <f t="shared" si="75"/>
        <v>-2.1963333333333335</v>
      </c>
      <c r="P637" s="60">
        <f>'Cálculo 31.12.2021'!P637+'Cálculo Jan2022'!O637</f>
        <v>-65.89</v>
      </c>
      <c r="Q637" s="78"/>
      <c r="R637" s="75"/>
      <c r="S637" s="74"/>
      <c r="T637" s="55">
        <f t="shared" si="73"/>
        <v>197.67000000000002</v>
      </c>
      <c r="U637" s="59" t="str">
        <f t="shared" si="72"/>
        <v>NÃO</v>
      </c>
      <c r="V637" s="15"/>
    </row>
    <row r="638" spans="2:22" x14ac:dyDescent="0.2">
      <c r="B638" s="5" t="s">
        <v>581</v>
      </c>
      <c r="C638" s="5" t="s">
        <v>205</v>
      </c>
      <c r="D638" s="22">
        <f t="shared" si="68"/>
        <v>20</v>
      </c>
      <c r="E638" s="5" t="s">
        <v>530</v>
      </c>
      <c r="F638" s="20">
        <v>43665</v>
      </c>
      <c r="G638" s="34">
        <v>3</v>
      </c>
      <c r="H638" s="64">
        <f>1778.7/3</f>
        <v>592.9</v>
      </c>
      <c r="I638" s="36">
        <f t="shared" si="69"/>
        <v>1778.6999999999998</v>
      </c>
      <c r="J638" s="45">
        <v>5</v>
      </c>
      <c r="K638" s="46">
        <f t="shared" si="70"/>
        <v>60</v>
      </c>
      <c r="L638" s="42">
        <f t="shared" si="71"/>
        <v>2</v>
      </c>
      <c r="M638" s="24">
        <f t="shared" si="74"/>
        <v>30</v>
      </c>
      <c r="N638" s="26">
        <v>0</v>
      </c>
      <c r="O638" s="61">
        <f t="shared" si="75"/>
        <v>-29.644999999999996</v>
      </c>
      <c r="P638" s="60">
        <f>'Cálculo 31.12.2021'!P638+'Cálculo Jan2022'!O638</f>
        <v>-889.34999999999991</v>
      </c>
      <c r="Q638" s="78"/>
      <c r="R638" s="75"/>
      <c r="S638" s="74"/>
      <c r="T638" s="55">
        <f t="shared" si="73"/>
        <v>889.34999999999991</v>
      </c>
      <c r="U638" s="59" t="str">
        <f t="shared" si="72"/>
        <v>NÃO</v>
      </c>
      <c r="V638" s="15"/>
    </row>
    <row r="639" spans="2:22" x14ac:dyDescent="0.2">
      <c r="B639" s="5" t="s">
        <v>581</v>
      </c>
      <c r="C639" s="5" t="s">
        <v>208</v>
      </c>
      <c r="D639" s="22">
        <f t="shared" si="68"/>
        <v>10</v>
      </c>
      <c r="E639" s="5" t="s">
        <v>173</v>
      </c>
      <c r="F639" s="20">
        <v>43668</v>
      </c>
      <c r="G639" s="34">
        <v>14</v>
      </c>
      <c r="H639" s="64">
        <f>17570/14</f>
        <v>1255</v>
      </c>
      <c r="I639" s="36">
        <f t="shared" si="69"/>
        <v>17570</v>
      </c>
      <c r="J639" s="45">
        <v>10</v>
      </c>
      <c r="K639" s="46">
        <f t="shared" si="70"/>
        <v>120</v>
      </c>
      <c r="L639" s="42">
        <f t="shared" si="71"/>
        <v>2</v>
      </c>
      <c r="M639" s="24">
        <f t="shared" si="74"/>
        <v>30</v>
      </c>
      <c r="N639" s="26">
        <v>0</v>
      </c>
      <c r="O639" s="61">
        <f t="shared" si="75"/>
        <v>-146.41666666666666</v>
      </c>
      <c r="P639" s="60">
        <f>'Cálculo 31.12.2021'!P639+'Cálculo Jan2022'!O639</f>
        <v>-4392.5</v>
      </c>
      <c r="Q639" s="78"/>
      <c r="R639" s="75"/>
      <c r="S639" s="74"/>
      <c r="T639" s="55">
        <f t="shared" si="73"/>
        <v>13177.5</v>
      </c>
      <c r="U639" s="59" t="str">
        <f t="shared" si="72"/>
        <v>NÃO</v>
      </c>
      <c r="V639" s="15"/>
    </row>
    <row r="640" spans="2:22" x14ac:dyDescent="0.2">
      <c r="B640" s="5" t="s">
        <v>581</v>
      </c>
      <c r="C640" s="5" t="s">
        <v>205</v>
      </c>
      <c r="D640" s="22">
        <f t="shared" si="68"/>
        <v>20</v>
      </c>
      <c r="E640" s="5" t="s">
        <v>531</v>
      </c>
      <c r="F640" s="20">
        <v>43675</v>
      </c>
      <c r="G640" s="34">
        <v>16</v>
      </c>
      <c r="H640" s="39">
        <f>11680/16</f>
        <v>730</v>
      </c>
      <c r="I640" s="36">
        <f t="shared" si="69"/>
        <v>11680</v>
      </c>
      <c r="J640" s="45">
        <v>5</v>
      </c>
      <c r="K640" s="46">
        <f t="shared" si="70"/>
        <v>60</v>
      </c>
      <c r="L640" s="42">
        <f t="shared" si="71"/>
        <v>2</v>
      </c>
      <c r="M640" s="24">
        <f t="shared" si="74"/>
        <v>30</v>
      </c>
      <c r="N640" s="26">
        <v>0</v>
      </c>
      <c r="O640" s="61">
        <f t="shared" si="75"/>
        <v>-194.66666666666666</v>
      </c>
      <c r="P640" s="60">
        <f>'Cálculo 31.12.2021'!P640+'Cálculo Jan2022'!O640</f>
        <v>-5840</v>
      </c>
      <c r="Q640" s="78"/>
      <c r="R640" s="75"/>
      <c r="S640" s="74"/>
      <c r="T640" s="55">
        <f t="shared" si="73"/>
        <v>5840</v>
      </c>
      <c r="U640" s="59" t="str">
        <f t="shared" si="72"/>
        <v>NÃO</v>
      </c>
      <c r="V640" s="15"/>
    </row>
    <row r="641" spans="2:22" x14ac:dyDescent="0.2">
      <c r="B641" s="5" t="s">
        <v>581</v>
      </c>
      <c r="C641" s="5" t="s">
        <v>207</v>
      </c>
      <c r="D641" s="22">
        <f t="shared" si="68"/>
        <v>20</v>
      </c>
      <c r="E641" s="5" t="s">
        <v>544</v>
      </c>
      <c r="F641" s="20">
        <v>43678</v>
      </c>
      <c r="G641" s="34">
        <v>1</v>
      </c>
      <c r="H641" s="39">
        <v>12438</v>
      </c>
      <c r="I641" s="36">
        <f t="shared" si="69"/>
        <v>12438</v>
      </c>
      <c r="J641" s="45">
        <v>5</v>
      </c>
      <c r="K641" s="46">
        <f t="shared" si="70"/>
        <v>60</v>
      </c>
      <c r="L641" s="42">
        <f t="shared" si="71"/>
        <v>2</v>
      </c>
      <c r="M641" s="24">
        <f t="shared" si="74"/>
        <v>29</v>
      </c>
      <c r="N641" s="26">
        <v>0</v>
      </c>
      <c r="O641" s="61">
        <f t="shared" si="75"/>
        <v>-207.3</v>
      </c>
      <c r="P641" s="60">
        <f>'Cálculo 31.12.2021'!P641+'Cálculo Jan2022'!O641</f>
        <v>-6011.7000000000007</v>
      </c>
      <c r="Q641" s="78"/>
      <c r="R641" s="75"/>
      <c r="S641" s="74"/>
      <c r="T641" s="55">
        <f t="shared" si="73"/>
        <v>6426.2999999999993</v>
      </c>
      <c r="U641" s="59" t="str">
        <f t="shared" si="72"/>
        <v>NÃO</v>
      </c>
      <c r="V641" s="15"/>
    </row>
    <row r="642" spans="2:22" x14ac:dyDescent="0.2">
      <c r="B642" s="5" t="s">
        <v>581</v>
      </c>
      <c r="C642" s="5" t="s">
        <v>205</v>
      </c>
      <c r="D642" s="22">
        <f t="shared" si="68"/>
        <v>20</v>
      </c>
      <c r="E642" s="5" t="s">
        <v>532</v>
      </c>
      <c r="F642" s="20">
        <v>43689</v>
      </c>
      <c r="G642" s="34">
        <v>3</v>
      </c>
      <c r="H642" s="39">
        <v>5000</v>
      </c>
      <c r="I642" s="36">
        <f t="shared" si="69"/>
        <v>15000</v>
      </c>
      <c r="J642" s="45">
        <v>5</v>
      </c>
      <c r="K642" s="46">
        <f t="shared" si="70"/>
        <v>60</v>
      </c>
      <c r="L642" s="42">
        <f t="shared" si="71"/>
        <v>2</v>
      </c>
      <c r="M642" s="24">
        <f t="shared" si="74"/>
        <v>29</v>
      </c>
      <c r="N642" s="26">
        <v>0</v>
      </c>
      <c r="O642" s="61">
        <f t="shared" si="75"/>
        <v>-250</v>
      </c>
      <c r="P642" s="60">
        <f>'Cálculo 31.12.2021'!P642+'Cálculo Jan2022'!O642</f>
        <v>-7250</v>
      </c>
      <c r="Q642" s="78"/>
      <c r="R642" s="75"/>
      <c r="S642" s="74"/>
      <c r="T642" s="55">
        <f t="shared" si="73"/>
        <v>7750</v>
      </c>
      <c r="U642" s="59" t="str">
        <f t="shared" si="72"/>
        <v>NÃO</v>
      </c>
      <c r="V642" s="15"/>
    </row>
    <row r="643" spans="2:22" x14ac:dyDescent="0.2">
      <c r="B643" s="5" t="s">
        <v>581</v>
      </c>
      <c r="C643" s="5" t="s">
        <v>207</v>
      </c>
      <c r="D643" s="22">
        <f t="shared" si="68"/>
        <v>20</v>
      </c>
      <c r="E643" s="5" t="s">
        <v>545</v>
      </c>
      <c r="F643" s="20">
        <v>43697</v>
      </c>
      <c r="G643" s="34">
        <v>1</v>
      </c>
      <c r="H643" s="39">
        <v>340</v>
      </c>
      <c r="I643" s="36">
        <f t="shared" si="69"/>
        <v>340</v>
      </c>
      <c r="J643" s="45">
        <v>5</v>
      </c>
      <c r="K643" s="46">
        <f t="shared" si="70"/>
        <v>60</v>
      </c>
      <c r="L643" s="42">
        <f t="shared" si="71"/>
        <v>2</v>
      </c>
      <c r="M643" s="24">
        <f t="shared" si="74"/>
        <v>29</v>
      </c>
      <c r="N643" s="26">
        <v>0</v>
      </c>
      <c r="O643" s="61">
        <f t="shared" si="75"/>
        <v>-5.666666666666667</v>
      </c>
      <c r="P643" s="60">
        <f>'Cálculo 31.12.2021'!P643+'Cálculo Jan2022'!O643</f>
        <v>-164.33333333333334</v>
      </c>
      <c r="Q643" s="78"/>
      <c r="R643" s="75"/>
      <c r="S643" s="74"/>
      <c r="T643" s="55">
        <f t="shared" si="73"/>
        <v>175.66666666666666</v>
      </c>
      <c r="U643" s="59" t="str">
        <f t="shared" si="72"/>
        <v>NÃO</v>
      </c>
      <c r="V643" s="15"/>
    </row>
    <row r="644" spans="2:22" x14ac:dyDescent="0.2">
      <c r="B644" s="5" t="s">
        <v>581</v>
      </c>
      <c r="C644" s="5" t="s">
        <v>208</v>
      </c>
      <c r="D644" s="22">
        <f t="shared" si="68"/>
        <v>10</v>
      </c>
      <c r="E644" s="5" t="s">
        <v>174</v>
      </c>
      <c r="F644" s="20">
        <v>43705</v>
      </c>
      <c r="G644" s="34">
        <v>1</v>
      </c>
      <c r="H644" s="39">
        <v>1172</v>
      </c>
      <c r="I644" s="36">
        <f t="shared" ref="I644:I707" si="76">G644*H644</f>
        <v>1172</v>
      </c>
      <c r="J644" s="45">
        <v>10</v>
      </c>
      <c r="K644" s="46">
        <f t="shared" ref="K644:K707" si="77">J644*12</f>
        <v>120</v>
      </c>
      <c r="L644" s="42">
        <f t="shared" ref="L644:L707" si="78">DATEDIF(F644,$F$2,"Y")</f>
        <v>2</v>
      </c>
      <c r="M644" s="24">
        <f t="shared" si="74"/>
        <v>29</v>
      </c>
      <c r="N644" s="26">
        <v>0</v>
      </c>
      <c r="O644" s="61">
        <f t="shared" si="75"/>
        <v>-9.7666666666666675</v>
      </c>
      <c r="P644" s="60">
        <f>'Cálculo 31.12.2021'!P644+'Cálculo Jan2022'!O644</f>
        <v>-283.23333333333335</v>
      </c>
      <c r="Q644" s="78"/>
      <c r="R644" s="75"/>
      <c r="S644" s="74"/>
      <c r="T644" s="55">
        <f t="shared" si="73"/>
        <v>888.76666666666665</v>
      </c>
      <c r="U644" s="59" t="str">
        <f t="shared" ref="U644:U707" si="79">IF(M644&gt;K644,"SIM","NÃO")</f>
        <v>NÃO</v>
      </c>
      <c r="V644" s="15"/>
    </row>
    <row r="645" spans="2:22" x14ac:dyDescent="0.2">
      <c r="B645" s="5" t="s">
        <v>581</v>
      </c>
      <c r="C645" s="5" t="s">
        <v>577</v>
      </c>
      <c r="D645" s="23">
        <v>0</v>
      </c>
      <c r="E645" s="5" t="s">
        <v>537</v>
      </c>
      <c r="F645" s="20">
        <v>43711</v>
      </c>
      <c r="G645" s="34">
        <v>1</v>
      </c>
      <c r="H645" s="39">
        <v>2800</v>
      </c>
      <c r="I645" s="36">
        <f t="shared" si="76"/>
        <v>2800</v>
      </c>
      <c r="J645" s="47">
        <v>0</v>
      </c>
      <c r="K645" s="47">
        <f t="shared" si="77"/>
        <v>0</v>
      </c>
      <c r="L645" s="42">
        <f t="shared" si="78"/>
        <v>2</v>
      </c>
      <c r="M645" s="24">
        <f t="shared" si="74"/>
        <v>28</v>
      </c>
      <c r="N645" s="26">
        <v>0</v>
      </c>
      <c r="O645" s="61">
        <v>0</v>
      </c>
      <c r="P645" s="60">
        <f>'Cálculo 31.12.2021'!P645+'Cálculo Jan2022'!O645</f>
        <v>0</v>
      </c>
      <c r="Q645" s="78"/>
      <c r="R645" s="75"/>
      <c r="S645" s="74"/>
      <c r="T645" s="55">
        <f t="shared" ref="T645:T708" si="80">I645+P645</f>
        <v>2800</v>
      </c>
      <c r="U645" s="59" t="str">
        <f t="shared" si="79"/>
        <v>SIM</v>
      </c>
      <c r="V645" s="15"/>
    </row>
    <row r="646" spans="2:22" x14ac:dyDescent="0.2">
      <c r="B646" s="5" t="s">
        <v>581</v>
      </c>
      <c r="C646" s="5" t="s">
        <v>205</v>
      </c>
      <c r="D646" s="22">
        <f t="shared" ref="D646:D673" si="81">((12*100)/K646)</f>
        <v>20</v>
      </c>
      <c r="E646" s="5" t="s">
        <v>533</v>
      </c>
      <c r="F646" s="20">
        <v>43739</v>
      </c>
      <c r="G646" s="34">
        <v>2</v>
      </c>
      <c r="H646" s="39">
        <f>11649.24/2</f>
        <v>5824.62</v>
      </c>
      <c r="I646" s="36">
        <f t="shared" si="76"/>
        <v>11649.24</v>
      </c>
      <c r="J646" s="45">
        <v>5</v>
      </c>
      <c r="K646" s="46">
        <f t="shared" si="77"/>
        <v>60</v>
      </c>
      <c r="L646" s="42">
        <f t="shared" si="78"/>
        <v>2</v>
      </c>
      <c r="M646" s="24">
        <f t="shared" si="74"/>
        <v>27</v>
      </c>
      <c r="N646" s="26">
        <v>0</v>
      </c>
      <c r="O646" s="61">
        <f t="shared" ref="O646:O673" si="82">(SLN(I646,N646,K646))*-1</f>
        <v>-194.154</v>
      </c>
      <c r="P646" s="60">
        <f>'Cálculo 31.12.2021'!P646+'Cálculo Jan2022'!O646</f>
        <v>-5242.1579999999994</v>
      </c>
      <c r="Q646" s="78"/>
      <c r="R646" s="75"/>
      <c r="S646" s="74"/>
      <c r="T646" s="55">
        <f t="shared" si="80"/>
        <v>6407.0820000000003</v>
      </c>
      <c r="U646" s="59" t="str">
        <f t="shared" si="79"/>
        <v>NÃO</v>
      </c>
      <c r="V646" s="15"/>
    </row>
    <row r="647" spans="2:22" x14ac:dyDescent="0.2">
      <c r="B647" s="5" t="s">
        <v>581</v>
      </c>
      <c r="C647" s="5" t="s">
        <v>206</v>
      </c>
      <c r="D647" s="22">
        <f t="shared" si="81"/>
        <v>10</v>
      </c>
      <c r="E647" s="5" t="s">
        <v>455</v>
      </c>
      <c r="F647" s="20">
        <v>43746</v>
      </c>
      <c r="G647" s="34">
        <v>1</v>
      </c>
      <c r="H647" s="39">
        <v>1600</v>
      </c>
      <c r="I647" s="36">
        <f t="shared" si="76"/>
        <v>1600</v>
      </c>
      <c r="J647" s="45">
        <v>10</v>
      </c>
      <c r="K647" s="46">
        <f t="shared" si="77"/>
        <v>120</v>
      </c>
      <c r="L647" s="42">
        <f t="shared" si="78"/>
        <v>2</v>
      </c>
      <c r="M647" s="24">
        <f t="shared" si="74"/>
        <v>27</v>
      </c>
      <c r="N647" s="26">
        <v>0</v>
      </c>
      <c r="O647" s="61">
        <f t="shared" si="82"/>
        <v>-13.333333333333334</v>
      </c>
      <c r="P647" s="60">
        <f>'Cálculo 31.12.2021'!P647+'Cálculo Jan2022'!O647</f>
        <v>-360</v>
      </c>
      <c r="Q647" s="78"/>
      <c r="R647" s="75"/>
      <c r="S647" s="74"/>
      <c r="T647" s="55">
        <f t="shared" si="80"/>
        <v>1240</v>
      </c>
      <c r="U647" s="59" t="str">
        <f t="shared" si="79"/>
        <v>NÃO</v>
      </c>
      <c r="V647" s="15"/>
    </row>
    <row r="648" spans="2:22" x14ac:dyDescent="0.2">
      <c r="B648" s="5" t="s">
        <v>581</v>
      </c>
      <c r="C648" s="5" t="s">
        <v>208</v>
      </c>
      <c r="D648" s="22">
        <f t="shared" si="81"/>
        <v>10</v>
      </c>
      <c r="E648" s="5" t="s">
        <v>175</v>
      </c>
      <c r="F648" s="20">
        <v>43763</v>
      </c>
      <c r="G648" s="34">
        <v>2</v>
      </c>
      <c r="H648" s="39">
        <f>8142/2</f>
        <v>4071</v>
      </c>
      <c r="I648" s="36">
        <f t="shared" si="76"/>
        <v>8142</v>
      </c>
      <c r="J648" s="45">
        <v>10</v>
      </c>
      <c r="K648" s="46">
        <f t="shared" si="77"/>
        <v>120</v>
      </c>
      <c r="L648" s="42">
        <f t="shared" si="78"/>
        <v>2</v>
      </c>
      <c r="M648" s="24">
        <f t="shared" si="74"/>
        <v>27</v>
      </c>
      <c r="N648" s="26">
        <v>0</v>
      </c>
      <c r="O648" s="61">
        <f t="shared" si="82"/>
        <v>-67.849999999999994</v>
      </c>
      <c r="P648" s="60">
        <f>'Cálculo 31.12.2021'!P648+'Cálculo Jan2022'!O648</f>
        <v>-1831.9499999999998</v>
      </c>
      <c r="Q648" s="78"/>
      <c r="R648" s="75"/>
      <c r="S648" s="74"/>
      <c r="T648" s="55">
        <f t="shared" si="80"/>
        <v>6310.05</v>
      </c>
      <c r="U648" s="59" t="str">
        <f t="shared" si="79"/>
        <v>NÃO</v>
      </c>
      <c r="V648" s="15"/>
    </row>
    <row r="649" spans="2:22" x14ac:dyDescent="0.2">
      <c r="B649" s="5" t="s">
        <v>581</v>
      </c>
      <c r="C649" s="5" t="s">
        <v>206</v>
      </c>
      <c r="D649" s="22">
        <f t="shared" si="81"/>
        <v>10</v>
      </c>
      <c r="E649" s="5" t="s">
        <v>456</v>
      </c>
      <c r="F649" s="20">
        <v>43810</v>
      </c>
      <c r="G649" s="34">
        <v>2</v>
      </c>
      <c r="H649" s="64">
        <v>806.67</v>
      </c>
      <c r="I649" s="65">
        <f t="shared" si="76"/>
        <v>1613.34</v>
      </c>
      <c r="J649" s="45">
        <v>10</v>
      </c>
      <c r="K649" s="46">
        <f t="shared" si="77"/>
        <v>120</v>
      </c>
      <c r="L649" s="42">
        <f t="shared" si="78"/>
        <v>2</v>
      </c>
      <c r="M649" s="24">
        <f t="shared" si="74"/>
        <v>25</v>
      </c>
      <c r="N649" s="26">
        <v>0</v>
      </c>
      <c r="O649" s="61">
        <f t="shared" si="82"/>
        <v>-13.4445</v>
      </c>
      <c r="P649" s="60">
        <f>'Cálculo 31.12.2021'!P649+'Cálculo Jan2022'!O649</f>
        <v>-336.11250000000001</v>
      </c>
      <c r="Q649" s="78"/>
      <c r="R649" s="75"/>
      <c r="S649" s="74"/>
      <c r="T649" s="55">
        <f t="shared" si="80"/>
        <v>1277.2275</v>
      </c>
      <c r="U649" s="59" t="str">
        <f t="shared" si="79"/>
        <v>NÃO</v>
      </c>
      <c r="V649" s="15"/>
    </row>
    <row r="650" spans="2:22" x14ac:dyDescent="0.2">
      <c r="B650" s="5" t="s">
        <v>581</v>
      </c>
      <c r="C650" s="5" t="s">
        <v>206</v>
      </c>
      <c r="D650" s="22">
        <f t="shared" si="81"/>
        <v>10</v>
      </c>
      <c r="E650" s="5" t="s">
        <v>457</v>
      </c>
      <c r="F650" s="20">
        <v>43810</v>
      </c>
      <c r="G650" s="34">
        <v>18</v>
      </c>
      <c r="H650" s="64">
        <v>653.9</v>
      </c>
      <c r="I650" s="36">
        <f t="shared" si="76"/>
        <v>11770.199999999999</v>
      </c>
      <c r="J650" s="45">
        <v>10</v>
      </c>
      <c r="K650" s="46">
        <f t="shared" si="77"/>
        <v>120</v>
      </c>
      <c r="L650" s="42">
        <f t="shared" si="78"/>
        <v>2</v>
      </c>
      <c r="M650" s="24">
        <f t="shared" si="74"/>
        <v>25</v>
      </c>
      <c r="N650" s="26">
        <v>0</v>
      </c>
      <c r="O650" s="61">
        <f t="shared" si="82"/>
        <v>-98.084999999999994</v>
      </c>
      <c r="P650" s="60">
        <f>'Cálculo 31.12.2021'!P650+'Cálculo Jan2022'!O650</f>
        <v>-2452.125</v>
      </c>
      <c r="Q650" s="78"/>
      <c r="R650" s="75"/>
      <c r="S650" s="74"/>
      <c r="T650" s="55">
        <f t="shared" si="80"/>
        <v>9318.0749999999989</v>
      </c>
      <c r="U650" s="59" t="str">
        <f t="shared" si="79"/>
        <v>NÃO</v>
      </c>
      <c r="V650" s="15"/>
    </row>
    <row r="651" spans="2:22" x14ac:dyDescent="0.2">
      <c r="B651" s="5" t="s">
        <v>581</v>
      </c>
      <c r="C651" s="5" t="s">
        <v>206</v>
      </c>
      <c r="D651" s="22">
        <f t="shared" si="81"/>
        <v>10</v>
      </c>
      <c r="E651" s="5" t="s">
        <v>458</v>
      </c>
      <c r="F651" s="20">
        <v>43810</v>
      </c>
      <c r="G651" s="34">
        <v>5</v>
      </c>
      <c r="H651" s="64">
        <v>475.12</v>
      </c>
      <c r="I651" s="65">
        <f t="shared" si="76"/>
        <v>2375.6</v>
      </c>
      <c r="J651" s="45">
        <v>10</v>
      </c>
      <c r="K651" s="46">
        <f t="shared" si="77"/>
        <v>120</v>
      </c>
      <c r="L651" s="42">
        <f t="shared" si="78"/>
        <v>2</v>
      </c>
      <c r="M651" s="24">
        <f t="shared" ref="M651:M714" si="83">DATEDIF(F651,$F$2,"M")</f>
        <v>25</v>
      </c>
      <c r="N651" s="26">
        <v>0</v>
      </c>
      <c r="O651" s="61">
        <f t="shared" si="82"/>
        <v>-19.796666666666667</v>
      </c>
      <c r="P651" s="60">
        <f>'Cálculo 31.12.2021'!P651+'Cálculo Jan2022'!O651</f>
        <v>-494.91666666666669</v>
      </c>
      <c r="Q651" s="78"/>
      <c r="R651" s="75"/>
      <c r="S651" s="74"/>
      <c r="T651" s="55">
        <f t="shared" si="80"/>
        <v>1880.6833333333332</v>
      </c>
      <c r="U651" s="59" t="str">
        <f t="shared" si="79"/>
        <v>NÃO</v>
      </c>
      <c r="V651" s="15"/>
    </row>
    <row r="652" spans="2:22" x14ac:dyDescent="0.2">
      <c r="B652" s="5" t="s">
        <v>581</v>
      </c>
      <c r="C652" s="5" t="s">
        <v>206</v>
      </c>
      <c r="D652" s="22">
        <f t="shared" si="81"/>
        <v>10</v>
      </c>
      <c r="E652" s="5" t="s">
        <v>459</v>
      </c>
      <c r="F652" s="20">
        <v>43812</v>
      </c>
      <c r="G652" s="34">
        <v>3</v>
      </c>
      <c r="H652" s="39">
        <v>580</v>
      </c>
      <c r="I652" s="36">
        <f t="shared" si="76"/>
        <v>1740</v>
      </c>
      <c r="J652" s="45">
        <v>10</v>
      </c>
      <c r="K652" s="46">
        <f t="shared" si="77"/>
        <v>120</v>
      </c>
      <c r="L652" s="42">
        <f t="shared" si="78"/>
        <v>2</v>
      </c>
      <c r="M652" s="24">
        <f t="shared" si="83"/>
        <v>25</v>
      </c>
      <c r="N652" s="26">
        <v>0</v>
      </c>
      <c r="O652" s="61">
        <f t="shared" si="82"/>
        <v>-14.5</v>
      </c>
      <c r="P652" s="60">
        <f>'Cálculo 31.12.2021'!P652+'Cálculo Jan2022'!O652</f>
        <v>-362.5</v>
      </c>
      <c r="Q652" s="78"/>
      <c r="R652" s="75"/>
      <c r="S652" s="74"/>
      <c r="T652" s="55">
        <f t="shared" si="80"/>
        <v>1377.5</v>
      </c>
      <c r="U652" s="59" t="str">
        <f t="shared" si="79"/>
        <v>NÃO</v>
      </c>
      <c r="V652" s="15"/>
    </row>
    <row r="653" spans="2:22" x14ac:dyDescent="0.2">
      <c r="B653" s="5" t="s">
        <v>581</v>
      </c>
      <c r="C653" s="5" t="s">
        <v>206</v>
      </c>
      <c r="D653" s="22">
        <f t="shared" si="81"/>
        <v>10</v>
      </c>
      <c r="E653" s="5" t="s">
        <v>460</v>
      </c>
      <c r="F653" s="20">
        <v>43812</v>
      </c>
      <c r="G653" s="34">
        <v>3</v>
      </c>
      <c r="H653" s="39">
        <v>600</v>
      </c>
      <c r="I653" s="36">
        <f t="shared" si="76"/>
        <v>1800</v>
      </c>
      <c r="J653" s="45">
        <v>10</v>
      </c>
      <c r="K653" s="46">
        <f t="shared" si="77"/>
        <v>120</v>
      </c>
      <c r="L653" s="42">
        <f t="shared" si="78"/>
        <v>2</v>
      </c>
      <c r="M653" s="24">
        <f t="shared" si="83"/>
        <v>25</v>
      </c>
      <c r="N653" s="26">
        <v>0</v>
      </c>
      <c r="O653" s="61">
        <f t="shared" si="82"/>
        <v>-15</v>
      </c>
      <c r="P653" s="60">
        <f>'Cálculo 31.12.2021'!P653+'Cálculo Jan2022'!O653</f>
        <v>-375</v>
      </c>
      <c r="Q653" s="78"/>
      <c r="R653" s="75"/>
      <c r="S653" s="74"/>
      <c r="T653" s="55">
        <f t="shared" si="80"/>
        <v>1425</v>
      </c>
      <c r="U653" s="59" t="str">
        <f t="shared" si="79"/>
        <v>NÃO</v>
      </c>
      <c r="V653" s="15"/>
    </row>
    <row r="654" spans="2:22" x14ac:dyDescent="0.2">
      <c r="B654" s="5" t="s">
        <v>581</v>
      </c>
      <c r="C654" s="5" t="s">
        <v>206</v>
      </c>
      <c r="D654" s="22">
        <f t="shared" si="81"/>
        <v>10</v>
      </c>
      <c r="E654" s="5" t="s">
        <v>461</v>
      </c>
      <c r="F654" s="20">
        <v>43812</v>
      </c>
      <c r="G654" s="34">
        <v>4</v>
      </c>
      <c r="H654" s="39">
        <v>1240</v>
      </c>
      <c r="I654" s="36">
        <f t="shared" si="76"/>
        <v>4960</v>
      </c>
      <c r="J654" s="45">
        <v>10</v>
      </c>
      <c r="K654" s="46">
        <f t="shared" si="77"/>
        <v>120</v>
      </c>
      <c r="L654" s="42">
        <f t="shared" si="78"/>
        <v>2</v>
      </c>
      <c r="M654" s="24">
        <f t="shared" si="83"/>
        <v>25</v>
      </c>
      <c r="N654" s="26">
        <v>0</v>
      </c>
      <c r="O654" s="61">
        <f t="shared" si="82"/>
        <v>-41.333333333333336</v>
      </c>
      <c r="P654" s="60">
        <f>'Cálculo 31.12.2021'!P654+'Cálculo Jan2022'!O654</f>
        <v>-1033.3333333333333</v>
      </c>
      <c r="Q654" s="78"/>
      <c r="R654" s="75"/>
      <c r="S654" s="74"/>
      <c r="T654" s="55">
        <f t="shared" si="80"/>
        <v>3926.666666666667</v>
      </c>
      <c r="U654" s="59" t="str">
        <f t="shared" si="79"/>
        <v>NÃO</v>
      </c>
      <c r="V654" s="15"/>
    </row>
    <row r="655" spans="2:22" x14ac:dyDescent="0.2">
      <c r="B655" s="5" t="s">
        <v>581</v>
      </c>
      <c r="C655" s="5" t="s">
        <v>206</v>
      </c>
      <c r="D655" s="22">
        <f t="shared" si="81"/>
        <v>10</v>
      </c>
      <c r="E655" s="5" t="s">
        <v>462</v>
      </c>
      <c r="F655" s="20">
        <v>43812</v>
      </c>
      <c r="G655" s="34">
        <v>7</v>
      </c>
      <c r="H655" s="64">
        <v>360</v>
      </c>
      <c r="I655" s="36">
        <f t="shared" si="76"/>
        <v>2520</v>
      </c>
      <c r="J655" s="45">
        <v>10</v>
      </c>
      <c r="K655" s="46">
        <f t="shared" si="77"/>
        <v>120</v>
      </c>
      <c r="L655" s="42">
        <f t="shared" si="78"/>
        <v>2</v>
      </c>
      <c r="M655" s="24">
        <f t="shared" si="83"/>
        <v>25</v>
      </c>
      <c r="N655" s="26">
        <v>0</v>
      </c>
      <c r="O655" s="61">
        <f t="shared" si="82"/>
        <v>-21</v>
      </c>
      <c r="P655" s="60">
        <f>'Cálculo 31.12.2021'!P655+'Cálculo Jan2022'!O655</f>
        <v>-525</v>
      </c>
      <c r="Q655" s="78"/>
      <c r="R655" s="75"/>
      <c r="S655" s="74"/>
      <c r="T655" s="55">
        <f t="shared" si="80"/>
        <v>1995</v>
      </c>
      <c r="U655" s="59" t="str">
        <f t="shared" si="79"/>
        <v>NÃO</v>
      </c>
      <c r="V655" s="15"/>
    </row>
    <row r="656" spans="2:22" x14ac:dyDescent="0.2">
      <c r="B656" s="5" t="s">
        <v>582</v>
      </c>
      <c r="C656" s="5" t="s">
        <v>6</v>
      </c>
      <c r="D656" s="22">
        <f t="shared" si="81"/>
        <v>4</v>
      </c>
      <c r="E656" s="5" t="s">
        <v>549</v>
      </c>
      <c r="F656" s="20">
        <v>43815</v>
      </c>
      <c r="G656" s="34">
        <v>1</v>
      </c>
      <c r="H656" s="39">
        <v>850</v>
      </c>
      <c r="I656" s="36">
        <f t="shared" si="76"/>
        <v>850</v>
      </c>
      <c r="J656" s="45">
        <v>25</v>
      </c>
      <c r="K656" s="46">
        <f t="shared" si="77"/>
        <v>300</v>
      </c>
      <c r="L656" s="42">
        <f t="shared" si="78"/>
        <v>2</v>
      </c>
      <c r="M656" s="24">
        <f t="shared" si="83"/>
        <v>25</v>
      </c>
      <c r="N656" s="26">
        <v>0</v>
      </c>
      <c r="O656" s="61">
        <f t="shared" si="82"/>
        <v>-2.8333333333333335</v>
      </c>
      <c r="P656" s="60">
        <f>'Cálculo 31.12.2021'!P656+'Cálculo Jan2022'!O656</f>
        <v>-70.833333333333329</v>
      </c>
      <c r="Q656" s="78"/>
      <c r="R656" s="75"/>
      <c r="S656" s="74"/>
      <c r="T656" s="55">
        <f t="shared" si="80"/>
        <v>779.16666666666663</v>
      </c>
      <c r="U656" s="59" t="str">
        <f t="shared" si="79"/>
        <v>NÃO</v>
      </c>
      <c r="V656" s="15"/>
    </row>
    <row r="657" spans="2:22" x14ac:dyDescent="0.2">
      <c r="B657" s="5" t="s">
        <v>581</v>
      </c>
      <c r="C657" s="5" t="s">
        <v>207</v>
      </c>
      <c r="D657" s="22">
        <f t="shared" si="81"/>
        <v>20</v>
      </c>
      <c r="E657" s="5" t="s">
        <v>546</v>
      </c>
      <c r="F657" s="20">
        <v>43878</v>
      </c>
      <c r="G657" s="34">
        <v>1</v>
      </c>
      <c r="H657" s="39">
        <v>2249.86</v>
      </c>
      <c r="I657" s="36">
        <f t="shared" si="76"/>
        <v>2249.86</v>
      </c>
      <c r="J657" s="45">
        <v>5</v>
      </c>
      <c r="K657" s="46">
        <f t="shared" si="77"/>
        <v>60</v>
      </c>
      <c r="L657" s="42">
        <f t="shared" si="78"/>
        <v>1</v>
      </c>
      <c r="M657" s="24">
        <f t="shared" si="83"/>
        <v>23</v>
      </c>
      <c r="N657" s="26">
        <v>0</v>
      </c>
      <c r="O657" s="61">
        <f t="shared" si="82"/>
        <v>-37.497666666666667</v>
      </c>
      <c r="P657" s="60">
        <f>'Cálculo 31.12.2021'!P657+'Cálculo Jan2022'!O657</f>
        <v>-862.44633333333331</v>
      </c>
      <c r="Q657" s="78"/>
      <c r="R657" s="75"/>
      <c r="S657" s="74"/>
      <c r="T657" s="55">
        <f t="shared" si="80"/>
        <v>1387.4136666666668</v>
      </c>
      <c r="U657" s="59" t="str">
        <f t="shared" si="79"/>
        <v>NÃO</v>
      </c>
      <c r="V657" s="15"/>
    </row>
    <row r="658" spans="2:22" x14ac:dyDescent="0.2">
      <c r="B658" s="5" t="s">
        <v>581</v>
      </c>
      <c r="C658" s="5" t="s">
        <v>208</v>
      </c>
      <c r="D658" s="22">
        <f t="shared" si="81"/>
        <v>10</v>
      </c>
      <c r="E658" s="5" t="s">
        <v>176</v>
      </c>
      <c r="F658" s="20">
        <v>43972</v>
      </c>
      <c r="G658" s="34">
        <v>13</v>
      </c>
      <c r="H658" s="64">
        <f>6799.2/13</f>
        <v>523.01538461538462</v>
      </c>
      <c r="I658" s="36">
        <f t="shared" si="76"/>
        <v>6799.2</v>
      </c>
      <c r="J658" s="45">
        <v>10</v>
      </c>
      <c r="K658" s="46">
        <f t="shared" si="77"/>
        <v>120</v>
      </c>
      <c r="L658" s="42">
        <f t="shared" si="78"/>
        <v>1</v>
      </c>
      <c r="M658" s="24">
        <f t="shared" si="83"/>
        <v>20</v>
      </c>
      <c r="N658" s="26">
        <v>0</v>
      </c>
      <c r="O658" s="61">
        <f t="shared" si="82"/>
        <v>-56.66</v>
      </c>
      <c r="P658" s="60">
        <f>'Cálculo 31.12.2021'!P658+'Cálculo Jan2022'!O658</f>
        <v>-1133.2</v>
      </c>
      <c r="Q658" s="78"/>
      <c r="R658" s="75"/>
      <c r="S658" s="74"/>
      <c r="T658" s="55">
        <f t="shared" si="80"/>
        <v>5666</v>
      </c>
      <c r="U658" s="59" t="str">
        <f t="shared" si="79"/>
        <v>NÃO</v>
      </c>
      <c r="V658" s="15"/>
    </row>
    <row r="659" spans="2:22" x14ac:dyDescent="0.2">
      <c r="B659" s="5" t="s">
        <v>581</v>
      </c>
      <c r="C659" s="5" t="s">
        <v>208</v>
      </c>
      <c r="D659" s="22">
        <f t="shared" si="81"/>
        <v>10</v>
      </c>
      <c r="E659" s="5" t="s">
        <v>177</v>
      </c>
      <c r="F659" s="20">
        <v>44006</v>
      </c>
      <c r="G659" s="34">
        <v>1</v>
      </c>
      <c r="H659" s="39">
        <v>650</v>
      </c>
      <c r="I659" s="36">
        <f t="shared" si="76"/>
        <v>650</v>
      </c>
      <c r="J659" s="45">
        <v>10</v>
      </c>
      <c r="K659" s="46">
        <f t="shared" si="77"/>
        <v>120</v>
      </c>
      <c r="L659" s="42">
        <f t="shared" si="78"/>
        <v>1</v>
      </c>
      <c r="M659" s="24">
        <f t="shared" si="83"/>
        <v>19</v>
      </c>
      <c r="N659" s="26">
        <v>0</v>
      </c>
      <c r="O659" s="61">
        <f t="shared" si="82"/>
        <v>-5.416666666666667</v>
      </c>
      <c r="P659" s="60">
        <f>'Cálculo 31.12.2021'!P659+'Cálculo Jan2022'!O659</f>
        <v>-102.91666666666667</v>
      </c>
      <c r="Q659" s="78"/>
      <c r="R659" s="75"/>
      <c r="S659" s="74"/>
      <c r="T659" s="55">
        <f t="shared" si="80"/>
        <v>547.08333333333337</v>
      </c>
      <c r="U659" s="59" t="str">
        <f t="shared" si="79"/>
        <v>NÃO</v>
      </c>
      <c r="V659" s="15"/>
    </row>
    <row r="660" spans="2:22" x14ac:dyDescent="0.2">
      <c r="B660" s="5" t="s">
        <v>581</v>
      </c>
      <c r="C660" s="5" t="s">
        <v>208</v>
      </c>
      <c r="D660" s="22">
        <f t="shared" si="81"/>
        <v>10</v>
      </c>
      <c r="E660" s="5" t="s">
        <v>178</v>
      </c>
      <c r="F660" s="20">
        <v>44025</v>
      </c>
      <c r="G660" s="34">
        <v>1</v>
      </c>
      <c r="H660" s="39">
        <v>18890.669999999998</v>
      </c>
      <c r="I660" s="36">
        <f t="shared" si="76"/>
        <v>18890.669999999998</v>
      </c>
      <c r="J660" s="45">
        <v>10</v>
      </c>
      <c r="K660" s="46">
        <f t="shared" si="77"/>
        <v>120</v>
      </c>
      <c r="L660" s="42">
        <f t="shared" si="78"/>
        <v>1</v>
      </c>
      <c r="M660" s="24">
        <f t="shared" si="83"/>
        <v>18</v>
      </c>
      <c r="N660" s="26">
        <v>0</v>
      </c>
      <c r="O660" s="61">
        <f t="shared" si="82"/>
        <v>-157.42224999999999</v>
      </c>
      <c r="P660" s="60">
        <f>'Cálculo 31.12.2021'!P660+'Cálculo Jan2022'!O660</f>
        <v>-2833.6005</v>
      </c>
      <c r="Q660" s="78"/>
      <c r="R660" s="75"/>
      <c r="S660" s="74"/>
      <c r="T660" s="55">
        <f t="shared" si="80"/>
        <v>16057.069499999998</v>
      </c>
      <c r="U660" s="59" t="str">
        <f t="shared" si="79"/>
        <v>NÃO</v>
      </c>
      <c r="V660" s="15"/>
    </row>
    <row r="661" spans="2:22" x14ac:dyDescent="0.2">
      <c r="B661" s="5" t="s">
        <v>581</v>
      </c>
      <c r="C661" s="5" t="s">
        <v>205</v>
      </c>
      <c r="D661" s="22">
        <f t="shared" si="81"/>
        <v>20</v>
      </c>
      <c r="E661" s="5" t="s">
        <v>534</v>
      </c>
      <c r="F661" s="20">
        <v>44029</v>
      </c>
      <c r="G661" s="34">
        <v>1</v>
      </c>
      <c r="H661" s="39">
        <v>623</v>
      </c>
      <c r="I661" s="36">
        <f t="shared" si="76"/>
        <v>623</v>
      </c>
      <c r="J661" s="45">
        <v>5</v>
      </c>
      <c r="K661" s="46">
        <f t="shared" si="77"/>
        <v>60</v>
      </c>
      <c r="L661" s="42">
        <f t="shared" si="78"/>
        <v>1</v>
      </c>
      <c r="M661" s="24">
        <f t="shared" si="83"/>
        <v>18</v>
      </c>
      <c r="N661" s="26">
        <v>0</v>
      </c>
      <c r="O661" s="61">
        <f t="shared" si="82"/>
        <v>-10.383333333333333</v>
      </c>
      <c r="P661" s="60">
        <f>'Cálculo 31.12.2021'!P661+'Cálculo Jan2022'!O661</f>
        <v>-186.89999999999998</v>
      </c>
      <c r="Q661" s="78"/>
      <c r="R661" s="75"/>
      <c r="S661" s="74"/>
      <c r="T661" s="55">
        <f t="shared" si="80"/>
        <v>436.1</v>
      </c>
      <c r="U661" s="59" t="str">
        <f t="shared" si="79"/>
        <v>NÃO</v>
      </c>
      <c r="V661" s="15"/>
    </row>
    <row r="662" spans="2:22" x14ac:dyDescent="0.2">
      <c r="B662" s="5" t="s">
        <v>581</v>
      </c>
      <c r="C662" s="5" t="s">
        <v>208</v>
      </c>
      <c r="D662" s="22">
        <f t="shared" si="81"/>
        <v>10</v>
      </c>
      <c r="E662" s="5" t="s">
        <v>179</v>
      </c>
      <c r="F662" s="20">
        <v>44033</v>
      </c>
      <c r="G662" s="34">
        <v>1</v>
      </c>
      <c r="H662" s="39">
        <v>2770</v>
      </c>
      <c r="I662" s="36">
        <f t="shared" si="76"/>
        <v>2770</v>
      </c>
      <c r="J662" s="45">
        <v>10</v>
      </c>
      <c r="K662" s="46">
        <f t="shared" si="77"/>
        <v>120</v>
      </c>
      <c r="L662" s="42">
        <f t="shared" si="78"/>
        <v>1</v>
      </c>
      <c r="M662" s="24">
        <f t="shared" si="83"/>
        <v>18</v>
      </c>
      <c r="N662" s="26">
        <v>0</v>
      </c>
      <c r="O662" s="61">
        <f t="shared" si="82"/>
        <v>-23.083333333333332</v>
      </c>
      <c r="P662" s="60">
        <f>'Cálculo 31.12.2021'!P662+'Cálculo Jan2022'!O662</f>
        <v>-415.49999999999994</v>
      </c>
      <c r="Q662" s="78"/>
      <c r="R662" s="75"/>
      <c r="S662" s="74"/>
      <c r="T662" s="55">
        <f t="shared" si="80"/>
        <v>2354.5</v>
      </c>
      <c r="U662" s="59" t="str">
        <f t="shared" si="79"/>
        <v>NÃO</v>
      </c>
      <c r="V662" s="15"/>
    </row>
    <row r="663" spans="2:22" x14ac:dyDescent="0.2">
      <c r="B663" s="5" t="s">
        <v>581</v>
      </c>
      <c r="C663" s="5" t="s">
        <v>206</v>
      </c>
      <c r="D663" s="22">
        <f t="shared" si="81"/>
        <v>10</v>
      </c>
      <c r="E663" s="5" t="s">
        <v>463</v>
      </c>
      <c r="F663" s="20">
        <v>44041</v>
      </c>
      <c r="G663" s="34">
        <v>3</v>
      </c>
      <c r="H663" s="64">
        <f>1665/3</f>
        <v>555</v>
      </c>
      <c r="I663" s="36">
        <f t="shared" si="76"/>
        <v>1665</v>
      </c>
      <c r="J663" s="45">
        <v>10</v>
      </c>
      <c r="K663" s="46">
        <f t="shared" si="77"/>
        <v>120</v>
      </c>
      <c r="L663" s="42">
        <f t="shared" si="78"/>
        <v>1</v>
      </c>
      <c r="M663" s="24">
        <f t="shared" si="83"/>
        <v>18</v>
      </c>
      <c r="N663" s="26">
        <v>0</v>
      </c>
      <c r="O663" s="61">
        <f t="shared" si="82"/>
        <v>-13.875</v>
      </c>
      <c r="P663" s="60">
        <f>'Cálculo 31.12.2021'!P663+'Cálculo Jan2022'!O663</f>
        <v>-249.75</v>
      </c>
      <c r="Q663" s="78"/>
      <c r="R663" s="75"/>
      <c r="S663" s="74"/>
      <c r="T663" s="55">
        <f t="shared" si="80"/>
        <v>1415.25</v>
      </c>
      <c r="U663" s="59" t="str">
        <f t="shared" si="79"/>
        <v>NÃO</v>
      </c>
      <c r="V663" s="15"/>
    </row>
    <row r="664" spans="2:22" x14ac:dyDescent="0.2">
      <c r="B664" s="5" t="s">
        <v>581</v>
      </c>
      <c r="C664" s="5" t="s">
        <v>206</v>
      </c>
      <c r="D664" s="22">
        <f t="shared" si="81"/>
        <v>10</v>
      </c>
      <c r="E664" s="5" t="s">
        <v>464</v>
      </c>
      <c r="F664" s="20">
        <v>44055</v>
      </c>
      <c r="G664" s="34">
        <v>2</v>
      </c>
      <c r="H664" s="64">
        <f>798/2</f>
        <v>399</v>
      </c>
      <c r="I664" s="36">
        <f t="shared" si="76"/>
        <v>798</v>
      </c>
      <c r="J664" s="45">
        <v>10</v>
      </c>
      <c r="K664" s="46">
        <f t="shared" si="77"/>
        <v>120</v>
      </c>
      <c r="L664" s="42">
        <f t="shared" si="78"/>
        <v>1</v>
      </c>
      <c r="M664" s="24">
        <f t="shared" si="83"/>
        <v>17</v>
      </c>
      <c r="N664" s="26">
        <v>0</v>
      </c>
      <c r="O664" s="61">
        <f t="shared" si="82"/>
        <v>-6.65</v>
      </c>
      <c r="P664" s="60">
        <f>'Cálculo 31.12.2021'!P664+'Cálculo Jan2022'!O664</f>
        <v>-113.05000000000001</v>
      </c>
      <c r="Q664" s="78"/>
      <c r="R664" s="75"/>
      <c r="S664" s="74"/>
      <c r="T664" s="55">
        <f t="shared" si="80"/>
        <v>684.95</v>
      </c>
      <c r="U664" s="59" t="str">
        <f t="shared" si="79"/>
        <v>NÃO</v>
      </c>
      <c r="V664" s="15"/>
    </row>
    <row r="665" spans="2:22" x14ac:dyDescent="0.2">
      <c r="B665" s="5" t="s">
        <v>582</v>
      </c>
      <c r="C665" s="5" t="s">
        <v>6</v>
      </c>
      <c r="D665" s="22">
        <f t="shared" si="81"/>
        <v>4</v>
      </c>
      <c r="E665" s="5" t="s">
        <v>550</v>
      </c>
      <c r="F665" s="20">
        <v>44060</v>
      </c>
      <c r="G665" s="34">
        <v>1</v>
      </c>
      <c r="H665" s="39">
        <v>1038</v>
      </c>
      <c r="I665" s="36">
        <f t="shared" si="76"/>
        <v>1038</v>
      </c>
      <c r="J665" s="45">
        <v>25</v>
      </c>
      <c r="K665" s="46">
        <f t="shared" si="77"/>
        <v>300</v>
      </c>
      <c r="L665" s="42">
        <f t="shared" si="78"/>
        <v>1</v>
      </c>
      <c r="M665" s="24">
        <f t="shared" si="83"/>
        <v>17</v>
      </c>
      <c r="N665" s="26">
        <v>0</v>
      </c>
      <c r="O665" s="61">
        <f t="shared" si="82"/>
        <v>-3.46</v>
      </c>
      <c r="P665" s="60">
        <f>'Cálculo 31.12.2021'!P665+'Cálculo Jan2022'!O665</f>
        <v>-58.82</v>
      </c>
      <c r="Q665" s="78"/>
      <c r="R665" s="75"/>
      <c r="S665" s="74"/>
      <c r="T665" s="55">
        <f t="shared" si="80"/>
        <v>979.18</v>
      </c>
      <c r="U665" s="59" t="str">
        <f t="shared" si="79"/>
        <v>NÃO</v>
      </c>
      <c r="V665" s="15"/>
    </row>
    <row r="666" spans="2:22" x14ac:dyDescent="0.2">
      <c r="B666" s="5" t="s">
        <v>581</v>
      </c>
      <c r="C666" s="5" t="s">
        <v>208</v>
      </c>
      <c r="D666" s="22">
        <f t="shared" si="81"/>
        <v>10</v>
      </c>
      <c r="E666" s="5" t="s">
        <v>204</v>
      </c>
      <c r="F666" s="20">
        <v>44074</v>
      </c>
      <c r="G666" s="34">
        <v>1</v>
      </c>
      <c r="H666" s="39">
        <v>3700</v>
      </c>
      <c r="I666" s="36">
        <f t="shared" si="76"/>
        <v>3700</v>
      </c>
      <c r="J666" s="45">
        <v>10</v>
      </c>
      <c r="K666" s="46">
        <f t="shared" si="77"/>
        <v>120</v>
      </c>
      <c r="L666" s="42">
        <f t="shared" si="78"/>
        <v>1</v>
      </c>
      <c r="M666" s="24">
        <f t="shared" si="83"/>
        <v>17</v>
      </c>
      <c r="N666" s="26">
        <v>0</v>
      </c>
      <c r="O666" s="61">
        <f t="shared" si="82"/>
        <v>-30.833333333333332</v>
      </c>
      <c r="P666" s="60">
        <f>'Cálculo 31.12.2021'!P666+'Cálculo Jan2022'!O666</f>
        <v>-524.16666666666663</v>
      </c>
      <c r="Q666" s="78"/>
      <c r="R666" s="75"/>
      <c r="S666" s="74"/>
      <c r="T666" s="55">
        <f t="shared" si="80"/>
        <v>3175.8333333333335</v>
      </c>
      <c r="U666" s="59" t="str">
        <f t="shared" si="79"/>
        <v>NÃO</v>
      </c>
      <c r="V666" s="15"/>
    </row>
    <row r="667" spans="2:22" x14ac:dyDescent="0.2">
      <c r="B667" s="5" t="s">
        <v>581</v>
      </c>
      <c r="C667" s="5" t="s">
        <v>205</v>
      </c>
      <c r="D667" s="22">
        <f t="shared" si="81"/>
        <v>20</v>
      </c>
      <c r="E667" s="5" t="s">
        <v>535</v>
      </c>
      <c r="F667" s="20">
        <v>44075</v>
      </c>
      <c r="G667" s="34">
        <v>1</v>
      </c>
      <c r="H667" s="39">
        <v>32492</v>
      </c>
      <c r="I667" s="36">
        <f t="shared" si="76"/>
        <v>32492</v>
      </c>
      <c r="J667" s="45">
        <v>5</v>
      </c>
      <c r="K667" s="46">
        <f t="shared" si="77"/>
        <v>60</v>
      </c>
      <c r="L667" s="42">
        <f t="shared" si="78"/>
        <v>1</v>
      </c>
      <c r="M667" s="24">
        <f t="shared" si="83"/>
        <v>16</v>
      </c>
      <c r="N667" s="26">
        <v>0</v>
      </c>
      <c r="O667" s="61">
        <f t="shared" si="82"/>
        <v>-541.5333333333333</v>
      </c>
      <c r="P667" s="60">
        <f>'Cálculo 31.12.2021'!P667+'Cálculo Jan2022'!O667</f>
        <v>-8664.5333333333328</v>
      </c>
      <c r="Q667" s="78"/>
      <c r="R667" s="75"/>
      <c r="S667" s="74"/>
      <c r="T667" s="55">
        <f t="shared" si="80"/>
        <v>23827.466666666667</v>
      </c>
      <c r="U667" s="59" t="str">
        <f t="shared" si="79"/>
        <v>NÃO</v>
      </c>
      <c r="V667" s="15"/>
    </row>
    <row r="668" spans="2:22" x14ac:dyDescent="0.2">
      <c r="B668" s="5" t="s">
        <v>581</v>
      </c>
      <c r="C668" s="5" t="s">
        <v>205</v>
      </c>
      <c r="D668" s="22">
        <f t="shared" si="81"/>
        <v>20</v>
      </c>
      <c r="E668" s="5" t="s">
        <v>536</v>
      </c>
      <c r="F668" s="20">
        <v>44098</v>
      </c>
      <c r="G668" s="34">
        <v>14</v>
      </c>
      <c r="H668" s="39">
        <v>160</v>
      </c>
      <c r="I668" s="36">
        <f t="shared" si="76"/>
        <v>2240</v>
      </c>
      <c r="J668" s="45">
        <v>5</v>
      </c>
      <c r="K668" s="46">
        <f t="shared" si="77"/>
        <v>60</v>
      </c>
      <c r="L668" s="42">
        <f t="shared" si="78"/>
        <v>1</v>
      </c>
      <c r="M668" s="24">
        <f t="shared" si="83"/>
        <v>16</v>
      </c>
      <c r="N668" s="26">
        <v>0</v>
      </c>
      <c r="O668" s="61">
        <f t="shared" si="82"/>
        <v>-37.333333333333336</v>
      </c>
      <c r="P668" s="60">
        <f>'Cálculo 31.12.2021'!P668+'Cálculo Jan2022'!O668</f>
        <v>-597.33333333333337</v>
      </c>
      <c r="Q668" s="78"/>
      <c r="R668" s="75"/>
      <c r="S668" s="74"/>
      <c r="T668" s="55">
        <f t="shared" si="80"/>
        <v>1642.6666666666665</v>
      </c>
      <c r="U668" s="59" t="str">
        <f t="shared" si="79"/>
        <v>NÃO</v>
      </c>
      <c r="V668" s="15"/>
    </row>
    <row r="669" spans="2:22" x14ac:dyDescent="0.2">
      <c r="B669" s="5" t="s">
        <v>581</v>
      </c>
      <c r="C669" s="5" t="s">
        <v>205</v>
      </c>
      <c r="D669" s="22">
        <f t="shared" si="81"/>
        <v>20</v>
      </c>
      <c r="E669" s="5" t="s">
        <v>601</v>
      </c>
      <c r="F669" s="20">
        <v>44098</v>
      </c>
      <c r="G669" s="34">
        <v>15</v>
      </c>
      <c r="H669" s="39">
        <f>5640.77/15</f>
        <v>376.05133333333339</v>
      </c>
      <c r="I669" s="36">
        <f t="shared" si="76"/>
        <v>5640.77</v>
      </c>
      <c r="J669" s="45">
        <v>5</v>
      </c>
      <c r="K669" s="46">
        <f t="shared" si="77"/>
        <v>60</v>
      </c>
      <c r="L669" s="42">
        <f t="shared" si="78"/>
        <v>1</v>
      </c>
      <c r="M669" s="24">
        <f t="shared" si="83"/>
        <v>16</v>
      </c>
      <c r="N669" s="26">
        <v>0</v>
      </c>
      <c r="O669" s="61">
        <f t="shared" si="82"/>
        <v>-94.012833333333347</v>
      </c>
      <c r="P669" s="60">
        <f>'Cálculo 31.12.2021'!P669+'Cálculo Jan2022'!O669</f>
        <v>-1504.2053333333336</v>
      </c>
      <c r="Q669" s="78"/>
      <c r="R669" s="75"/>
      <c r="S669" s="74"/>
      <c r="T669" s="55">
        <f t="shared" si="80"/>
        <v>4136.5646666666671</v>
      </c>
      <c r="U669" s="59" t="str">
        <f t="shared" si="79"/>
        <v>NÃO</v>
      </c>
      <c r="V669" s="15"/>
    </row>
    <row r="670" spans="2:22" x14ac:dyDescent="0.2">
      <c r="B670" s="5" t="s">
        <v>581</v>
      </c>
      <c r="C670" s="5" t="s">
        <v>208</v>
      </c>
      <c r="D670" s="22">
        <f t="shared" si="81"/>
        <v>10</v>
      </c>
      <c r="E670" s="5" t="s">
        <v>180</v>
      </c>
      <c r="F670" s="20">
        <v>44111</v>
      </c>
      <c r="G670" s="34">
        <v>1</v>
      </c>
      <c r="H670" s="39">
        <v>323.99</v>
      </c>
      <c r="I670" s="36">
        <f t="shared" si="76"/>
        <v>323.99</v>
      </c>
      <c r="J670" s="45">
        <v>10</v>
      </c>
      <c r="K670" s="46">
        <f t="shared" si="77"/>
        <v>120</v>
      </c>
      <c r="L670" s="42">
        <f t="shared" si="78"/>
        <v>1</v>
      </c>
      <c r="M670" s="24">
        <f t="shared" si="83"/>
        <v>15</v>
      </c>
      <c r="N670" s="26">
        <v>0</v>
      </c>
      <c r="O670" s="61">
        <f t="shared" si="82"/>
        <v>-2.6999166666666667</v>
      </c>
      <c r="P670" s="60">
        <f>'Cálculo 31.12.2021'!P670+'Cálculo Jan2022'!O670</f>
        <v>-40.498750000000001</v>
      </c>
      <c r="Q670" s="78"/>
      <c r="R670" s="75"/>
      <c r="S670" s="74"/>
      <c r="T670" s="55">
        <f t="shared" si="80"/>
        <v>283.49125000000004</v>
      </c>
      <c r="U670" s="59" t="str">
        <f t="shared" si="79"/>
        <v>NÃO</v>
      </c>
      <c r="V670" s="15"/>
    </row>
    <row r="671" spans="2:22" x14ac:dyDescent="0.2">
      <c r="B671" s="5" t="s">
        <v>581</v>
      </c>
      <c r="C671" s="5" t="s">
        <v>206</v>
      </c>
      <c r="D671" s="22">
        <f t="shared" si="81"/>
        <v>10</v>
      </c>
      <c r="E671" s="5" t="s">
        <v>465</v>
      </c>
      <c r="F671" s="20">
        <v>44125</v>
      </c>
      <c r="G671" s="34">
        <v>1</v>
      </c>
      <c r="H671" s="39">
        <v>1219</v>
      </c>
      <c r="I671" s="36">
        <f t="shared" si="76"/>
        <v>1219</v>
      </c>
      <c r="J671" s="45">
        <v>10</v>
      </c>
      <c r="K671" s="46">
        <f t="shared" si="77"/>
        <v>120</v>
      </c>
      <c r="L671" s="42">
        <f t="shared" si="78"/>
        <v>1</v>
      </c>
      <c r="M671" s="24">
        <f t="shared" si="83"/>
        <v>15</v>
      </c>
      <c r="N671" s="26">
        <v>0</v>
      </c>
      <c r="O671" s="61">
        <f t="shared" si="82"/>
        <v>-10.158333333333333</v>
      </c>
      <c r="P671" s="60">
        <f>'Cálculo 31.12.2021'!P671+'Cálculo Jan2022'!O671</f>
        <v>-152.375</v>
      </c>
      <c r="Q671" s="78"/>
      <c r="R671" s="75"/>
      <c r="S671" s="74"/>
      <c r="T671" s="55">
        <f t="shared" si="80"/>
        <v>1066.625</v>
      </c>
      <c r="U671" s="59" t="str">
        <f t="shared" si="79"/>
        <v>NÃO</v>
      </c>
      <c r="V671" s="15"/>
    </row>
    <row r="672" spans="2:22" x14ac:dyDescent="0.2">
      <c r="B672" s="5" t="s">
        <v>581</v>
      </c>
      <c r="C672" s="5" t="s">
        <v>208</v>
      </c>
      <c r="D672" s="22">
        <f t="shared" si="81"/>
        <v>10</v>
      </c>
      <c r="E672" s="5" t="s">
        <v>181</v>
      </c>
      <c r="F672" s="20">
        <v>44166</v>
      </c>
      <c r="G672" s="34">
        <v>1</v>
      </c>
      <c r="H672" s="39">
        <v>953.6</v>
      </c>
      <c r="I672" s="36">
        <f t="shared" si="76"/>
        <v>953.6</v>
      </c>
      <c r="J672" s="45">
        <v>10</v>
      </c>
      <c r="K672" s="46">
        <f t="shared" si="77"/>
        <v>120</v>
      </c>
      <c r="L672" s="42">
        <f t="shared" si="78"/>
        <v>1</v>
      </c>
      <c r="M672" s="24">
        <f t="shared" si="83"/>
        <v>13</v>
      </c>
      <c r="N672" s="26">
        <v>0</v>
      </c>
      <c r="O672" s="61">
        <f t="shared" si="82"/>
        <v>-7.9466666666666672</v>
      </c>
      <c r="P672" s="60">
        <f>'Cálculo 31.12.2021'!P672+'Cálculo Jan2022'!O672</f>
        <v>-103.30666666666669</v>
      </c>
      <c r="Q672" s="78"/>
      <c r="R672" s="75"/>
      <c r="S672" s="74"/>
      <c r="T672" s="55">
        <f t="shared" si="80"/>
        <v>850.29333333333329</v>
      </c>
      <c r="U672" s="59" t="str">
        <f t="shared" si="79"/>
        <v>NÃO</v>
      </c>
      <c r="V672" s="15"/>
    </row>
    <row r="673" spans="2:22" x14ac:dyDescent="0.2">
      <c r="B673" s="5" t="s">
        <v>581</v>
      </c>
      <c r="C673" s="5" t="s">
        <v>206</v>
      </c>
      <c r="D673" s="22">
        <f t="shared" si="81"/>
        <v>10</v>
      </c>
      <c r="E673" s="5" t="s">
        <v>466</v>
      </c>
      <c r="F673" s="20">
        <v>44174</v>
      </c>
      <c r="G673" s="34">
        <v>1</v>
      </c>
      <c r="H673" s="39">
        <v>2800</v>
      </c>
      <c r="I673" s="36">
        <f t="shared" si="76"/>
        <v>2800</v>
      </c>
      <c r="J673" s="45">
        <v>10</v>
      </c>
      <c r="K673" s="46">
        <f t="shared" si="77"/>
        <v>120</v>
      </c>
      <c r="L673" s="42">
        <f t="shared" si="78"/>
        <v>1</v>
      </c>
      <c r="M673" s="24">
        <f t="shared" si="83"/>
        <v>13</v>
      </c>
      <c r="N673" s="26">
        <v>0</v>
      </c>
      <c r="O673" s="61">
        <f t="shared" si="82"/>
        <v>-23.333333333333332</v>
      </c>
      <c r="P673" s="60">
        <f>'Cálculo 31.12.2021'!P673+'Cálculo Jan2022'!O673</f>
        <v>-303.33333333333331</v>
      </c>
      <c r="Q673" s="78"/>
      <c r="R673" s="75"/>
      <c r="S673" s="74"/>
      <c r="T673" s="55">
        <f t="shared" si="80"/>
        <v>2496.6666666666665</v>
      </c>
      <c r="U673" s="59" t="str">
        <f t="shared" si="79"/>
        <v>NÃO</v>
      </c>
      <c r="V673" s="15"/>
    </row>
    <row r="674" spans="2:22" x14ac:dyDescent="0.2">
      <c r="B674" s="5" t="s">
        <v>581</v>
      </c>
      <c r="C674" s="5" t="s">
        <v>577</v>
      </c>
      <c r="D674" s="23">
        <v>0</v>
      </c>
      <c r="E674" s="5" t="s">
        <v>614</v>
      </c>
      <c r="F674" s="20">
        <v>44176</v>
      </c>
      <c r="G674" s="34">
        <v>2</v>
      </c>
      <c r="H674" s="39">
        <v>6000</v>
      </c>
      <c r="I674" s="36">
        <f t="shared" si="76"/>
        <v>12000</v>
      </c>
      <c r="J674" s="47">
        <v>0</v>
      </c>
      <c r="K674" s="47">
        <f t="shared" si="77"/>
        <v>0</v>
      </c>
      <c r="L674" s="42">
        <f t="shared" si="78"/>
        <v>1</v>
      </c>
      <c r="M674" s="24">
        <f t="shared" si="83"/>
        <v>13</v>
      </c>
      <c r="N674" s="26">
        <v>0</v>
      </c>
      <c r="O674" s="61">
        <v>0</v>
      </c>
      <c r="P674" s="60">
        <f>'Cálculo 31.12.2021'!P674+'Cálculo Jan2022'!O674</f>
        <v>0</v>
      </c>
      <c r="Q674" s="78"/>
      <c r="R674" s="75"/>
      <c r="S674" s="74"/>
      <c r="T674" s="55">
        <f t="shared" si="80"/>
        <v>12000</v>
      </c>
      <c r="U674" s="59" t="str">
        <f t="shared" si="79"/>
        <v>SIM</v>
      </c>
      <c r="V674" s="15"/>
    </row>
    <row r="675" spans="2:22" x14ac:dyDescent="0.2">
      <c r="B675" s="5" t="s">
        <v>581</v>
      </c>
      <c r="C675" s="5" t="s">
        <v>206</v>
      </c>
      <c r="D675" s="22">
        <f t="shared" ref="D675:D706" si="84">((12*100)/K675)</f>
        <v>10</v>
      </c>
      <c r="E675" s="5" t="s">
        <v>611</v>
      </c>
      <c r="F675" s="20">
        <v>44179</v>
      </c>
      <c r="G675" s="34">
        <v>3</v>
      </c>
      <c r="H675" s="39">
        <f>1440/3</f>
        <v>480</v>
      </c>
      <c r="I675" s="36">
        <f t="shared" si="76"/>
        <v>1440</v>
      </c>
      <c r="J675" s="45">
        <v>10</v>
      </c>
      <c r="K675" s="46">
        <f t="shared" si="77"/>
        <v>120</v>
      </c>
      <c r="L675" s="42">
        <f t="shared" si="78"/>
        <v>1</v>
      </c>
      <c r="M675" s="24">
        <f t="shared" si="83"/>
        <v>13</v>
      </c>
      <c r="N675" s="26">
        <v>0</v>
      </c>
      <c r="O675" s="61">
        <f t="shared" ref="O675:O731" si="85">(SLN(I675,N675,K675))*-1</f>
        <v>-12</v>
      </c>
      <c r="P675" s="60">
        <f>'Cálculo 31.12.2021'!P675+'Cálculo Jan2022'!O675</f>
        <v>-156</v>
      </c>
      <c r="Q675" s="78"/>
      <c r="R675" s="75"/>
      <c r="S675" s="74"/>
      <c r="T675" s="55">
        <f t="shared" si="80"/>
        <v>1284</v>
      </c>
      <c r="U675" s="59" t="str">
        <f t="shared" si="79"/>
        <v>NÃO</v>
      </c>
      <c r="V675" s="15"/>
    </row>
    <row r="676" spans="2:22" x14ac:dyDescent="0.2">
      <c r="B676" s="5" t="s">
        <v>581</v>
      </c>
      <c r="C676" s="5" t="s">
        <v>206</v>
      </c>
      <c r="D676" s="22">
        <f t="shared" si="84"/>
        <v>10</v>
      </c>
      <c r="E676" s="5" t="s">
        <v>610</v>
      </c>
      <c r="F676" s="20">
        <v>44215</v>
      </c>
      <c r="G676" s="34">
        <v>1</v>
      </c>
      <c r="H676" s="39">
        <v>156.66</v>
      </c>
      <c r="I676" s="36">
        <f t="shared" si="76"/>
        <v>156.66</v>
      </c>
      <c r="J676" s="45">
        <v>10</v>
      </c>
      <c r="K676" s="46">
        <f t="shared" si="77"/>
        <v>120</v>
      </c>
      <c r="L676" s="42">
        <f t="shared" si="78"/>
        <v>1</v>
      </c>
      <c r="M676" s="24">
        <f t="shared" si="83"/>
        <v>12</v>
      </c>
      <c r="N676" s="26">
        <v>0</v>
      </c>
      <c r="O676" s="61">
        <f t="shared" si="85"/>
        <v>-1.3054999999999999</v>
      </c>
      <c r="P676" s="60">
        <f>'Cálculo 31.12.2021'!P676+'Cálculo Jan2022'!O676</f>
        <v>-15.665999999999999</v>
      </c>
      <c r="Q676" s="78"/>
      <c r="R676" s="75"/>
      <c r="S676" s="74"/>
      <c r="T676" s="55">
        <f t="shared" si="80"/>
        <v>140.994</v>
      </c>
      <c r="U676" s="59" t="str">
        <f t="shared" si="79"/>
        <v>NÃO</v>
      </c>
      <c r="V676" s="15"/>
    </row>
    <row r="677" spans="2:22" x14ac:dyDescent="0.2">
      <c r="B677" s="5" t="s">
        <v>582</v>
      </c>
      <c r="C677" s="5" t="s">
        <v>6</v>
      </c>
      <c r="D677" s="22">
        <f t="shared" si="84"/>
        <v>4</v>
      </c>
      <c r="E677" s="5" t="s">
        <v>551</v>
      </c>
      <c r="F677" s="20">
        <v>44222</v>
      </c>
      <c r="G677" s="34">
        <v>1</v>
      </c>
      <c r="H677" s="39">
        <v>1815.42</v>
      </c>
      <c r="I677" s="36">
        <f t="shared" si="76"/>
        <v>1815.42</v>
      </c>
      <c r="J677" s="45">
        <v>25</v>
      </c>
      <c r="K677" s="46">
        <f t="shared" si="77"/>
        <v>300</v>
      </c>
      <c r="L677" s="42">
        <f t="shared" si="78"/>
        <v>1</v>
      </c>
      <c r="M677" s="24">
        <f t="shared" si="83"/>
        <v>12</v>
      </c>
      <c r="N677" s="26">
        <v>0</v>
      </c>
      <c r="O677" s="61">
        <f t="shared" si="85"/>
        <v>-6.0514000000000001</v>
      </c>
      <c r="P677" s="60">
        <f>'Cálculo 31.12.2021'!P677+'Cálculo Jan2022'!O677</f>
        <v>-72.616799999999998</v>
      </c>
      <c r="Q677" s="78"/>
      <c r="R677" s="75"/>
      <c r="S677" s="74"/>
      <c r="T677" s="55">
        <f t="shared" si="80"/>
        <v>1742.8032000000001</v>
      </c>
      <c r="U677" s="59" t="str">
        <f t="shared" si="79"/>
        <v>NÃO</v>
      </c>
      <c r="V677" s="15"/>
    </row>
    <row r="678" spans="2:22" x14ac:dyDescent="0.2">
      <c r="B678" s="5" t="s">
        <v>582</v>
      </c>
      <c r="C678" s="5" t="s">
        <v>6</v>
      </c>
      <c r="D678" s="22">
        <f t="shared" si="84"/>
        <v>4</v>
      </c>
      <c r="E678" s="5" t="s">
        <v>552</v>
      </c>
      <c r="F678" s="20">
        <v>44236</v>
      </c>
      <c r="G678" s="34">
        <v>1</v>
      </c>
      <c r="H678" s="39">
        <v>2518.8000000000002</v>
      </c>
      <c r="I678" s="36">
        <f t="shared" si="76"/>
        <v>2518.8000000000002</v>
      </c>
      <c r="J678" s="45">
        <v>25</v>
      </c>
      <c r="K678" s="46">
        <f t="shared" si="77"/>
        <v>300</v>
      </c>
      <c r="L678" s="42">
        <f t="shared" si="78"/>
        <v>0</v>
      </c>
      <c r="M678" s="24">
        <f t="shared" si="83"/>
        <v>11</v>
      </c>
      <c r="N678" s="26">
        <v>0</v>
      </c>
      <c r="O678" s="61">
        <f t="shared" si="85"/>
        <v>-8.3960000000000008</v>
      </c>
      <c r="P678" s="60">
        <f>'Cálculo 31.12.2021'!P678+'Cálculo Jan2022'!O678</f>
        <v>-92.356000000000009</v>
      </c>
      <c r="Q678" s="78"/>
      <c r="R678" s="75"/>
      <c r="S678" s="74"/>
      <c r="T678" s="55">
        <f t="shared" si="80"/>
        <v>2426.444</v>
      </c>
      <c r="U678" s="59" t="str">
        <f t="shared" si="79"/>
        <v>NÃO</v>
      </c>
      <c r="V678" s="15"/>
    </row>
    <row r="679" spans="2:22" x14ac:dyDescent="0.2">
      <c r="B679" s="5" t="s">
        <v>581</v>
      </c>
      <c r="C679" s="5" t="s">
        <v>208</v>
      </c>
      <c r="D679" s="22">
        <f t="shared" si="84"/>
        <v>10</v>
      </c>
      <c r="E679" s="5" t="s">
        <v>182</v>
      </c>
      <c r="F679" s="20">
        <v>44239</v>
      </c>
      <c r="G679" s="34">
        <v>1</v>
      </c>
      <c r="H679" s="39">
        <v>919</v>
      </c>
      <c r="I679" s="36">
        <f t="shared" si="76"/>
        <v>919</v>
      </c>
      <c r="J679" s="45">
        <v>10</v>
      </c>
      <c r="K679" s="46">
        <f t="shared" si="77"/>
        <v>120</v>
      </c>
      <c r="L679" s="42">
        <f t="shared" si="78"/>
        <v>0</v>
      </c>
      <c r="M679" s="24">
        <f t="shared" si="83"/>
        <v>11</v>
      </c>
      <c r="N679" s="26">
        <v>0</v>
      </c>
      <c r="O679" s="61">
        <f t="shared" si="85"/>
        <v>-7.6583333333333332</v>
      </c>
      <c r="P679" s="60">
        <f>'Cálculo 31.12.2021'!P679+'Cálculo Jan2022'!O679</f>
        <v>-84.24166666666666</v>
      </c>
      <c r="Q679" s="78"/>
      <c r="R679" s="75"/>
      <c r="S679" s="74"/>
      <c r="T679" s="55">
        <f t="shared" si="80"/>
        <v>834.75833333333333</v>
      </c>
      <c r="U679" s="59" t="str">
        <f t="shared" si="79"/>
        <v>NÃO</v>
      </c>
      <c r="V679" s="15"/>
    </row>
    <row r="680" spans="2:22" x14ac:dyDescent="0.2">
      <c r="B680" s="5" t="s">
        <v>581</v>
      </c>
      <c r="C680" s="5" t="s">
        <v>208</v>
      </c>
      <c r="D680" s="22">
        <f t="shared" si="84"/>
        <v>10</v>
      </c>
      <c r="E680" s="5" t="s">
        <v>183</v>
      </c>
      <c r="F680" s="20">
        <v>44274</v>
      </c>
      <c r="G680" s="34">
        <v>1</v>
      </c>
      <c r="H680" s="39">
        <v>4900</v>
      </c>
      <c r="I680" s="36">
        <f t="shared" si="76"/>
        <v>4900</v>
      </c>
      <c r="J680" s="45">
        <v>10</v>
      </c>
      <c r="K680" s="46">
        <f t="shared" si="77"/>
        <v>120</v>
      </c>
      <c r="L680" s="42">
        <f t="shared" si="78"/>
        <v>0</v>
      </c>
      <c r="M680" s="24">
        <f t="shared" si="83"/>
        <v>10</v>
      </c>
      <c r="N680" s="26">
        <v>0</v>
      </c>
      <c r="O680" s="61">
        <f t="shared" si="85"/>
        <v>-40.833333333333336</v>
      </c>
      <c r="P680" s="60">
        <f>'Cálculo 31.12.2021'!P680+'Cálculo Jan2022'!O680</f>
        <v>-408.33333333333331</v>
      </c>
      <c r="Q680" s="78"/>
      <c r="R680" s="75"/>
      <c r="S680" s="74"/>
      <c r="T680" s="55">
        <f t="shared" si="80"/>
        <v>4491.666666666667</v>
      </c>
      <c r="U680" s="59" t="str">
        <f t="shared" si="79"/>
        <v>NÃO</v>
      </c>
      <c r="V680" s="15"/>
    </row>
    <row r="681" spans="2:22" x14ac:dyDescent="0.2">
      <c r="B681" s="5" t="s">
        <v>210</v>
      </c>
      <c r="C681" s="5" t="s">
        <v>210</v>
      </c>
      <c r="D681" s="22">
        <f t="shared" si="84"/>
        <v>20</v>
      </c>
      <c r="E681" s="5" t="s">
        <v>605</v>
      </c>
      <c r="F681" s="20">
        <v>44292</v>
      </c>
      <c r="G681" s="34">
        <v>37</v>
      </c>
      <c r="H681" s="39">
        <f>2770.93/37</f>
        <v>74.89</v>
      </c>
      <c r="I681" s="36">
        <f t="shared" si="76"/>
        <v>2770.93</v>
      </c>
      <c r="J681" s="45">
        <v>5</v>
      </c>
      <c r="K681" s="46">
        <f t="shared" si="77"/>
        <v>60</v>
      </c>
      <c r="L681" s="42">
        <f t="shared" si="78"/>
        <v>0</v>
      </c>
      <c r="M681" s="24">
        <f t="shared" si="83"/>
        <v>9</v>
      </c>
      <c r="N681" s="26">
        <v>0</v>
      </c>
      <c r="O681" s="61">
        <f t="shared" si="85"/>
        <v>-46.182166666666667</v>
      </c>
      <c r="P681" s="60">
        <f>'Cálculo 31.12.2021'!P681+'Cálculo Jan2022'!O681</f>
        <v>-415.6395</v>
      </c>
      <c r="Q681" s="78"/>
      <c r="R681" s="75"/>
      <c r="S681" s="74"/>
      <c r="T681" s="55">
        <f t="shared" si="80"/>
        <v>2355.2905000000001</v>
      </c>
      <c r="U681" s="59" t="str">
        <f t="shared" si="79"/>
        <v>NÃO</v>
      </c>
      <c r="V681" s="15"/>
    </row>
    <row r="682" spans="2:22" x14ac:dyDescent="0.2">
      <c r="B682" s="5" t="s">
        <v>581</v>
      </c>
      <c r="C682" s="5" t="s">
        <v>208</v>
      </c>
      <c r="D682" s="22">
        <f t="shared" si="84"/>
        <v>10</v>
      </c>
      <c r="E682" s="5" t="s">
        <v>203</v>
      </c>
      <c r="F682" s="20">
        <v>44295</v>
      </c>
      <c r="G682" s="34">
        <v>3</v>
      </c>
      <c r="H682" s="39">
        <v>2436</v>
      </c>
      <c r="I682" s="36">
        <f t="shared" si="76"/>
        <v>7308</v>
      </c>
      <c r="J682" s="45">
        <v>10</v>
      </c>
      <c r="K682" s="46">
        <f t="shared" si="77"/>
        <v>120</v>
      </c>
      <c r="L682" s="42">
        <f t="shared" si="78"/>
        <v>0</v>
      </c>
      <c r="M682" s="24">
        <f t="shared" si="83"/>
        <v>9</v>
      </c>
      <c r="N682" s="26">
        <v>0</v>
      </c>
      <c r="O682" s="61">
        <f t="shared" si="85"/>
        <v>-60.9</v>
      </c>
      <c r="P682" s="60">
        <f>'Cálculo 31.12.2021'!P682+'Cálculo Jan2022'!O682</f>
        <v>-548.1</v>
      </c>
      <c r="Q682" s="78"/>
      <c r="R682" s="75"/>
      <c r="S682" s="74"/>
      <c r="T682" s="55">
        <f t="shared" si="80"/>
        <v>6759.9</v>
      </c>
      <c r="U682" s="59" t="str">
        <f t="shared" si="79"/>
        <v>NÃO</v>
      </c>
      <c r="V682" s="15"/>
    </row>
    <row r="683" spans="2:22" x14ac:dyDescent="0.2">
      <c r="B683" s="5" t="s">
        <v>581</v>
      </c>
      <c r="C683" s="5" t="s">
        <v>208</v>
      </c>
      <c r="D683" s="22">
        <f t="shared" si="84"/>
        <v>10</v>
      </c>
      <c r="E683" s="5" t="s">
        <v>613</v>
      </c>
      <c r="F683" s="20">
        <v>44301</v>
      </c>
      <c r="G683" s="34">
        <v>2</v>
      </c>
      <c r="H683" s="39">
        <f>6480/2</f>
        <v>3240</v>
      </c>
      <c r="I683" s="36">
        <f t="shared" si="76"/>
        <v>6480</v>
      </c>
      <c r="J683" s="45">
        <v>10</v>
      </c>
      <c r="K683" s="46">
        <f t="shared" si="77"/>
        <v>120</v>
      </c>
      <c r="L683" s="42">
        <f t="shared" si="78"/>
        <v>0</v>
      </c>
      <c r="M683" s="24">
        <f t="shared" si="83"/>
        <v>9</v>
      </c>
      <c r="N683" s="26">
        <v>0</v>
      </c>
      <c r="O683" s="61">
        <f t="shared" si="85"/>
        <v>-54</v>
      </c>
      <c r="P683" s="60">
        <f>'Cálculo 31.12.2021'!P683+'Cálculo Jan2022'!O683</f>
        <v>-486</v>
      </c>
      <c r="Q683" s="78"/>
      <c r="R683" s="75"/>
      <c r="S683" s="74"/>
      <c r="T683" s="55">
        <f t="shared" si="80"/>
        <v>5994</v>
      </c>
      <c r="U683" s="59" t="str">
        <f t="shared" si="79"/>
        <v>NÃO</v>
      </c>
      <c r="V683" s="15"/>
    </row>
    <row r="684" spans="2:22" x14ac:dyDescent="0.2">
      <c r="B684" s="5" t="s">
        <v>581</v>
      </c>
      <c r="C684" s="5" t="s">
        <v>205</v>
      </c>
      <c r="D684" s="22">
        <f t="shared" si="84"/>
        <v>20</v>
      </c>
      <c r="E684" s="5" t="s">
        <v>602</v>
      </c>
      <c r="F684" s="20">
        <v>44323</v>
      </c>
      <c r="G684" s="34">
        <v>25</v>
      </c>
      <c r="H684" s="39">
        <f>92825.11/25</f>
        <v>3713.0043999999998</v>
      </c>
      <c r="I684" s="36">
        <f t="shared" si="76"/>
        <v>92825.11</v>
      </c>
      <c r="J684" s="45">
        <v>5</v>
      </c>
      <c r="K684" s="46">
        <f t="shared" si="77"/>
        <v>60</v>
      </c>
      <c r="L684" s="42">
        <f t="shared" si="78"/>
        <v>0</v>
      </c>
      <c r="M684" s="24">
        <f t="shared" si="83"/>
        <v>8</v>
      </c>
      <c r="N684" s="26">
        <v>0</v>
      </c>
      <c r="O684" s="61">
        <f t="shared" si="85"/>
        <v>-1547.0851666666667</v>
      </c>
      <c r="P684" s="60">
        <f>'Cálculo 31.12.2021'!P684+'Cálculo Jan2022'!O684</f>
        <v>-12376.681333333334</v>
      </c>
      <c r="Q684" s="78"/>
      <c r="R684" s="75"/>
      <c r="S684" s="74"/>
      <c r="T684" s="55">
        <f t="shared" si="80"/>
        <v>80448.428666666674</v>
      </c>
      <c r="U684" s="59" t="str">
        <f t="shared" si="79"/>
        <v>NÃO</v>
      </c>
      <c r="V684" s="15"/>
    </row>
    <row r="685" spans="2:22" x14ac:dyDescent="0.2">
      <c r="B685" s="5" t="s">
        <v>581</v>
      </c>
      <c r="C685" s="5" t="s">
        <v>207</v>
      </c>
      <c r="D685" s="22">
        <f t="shared" si="84"/>
        <v>20</v>
      </c>
      <c r="E685" s="5" t="s">
        <v>615</v>
      </c>
      <c r="F685" s="20">
        <v>44328</v>
      </c>
      <c r="G685" s="34">
        <v>12</v>
      </c>
      <c r="H685" s="39">
        <f>420/12</f>
        <v>35</v>
      </c>
      <c r="I685" s="36">
        <f t="shared" si="76"/>
        <v>420</v>
      </c>
      <c r="J685" s="45">
        <v>5</v>
      </c>
      <c r="K685" s="46">
        <f t="shared" si="77"/>
        <v>60</v>
      </c>
      <c r="L685" s="42">
        <f t="shared" si="78"/>
        <v>0</v>
      </c>
      <c r="M685" s="24">
        <f t="shared" si="83"/>
        <v>8</v>
      </c>
      <c r="N685" s="26">
        <v>0</v>
      </c>
      <c r="O685" s="61">
        <f t="shared" si="85"/>
        <v>-7</v>
      </c>
      <c r="P685" s="60">
        <f>'Cálculo 31.12.2021'!P685+'Cálculo Jan2022'!O685</f>
        <v>-56</v>
      </c>
      <c r="Q685" s="78"/>
      <c r="R685" s="75"/>
      <c r="S685" s="74"/>
      <c r="T685" s="55">
        <f t="shared" si="80"/>
        <v>364</v>
      </c>
      <c r="U685" s="59" t="str">
        <f t="shared" si="79"/>
        <v>NÃO</v>
      </c>
      <c r="V685" s="15"/>
    </row>
    <row r="686" spans="2:22" x14ac:dyDescent="0.2">
      <c r="B686" s="5" t="s">
        <v>581</v>
      </c>
      <c r="C686" s="5" t="s">
        <v>205</v>
      </c>
      <c r="D686" s="22">
        <f t="shared" si="84"/>
        <v>20</v>
      </c>
      <c r="E686" s="5" t="s">
        <v>600</v>
      </c>
      <c r="F686" s="20">
        <v>44329</v>
      </c>
      <c r="G686" s="34">
        <v>5</v>
      </c>
      <c r="H686" s="39">
        <f>21344.99/5</f>
        <v>4268.9980000000005</v>
      </c>
      <c r="I686" s="36">
        <f t="shared" si="76"/>
        <v>21344.99</v>
      </c>
      <c r="J686" s="45">
        <v>5</v>
      </c>
      <c r="K686" s="46">
        <f t="shared" si="77"/>
        <v>60</v>
      </c>
      <c r="L686" s="42">
        <f t="shared" si="78"/>
        <v>0</v>
      </c>
      <c r="M686" s="24">
        <f t="shared" si="83"/>
        <v>8</v>
      </c>
      <c r="N686" s="26">
        <v>0</v>
      </c>
      <c r="O686" s="61">
        <f t="shared" si="85"/>
        <v>-355.74983333333336</v>
      </c>
      <c r="P686" s="60">
        <f>'Cálculo 31.12.2021'!P686+'Cálculo Jan2022'!O686</f>
        <v>-2845.9986666666668</v>
      </c>
      <c r="Q686" s="78"/>
      <c r="R686" s="75"/>
      <c r="S686" s="74"/>
      <c r="T686" s="55">
        <f t="shared" si="80"/>
        <v>18498.991333333335</v>
      </c>
      <c r="U686" s="59" t="str">
        <f t="shared" si="79"/>
        <v>NÃO</v>
      </c>
      <c r="V686" s="15"/>
    </row>
    <row r="687" spans="2:22" x14ac:dyDescent="0.2">
      <c r="B687" s="5" t="s">
        <v>582</v>
      </c>
      <c r="C687" s="5" t="s">
        <v>6</v>
      </c>
      <c r="D687" s="22">
        <f t="shared" si="84"/>
        <v>4</v>
      </c>
      <c r="E687" s="5" t="s">
        <v>553</v>
      </c>
      <c r="F687" s="20">
        <v>44331</v>
      </c>
      <c r="G687" s="34">
        <v>1</v>
      </c>
      <c r="H687" s="39">
        <v>1021.9</v>
      </c>
      <c r="I687" s="36">
        <f t="shared" si="76"/>
        <v>1021.9</v>
      </c>
      <c r="J687" s="45">
        <v>25</v>
      </c>
      <c r="K687" s="46">
        <f t="shared" si="77"/>
        <v>300</v>
      </c>
      <c r="L687" s="42">
        <f t="shared" si="78"/>
        <v>0</v>
      </c>
      <c r="M687" s="24">
        <f t="shared" si="83"/>
        <v>8</v>
      </c>
      <c r="N687" s="26">
        <v>0</v>
      </c>
      <c r="O687" s="61">
        <f t="shared" si="85"/>
        <v>-3.4063333333333334</v>
      </c>
      <c r="P687" s="60">
        <f>'Cálculo 31.12.2021'!P687+'Cálculo Jan2022'!O687</f>
        <v>-27.250666666666667</v>
      </c>
      <c r="Q687" s="78"/>
      <c r="R687" s="75"/>
      <c r="S687" s="74"/>
      <c r="T687" s="55">
        <f t="shared" si="80"/>
        <v>994.64933333333329</v>
      </c>
      <c r="U687" s="59" t="str">
        <f t="shared" si="79"/>
        <v>NÃO</v>
      </c>
      <c r="V687" s="15"/>
    </row>
    <row r="688" spans="2:22" x14ac:dyDescent="0.2">
      <c r="B688" s="5" t="s">
        <v>581</v>
      </c>
      <c r="C688" s="5" t="s">
        <v>208</v>
      </c>
      <c r="D688" s="22">
        <f t="shared" si="84"/>
        <v>10</v>
      </c>
      <c r="E688" s="5" t="s">
        <v>612</v>
      </c>
      <c r="F688" s="20">
        <v>44333</v>
      </c>
      <c r="G688" s="34">
        <v>1</v>
      </c>
      <c r="H688" s="64">
        <v>7989.99</v>
      </c>
      <c r="I688" s="36">
        <f t="shared" si="76"/>
        <v>7989.99</v>
      </c>
      <c r="J688" s="45">
        <v>10</v>
      </c>
      <c r="K688" s="46">
        <f t="shared" si="77"/>
        <v>120</v>
      </c>
      <c r="L688" s="42">
        <f t="shared" si="78"/>
        <v>0</v>
      </c>
      <c r="M688" s="24">
        <f t="shared" si="83"/>
        <v>8</v>
      </c>
      <c r="N688" s="26">
        <v>0</v>
      </c>
      <c r="O688" s="61">
        <f t="shared" si="85"/>
        <v>-66.583249999999992</v>
      </c>
      <c r="P688" s="60">
        <f>'Cálculo 31.12.2021'!P688+'Cálculo Jan2022'!O688</f>
        <v>-532.66599999999994</v>
      </c>
      <c r="Q688" s="78"/>
      <c r="R688" s="75"/>
      <c r="S688" s="74"/>
      <c r="T688" s="55">
        <f t="shared" si="80"/>
        <v>7457.3239999999996</v>
      </c>
      <c r="U688" s="59" t="str">
        <f t="shared" si="79"/>
        <v>NÃO</v>
      </c>
      <c r="V688" s="15"/>
    </row>
    <row r="689" spans="2:22" x14ac:dyDescent="0.2">
      <c r="B689" s="5" t="s">
        <v>581</v>
      </c>
      <c r="C689" s="5" t="s">
        <v>208</v>
      </c>
      <c r="D689" s="22">
        <f t="shared" si="84"/>
        <v>10</v>
      </c>
      <c r="E689" s="5" t="s">
        <v>612</v>
      </c>
      <c r="F689" s="20">
        <v>44333</v>
      </c>
      <c r="G689" s="34">
        <v>14</v>
      </c>
      <c r="H689" s="64">
        <v>2066.66</v>
      </c>
      <c r="I689" s="36">
        <f t="shared" si="76"/>
        <v>28933.239999999998</v>
      </c>
      <c r="J689" s="45">
        <v>10</v>
      </c>
      <c r="K689" s="46">
        <f t="shared" si="77"/>
        <v>120</v>
      </c>
      <c r="L689" s="42">
        <f t="shared" si="78"/>
        <v>0</v>
      </c>
      <c r="M689" s="24">
        <f t="shared" si="83"/>
        <v>8</v>
      </c>
      <c r="N689" s="26">
        <v>0</v>
      </c>
      <c r="O689" s="61">
        <f t="shared" si="85"/>
        <v>-241.11033333333333</v>
      </c>
      <c r="P689" s="60">
        <f>'Cálculo 31.12.2021'!P689+'Cálculo Jan2022'!O689</f>
        <v>-1928.8826666666666</v>
      </c>
      <c r="Q689" s="78"/>
      <c r="R689" s="75"/>
      <c r="S689" s="74"/>
      <c r="T689" s="55">
        <f t="shared" si="80"/>
        <v>27004.35733333333</v>
      </c>
      <c r="U689" s="59" t="str">
        <f t="shared" si="79"/>
        <v>NÃO</v>
      </c>
      <c r="V689" s="15"/>
    </row>
    <row r="690" spans="2:22" x14ac:dyDescent="0.2">
      <c r="B690" s="5" t="s">
        <v>581</v>
      </c>
      <c r="C690" s="5" t="s">
        <v>208</v>
      </c>
      <c r="D690" s="22">
        <f t="shared" si="84"/>
        <v>10</v>
      </c>
      <c r="E690" s="5" t="s">
        <v>184</v>
      </c>
      <c r="F690" s="20">
        <v>44333</v>
      </c>
      <c r="G690" s="34">
        <v>1</v>
      </c>
      <c r="H690" s="39">
        <v>11000.4</v>
      </c>
      <c r="I690" s="36">
        <f t="shared" si="76"/>
        <v>11000.4</v>
      </c>
      <c r="J690" s="45">
        <v>10</v>
      </c>
      <c r="K690" s="46">
        <f t="shared" si="77"/>
        <v>120</v>
      </c>
      <c r="L690" s="42">
        <f t="shared" si="78"/>
        <v>0</v>
      </c>
      <c r="M690" s="24">
        <f t="shared" si="83"/>
        <v>8</v>
      </c>
      <c r="N690" s="26">
        <v>0</v>
      </c>
      <c r="O690" s="61">
        <f t="shared" si="85"/>
        <v>-91.67</v>
      </c>
      <c r="P690" s="60">
        <f>'Cálculo 31.12.2021'!P690+'Cálculo Jan2022'!O690</f>
        <v>-733.36</v>
      </c>
      <c r="Q690" s="78"/>
      <c r="R690" s="75"/>
      <c r="S690" s="74"/>
      <c r="T690" s="55">
        <f t="shared" si="80"/>
        <v>10267.039999999999</v>
      </c>
      <c r="U690" s="59" t="str">
        <f t="shared" si="79"/>
        <v>NÃO</v>
      </c>
      <c r="V690" s="15"/>
    </row>
    <row r="691" spans="2:22" x14ac:dyDescent="0.2">
      <c r="B691" s="5" t="s">
        <v>582</v>
      </c>
      <c r="C691" s="5" t="s">
        <v>6</v>
      </c>
      <c r="D691" s="22">
        <f t="shared" si="84"/>
        <v>4</v>
      </c>
      <c r="E691" s="5" t="s">
        <v>554</v>
      </c>
      <c r="F691" s="20">
        <v>44334</v>
      </c>
      <c r="G691" s="34">
        <v>1</v>
      </c>
      <c r="H691" s="39">
        <v>6390</v>
      </c>
      <c r="I691" s="36">
        <f t="shared" si="76"/>
        <v>6390</v>
      </c>
      <c r="J691" s="45">
        <v>25</v>
      </c>
      <c r="K691" s="46">
        <f t="shared" si="77"/>
        <v>300</v>
      </c>
      <c r="L691" s="42">
        <f t="shared" si="78"/>
        <v>0</v>
      </c>
      <c r="M691" s="24">
        <f t="shared" si="83"/>
        <v>8</v>
      </c>
      <c r="N691" s="26">
        <v>0</v>
      </c>
      <c r="O691" s="61">
        <f t="shared" si="85"/>
        <v>-21.3</v>
      </c>
      <c r="P691" s="60">
        <f>'Cálculo 31.12.2021'!P691+'Cálculo Jan2022'!O691</f>
        <v>-170.4</v>
      </c>
      <c r="Q691" s="78"/>
      <c r="R691" s="75"/>
      <c r="S691" s="74"/>
      <c r="T691" s="55">
        <f t="shared" si="80"/>
        <v>6219.6</v>
      </c>
      <c r="U691" s="59" t="str">
        <f t="shared" si="79"/>
        <v>NÃO</v>
      </c>
      <c r="V691" s="15"/>
    </row>
    <row r="692" spans="2:22" x14ac:dyDescent="0.2">
      <c r="B692" s="5" t="s">
        <v>582</v>
      </c>
      <c r="C692" s="5" t="s">
        <v>6</v>
      </c>
      <c r="D692" s="22">
        <f t="shared" si="84"/>
        <v>4</v>
      </c>
      <c r="E692" s="5" t="s">
        <v>555</v>
      </c>
      <c r="F692" s="20">
        <v>44338</v>
      </c>
      <c r="G692" s="34">
        <v>1</v>
      </c>
      <c r="H692" s="39">
        <v>1800</v>
      </c>
      <c r="I692" s="36">
        <f t="shared" si="76"/>
        <v>1800</v>
      </c>
      <c r="J692" s="45">
        <v>25</v>
      </c>
      <c r="K692" s="46">
        <f t="shared" si="77"/>
        <v>300</v>
      </c>
      <c r="L692" s="42">
        <f t="shared" si="78"/>
        <v>0</v>
      </c>
      <c r="M692" s="24">
        <f t="shared" si="83"/>
        <v>8</v>
      </c>
      <c r="N692" s="26">
        <v>0</v>
      </c>
      <c r="O692" s="61">
        <f t="shared" si="85"/>
        <v>-6</v>
      </c>
      <c r="P692" s="60">
        <f>'Cálculo 31.12.2021'!P692+'Cálculo Jan2022'!O692</f>
        <v>-48</v>
      </c>
      <c r="Q692" s="78"/>
      <c r="R692" s="75"/>
      <c r="S692" s="74"/>
      <c r="T692" s="55">
        <f t="shared" si="80"/>
        <v>1752</v>
      </c>
      <c r="U692" s="59" t="str">
        <f t="shared" si="79"/>
        <v>NÃO</v>
      </c>
      <c r="V692" s="15"/>
    </row>
    <row r="693" spans="2:22" x14ac:dyDescent="0.2">
      <c r="B693" s="5" t="s">
        <v>582</v>
      </c>
      <c r="C693" s="5" t="s">
        <v>6</v>
      </c>
      <c r="D693" s="22">
        <f t="shared" si="84"/>
        <v>4</v>
      </c>
      <c r="E693" s="5" t="s">
        <v>556</v>
      </c>
      <c r="F693" s="20">
        <v>44343</v>
      </c>
      <c r="G693" s="34">
        <v>1</v>
      </c>
      <c r="H693" s="39">
        <v>350</v>
      </c>
      <c r="I693" s="36">
        <f t="shared" si="76"/>
        <v>350</v>
      </c>
      <c r="J693" s="45">
        <v>25</v>
      </c>
      <c r="K693" s="46">
        <f t="shared" si="77"/>
        <v>300</v>
      </c>
      <c r="L693" s="42">
        <f t="shared" si="78"/>
        <v>0</v>
      </c>
      <c r="M693" s="24">
        <f t="shared" si="83"/>
        <v>8</v>
      </c>
      <c r="N693" s="26">
        <v>0</v>
      </c>
      <c r="O693" s="61">
        <f t="shared" si="85"/>
        <v>-1.1666666666666667</v>
      </c>
      <c r="P693" s="60">
        <f>'Cálculo 31.12.2021'!P693+'Cálculo Jan2022'!O693</f>
        <v>-9.3333333333333339</v>
      </c>
      <c r="Q693" s="78"/>
      <c r="R693" s="75"/>
      <c r="S693" s="74"/>
      <c r="T693" s="55">
        <f t="shared" si="80"/>
        <v>340.66666666666669</v>
      </c>
      <c r="U693" s="59" t="str">
        <f t="shared" si="79"/>
        <v>NÃO</v>
      </c>
      <c r="V693" s="15"/>
    </row>
    <row r="694" spans="2:22" x14ac:dyDescent="0.2">
      <c r="B694" s="5" t="s">
        <v>582</v>
      </c>
      <c r="C694" s="5" t="s">
        <v>6</v>
      </c>
      <c r="D694" s="22">
        <f t="shared" si="84"/>
        <v>4</v>
      </c>
      <c r="E694" s="5" t="s">
        <v>606</v>
      </c>
      <c r="F694" s="20">
        <v>44347</v>
      </c>
      <c r="G694" s="34">
        <v>14</v>
      </c>
      <c r="H694" s="39">
        <f>1100/14</f>
        <v>78.571428571428569</v>
      </c>
      <c r="I694" s="36">
        <f t="shared" si="76"/>
        <v>1100</v>
      </c>
      <c r="J694" s="45">
        <v>25</v>
      </c>
      <c r="K694" s="46">
        <f t="shared" si="77"/>
        <v>300</v>
      </c>
      <c r="L694" s="42">
        <f t="shared" si="78"/>
        <v>0</v>
      </c>
      <c r="M694" s="24">
        <f t="shared" si="83"/>
        <v>8</v>
      </c>
      <c r="N694" s="26">
        <v>0</v>
      </c>
      <c r="O694" s="61">
        <f t="shared" si="85"/>
        <v>-3.6666666666666665</v>
      </c>
      <c r="P694" s="60">
        <f>'Cálculo 31.12.2021'!P694+'Cálculo Jan2022'!O694</f>
        <v>-29.333333333333332</v>
      </c>
      <c r="Q694" s="78"/>
      <c r="R694" s="75"/>
      <c r="S694" s="74"/>
      <c r="T694" s="55">
        <f t="shared" si="80"/>
        <v>1070.6666666666667</v>
      </c>
      <c r="U694" s="59" t="str">
        <f t="shared" si="79"/>
        <v>NÃO</v>
      </c>
      <c r="V694" s="15"/>
    </row>
    <row r="695" spans="2:22" x14ac:dyDescent="0.2">
      <c r="B695" s="5" t="s">
        <v>581</v>
      </c>
      <c r="C695" s="5" t="s">
        <v>206</v>
      </c>
      <c r="D695" s="22">
        <f t="shared" si="84"/>
        <v>10</v>
      </c>
      <c r="E695" s="5" t="s">
        <v>609</v>
      </c>
      <c r="F695" s="20">
        <v>44361</v>
      </c>
      <c r="G695" s="34">
        <v>12</v>
      </c>
      <c r="H695" s="39">
        <f>16296/12</f>
        <v>1358</v>
      </c>
      <c r="I695" s="36">
        <f t="shared" si="76"/>
        <v>16296</v>
      </c>
      <c r="J695" s="45">
        <v>10</v>
      </c>
      <c r="K695" s="46">
        <f t="shared" si="77"/>
        <v>120</v>
      </c>
      <c r="L695" s="42">
        <f t="shared" si="78"/>
        <v>0</v>
      </c>
      <c r="M695" s="24">
        <f t="shared" si="83"/>
        <v>7</v>
      </c>
      <c r="N695" s="26">
        <v>0</v>
      </c>
      <c r="O695" s="61">
        <f t="shared" si="85"/>
        <v>-135.80000000000001</v>
      </c>
      <c r="P695" s="60">
        <f>'Cálculo 31.12.2021'!P695+'Cálculo Jan2022'!O695</f>
        <v>-950.60000000000014</v>
      </c>
      <c r="Q695" s="78"/>
      <c r="R695" s="75"/>
      <c r="S695" s="74"/>
      <c r="T695" s="55">
        <f t="shared" si="80"/>
        <v>15345.4</v>
      </c>
      <c r="U695" s="59" t="str">
        <f t="shared" si="79"/>
        <v>NÃO</v>
      </c>
      <c r="V695" s="15"/>
    </row>
    <row r="696" spans="2:22" x14ac:dyDescent="0.2">
      <c r="B696" s="5" t="s">
        <v>581</v>
      </c>
      <c r="C696" s="5" t="s">
        <v>206</v>
      </c>
      <c r="D696" s="22">
        <f t="shared" si="84"/>
        <v>10</v>
      </c>
      <c r="E696" s="5" t="s">
        <v>467</v>
      </c>
      <c r="F696" s="20">
        <v>44361</v>
      </c>
      <c r="G696" s="34">
        <v>1</v>
      </c>
      <c r="H696" s="39">
        <v>5880</v>
      </c>
      <c r="I696" s="36">
        <f t="shared" si="76"/>
        <v>5880</v>
      </c>
      <c r="J696" s="45">
        <v>10</v>
      </c>
      <c r="K696" s="46">
        <f t="shared" si="77"/>
        <v>120</v>
      </c>
      <c r="L696" s="42">
        <f t="shared" si="78"/>
        <v>0</v>
      </c>
      <c r="M696" s="24">
        <f t="shared" si="83"/>
        <v>7</v>
      </c>
      <c r="N696" s="26">
        <v>0</v>
      </c>
      <c r="O696" s="61">
        <f t="shared" si="85"/>
        <v>-49</v>
      </c>
      <c r="P696" s="60">
        <f>'Cálculo 31.12.2021'!P696+'Cálculo Jan2022'!O696</f>
        <v>-343</v>
      </c>
      <c r="Q696" s="78"/>
      <c r="R696" s="75"/>
      <c r="S696" s="74"/>
      <c r="T696" s="55">
        <f t="shared" si="80"/>
        <v>5537</v>
      </c>
      <c r="U696" s="59" t="str">
        <f t="shared" si="79"/>
        <v>NÃO</v>
      </c>
      <c r="V696" s="15"/>
    </row>
    <row r="697" spans="2:22" x14ac:dyDescent="0.2">
      <c r="B697" s="5" t="s">
        <v>581</v>
      </c>
      <c r="C697" s="5" t="s">
        <v>208</v>
      </c>
      <c r="D697" s="22">
        <f t="shared" si="84"/>
        <v>10</v>
      </c>
      <c r="E697" s="5" t="s">
        <v>199</v>
      </c>
      <c r="F697" s="20">
        <v>44378</v>
      </c>
      <c r="G697" s="34">
        <v>1</v>
      </c>
      <c r="H697" s="39">
        <v>1350</v>
      </c>
      <c r="I697" s="36">
        <f t="shared" si="76"/>
        <v>1350</v>
      </c>
      <c r="J697" s="45">
        <v>10</v>
      </c>
      <c r="K697" s="46">
        <f t="shared" si="77"/>
        <v>120</v>
      </c>
      <c r="L697" s="42">
        <f t="shared" si="78"/>
        <v>0</v>
      </c>
      <c r="M697" s="24">
        <f t="shared" si="83"/>
        <v>6</v>
      </c>
      <c r="N697" s="26">
        <v>0</v>
      </c>
      <c r="O697" s="61">
        <f t="shared" si="85"/>
        <v>-11.25</v>
      </c>
      <c r="P697" s="60">
        <f>'Cálculo 31.12.2021'!P697+'Cálculo Jan2022'!O697</f>
        <v>-67.5</v>
      </c>
      <c r="Q697" s="78"/>
      <c r="R697" s="75"/>
      <c r="S697" s="74"/>
      <c r="T697" s="55">
        <f t="shared" si="80"/>
        <v>1282.5</v>
      </c>
      <c r="U697" s="59" t="str">
        <f t="shared" si="79"/>
        <v>NÃO</v>
      </c>
      <c r="V697" s="15"/>
    </row>
    <row r="698" spans="2:22" x14ac:dyDescent="0.2">
      <c r="B698" s="5" t="s">
        <v>581</v>
      </c>
      <c r="C698" s="5" t="s">
        <v>205</v>
      </c>
      <c r="D698" s="22">
        <f t="shared" si="84"/>
        <v>20</v>
      </c>
      <c r="E698" s="5" t="s">
        <v>599</v>
      </c>
      <c r="F698" s="20">
        <v>44378</v>
      </c>
      <c r="G698" s="34">
        <v>15</v>
      </c>
      <c r="H698" s="39">
        <v>4398</v>
      </c>
      <c r="I698" s="36">
        <f t="shared" si="76"/>
        <v>65970</v>
      </c>
      <c r="J698" s="45">
        <v>5</v>
      </c>
      <c r="K698" s="46">
        <f t="shared" si="77"/>
        <v>60</v>
      </c>
      <c r="L698" s="42">
        <f t="shared" si="78"/>
        <v>0</v>
      </c>
      <c r="M698" s="24">
        <f t="shared" si="83"/>
        <v>6</v>
      </c>
      <c r="N698" s="26">
        <v>0</v>
      </c>
      <c r="O698" s="61">
        <f t="shared" si="85"/>
        <v>-1099.5</v>
      </c>
      <c r="P698" s="60">
        <f>'Cálculo 31.12.2021'!P698+'Cálculo Jan2022'!O698</f>
        <v>-6597</v>
      </c>
      <c r="Q698" s="78"/>
      <c r="R698" s="75"/>
      <c r="S698" s="74"/>
      <c r="T698" s="55">
        <f t="shared" si="80"/>
        <v>59373</v>
      </c>
      <c r="U698" s="59" t="str">
        <f t="shared" si="79"/>
        <v>NÃO</v>
      </c>
      <c r="V698" s="15"/>
    </row>
    <row r="699" spans="2:22" x14ac:dyDescent="0.2">
      <c r="B699" s="5" t="s">
        <v>581</v>
      </c>
      <c r="C699" s="5" t="s">
        <v>207</v>
      </c>
      <c r="D699" s="22">
        <f t="shared" si="84"/>
        <v>20</v>
      </c>
      <c r="E699" s="5" t="s">
        <v>547</v>
      </c>
      <c r="F699" s="20">
        <v>44379</v>
      </c>
      <c r="G699" s="34">
        <v>1</v>
      </c>
      <c r="H699" s="39">
        <v>1901.5</v>
      </c>
      <c r="I699" s="36">
        <f t="shared" si="76"/>
        <v>1901.5</v>
      </c>
      <c r="J699" s="45">
        <v>5</v>
      </c>
      <c r="K699" s="46">
        <f t="shared" si="77"/>
        <v>60</v>
      </c>
      <c r="L699" s="42">
        <f t="shared" si="78"/>
        <v>0</v>
      </c>
      <c r="M699" s="24">
        <f t="shared" si="83"/>
        <v>6</v>
      </c>
      <c r="N699" s="26">
        <v>0</v>
      </c>
      <c r="O699" s="61">
        <f t="shared" si="85"/>
        <v>-31.691666666666666</v>
      </c>
      <c r="P699" s="60">
        <f>'Cálculo 31.12.2021'!P699+'Cálculo Jan2022'!O699</f>
        <v>-190.15</v>
      </c>
      <c r="Q699" s="78"/>
      <c r="R699" s="75"/>
      <c r="S699" s="74"/>
      <c r="T699" s="55">
        <f t="shared" si="80"/>
        <v>1711.35</v>
      </c>
      <c r="U699" s="59" t="str">
        <f t="shared" si="79"/>
        <v>NÃO</v>
      </c>
      <c r="V699" s="15"/>
    </row>
    <row r="700" spans="2:22" x14ac:dyDescent="0.2">
      <c r="B700" s="5" t="s">
        <v>581</v>
      </c>
      <c r="C700" s="5" t="s">
        <v>208</v>
      </c>
      <c r="D700" s="22">
        <f t="shared" si="84"/>
        <v>10</v>
      </c>
      <c r="E700" s="5" t="s">
        <v>200</v>
      </c>
      <c r="F700" s="20">
        <v>44384</v>
      </c>
      <c r="G700" s="34">
        <v>2</v>
      </c>
      <c r="H700" s="39">
        <v>680</v>
      </c>
      <c r="I700" s="36">
        <f t="shared" si="76"/>
        <v>1360</v>
      </c>
      <c r="J700" s="45">
        <v>10</v>
      </c>
      <c r="K700" s="46">
        <f t="shared" si="77"/>
        <v>120</v>
      </c>
      <c r="L700" s="42">
        <f t="shared" si="78"/>
        <v>0</v>
      </c>
      <c r="M700" s="24">
        <f t="shared" si="83"/>
        <v>6</v>
      </c>
      <c r="N700" s="26">
        <v>0</v>
      </c>
      <c r="O700" s="61">
        <f t="shared" si="85"/>
        <v>-11.333333333333334</v>
      </c>
      <c r="P700" s="60">
        <f>'Cálculo 31.12.2021'!P700+'Cálculo Jan2022'!O700</f>
        <v>-68</v>
      </c>
      <c r="Q700" s="78"/>
      <c r="R700" s="75"/>
      <c r="S700" s="74"/>
      <c r="T700" s="55">
        <f t="shared" si="80"/>
        <v>1292</v>
      </c>
      <c r="U700" s="59" t="str">
        <f t="shared" si="79"/>
        <v>NÃO</v>
      </c>
      <c r="V700" s="15"/>
    </row>
    <row r="701" spans="2:22" x14ac:dyDescent="0.2">
      <c r="B701" s="5" t="s">
        <v>581</v>
      </c>
      <c r="C701" s="5" t="s">
        <v>208</v>
      </c>
      <c r="D701" s="22">
        <f t="shared" si="84"/>
        <v>10</v>
      </c>
      <c r="E701" s="5" t="s">
        <v>201</v>
      </c>
      <c r="F701" s="20">
        <v>44384</v>
      </c>
      <c r="G701" s="34">
        <v>2</v>
      </c>
      <c r="H701" s="39">
        <v>580</v>
      </c>
      <c r="I701" s="36">
        <f t="shared" si="76"/>
        <v>1160</v>
      </c>
      <c r="J701" s="45">
        <v>10</v>
      </c>
      <c r="K701" s="46">
        <f t="shared" si="77"/>
        <v>120</v>
      </c>
      <c r="L701" s="42">
        <f t="shared" si="78"/>
        <v>0</v>
      </c>
      <c r="M701" s="24">
        <f t="shared" si="83"/>
        <v>6</v>
      </c>
      <c r="N701" s="26">
        <v>0</v>
      </c>
      <c r="O701" s="61">
        <f t="shared" si="85"/>
        <v>-9.6666666666666661</v>
      </c>
      <c r="P701" s="60">
        <f>'Cálculo 31.12.2021'!P701+'Cálculo Jan2022'!O701</f>
        <v>-57.999999999999993</v>
      </c>
      <c r="Q701" s="78"/>
      <c r="R701" s="75"/>
      <c r="S701" s="74"/>
      <c r="T701" s="55">
        <f t="shared" si="80"/>
        <v>1102</v>
      </c>
      <c r="U701" s="59" t="str">
        <f t="shared" si="79"/>
        <v>NÃO</v>
      </c>
      <c r="V701" s="15"/>
    </row>
    <row r="702" spans="2:22" x14ac:dyDescent="0.2">
      <c r="B702" s="5" t="s">
        <v>581</v>
      </c>
      <c r="C702" s="5" t="s">
        <v>207</v>
      </c>
      <c r="D702" s="22">
        <f t="shared" si="84"/>
        <v>20</v>
      </c>
      <c r="E702" s="5" t="s">
        <v>548</v>
      </c>
      <c r="F702" s="20">
        <v>44390</v>
      </c>
      <c r="G702" s="34">
        <v>1</v>
      </c>
      <c r="H702" s="39">
        <v>1298</v>
      </c>
      <c r="I702" s="36">
        <f t="shared" si="76"/>
        <v>1298</v>
      </c>
      <c r="J702" s="45">
        <v>5</v>
      </c>
      <c r="K702" s="46">
        <f t="shared" si="77"/>
        <v>60</v>
      </c>
      <c r="L702" s="42">
        <f t="shared" si="78"/>
        <v>0</v>
      </c>
      <c r="M702" s="24">
        <f t="shared" si="83"/>
        <v>6</v>
      </c>
      <c r="N702" s="26">
        <v>0</v>
      </c>
      <c r="O702" s="61">
        <f t="shared" si="85"/>
        <v>-21.633333333333333</v>
      </c>
      <c r="P702" s="60">
        <f>'Cálculo 31.12.2021'!P702+'Cálculo Jan2022'!O702</f>
        <v>-129.79999999999998</v>
      </c>
      <c r="Q702" s="78"/>
      <c r="R702" s="75"/>
      <c r="S702" s="74"/>
      <c r="T702" s="55">
        <f t="shared" si="80"/>
        <v>1168.2</v>
      </c>
      <c r="U702" s="59" t="str">
        <f t="shared" si="79"/>
        <v>NÃO</v>
      </c>
      <c r="V702" s="15"/>
    </row>
    <row r="703" spans="2:22" x14ac:dyDescent="0.2">
      <c r="B703" s="5" t="s">
        <v>581</v>
      </c>
      <c r="C703" s="5" t="s">
        <v>206</v>
      </c>
      <c r="D703" s="22">
        <f t="shared" si="84"/>
        <v>10</v>
      </c>
      <c r="E703" s="5" t="s">
        <v>608</v>
      </c>
      <c r="F703" s="20">
        <v>44398</v>
      </c>
      <c r="G703" s="34">
        <v>13</v>
      </c>
      <c r="H703" s="39">
        <f>5135/13</f>
        <v>395</v>
      </c>
      <c r="I703" s="36">
        <f t="shared" si="76"/>
        <v>5135</v>
      </c>
      <c r="J703" s="45">
        <v>10</v>
      </c>
      <c r="K703" s="46">
        <f t="shared" si="77"/>
        <v>120</v>
      </c>
      <c r="L703" s="42">
        <f t="shared" si="78"/>
        <v>0</v>
      </c>
      <c r="M703" s="24">
        <f t="shared" si="83"/>
        <v>6</v>
      </c>
      <c r="N703" s="26">
        <v>0</v>
      </c>
      <c r="O703" s="61">
        <f t="shared" si="85"/>
        <v>-42.791666666666664</v>
      </c>
      <c r="P703" s="60">
        <f>'Cálculo 31.12.2021'!P703+'Cálculo Jan2022'!O703</f>
        <v>-256.75</v>
      </c>
      <c r="Q703" s="78"/>
      <c r="R703" s="75"/>
      <c r="S703" s="74"/>
      <c r="T703" s="55">
        <f t="shared" si="80"/>
        <v>4878.25</v>
      </c>
      <c r="U703" s="59" t="str">
        <f t="shared" si="79"/>
        <v>NÃO</v>
      </c>
      <c r="V703" s="15"/>
    </row>
    <row r="704" spans="2:22" x14ac:dyDescent="0.2">
      <c r="B704" s="5" t="s">
        <v>581</v>
      </c>
      <c r="C704" s="5" t="s">
        <v>208</v>
      </c>
      <c r="D704" s="22">
        <f t="shared" si="84"/>
        <v>10</v>
      </c>
      <c r="E704" s="5" t="s">
        <v>185</v>
      </c>
      <c r="F704" s="20">
        <v>44419</v>
      </c>
      <c r="G704" s="34">
        <v>1</v>
      </c>
      <c r="H704" s="39">
        <v>5892.5</v>
      </c>
      <c r="I704" s="36">
        <f t="shared" si="76"/>
        <v>5892.5</v>
      </c>
      <c r="J704" s="45">
        <v>10</v>
      </c>
      <c r="K704" s="46">
        <f t="shared" si="77"/>
        <v>120</v>
      </c>
      <c r="L704" s="42">
        <f t="shared" si="78"/>
        <v>0</v>
      </c>
      <c r="M704" s="24">
        <f t="shared" si="83"/>
        <v>5</v>
      </c>
      <c r="N704" s="26">
        <v>0</v>
      </c>
      <c r="O704" s="61">
        <f t="shared" si="85"/>
        <v>-49.104166666666664</v>
      </c>
      <c r="P704" s="60">
        <f>'Cálculo 31.12.2021'!P704+'Cálculo Jan2022'!O704</f>
        <v>-245.52083333333331</v>
      </c>
      <c r="Q704" s="78"/>
      <c r="R704" s="75"/>
      <c r="S704" s="74"/>
      <c r="T704" s="55">
        <f t="shared" si="80"/>
        <v>5646.979166666667</v>
      </c>
      <c r="U704" s="59" t="str">
        <f t="shared" si="79"/>
        <v>NÃO</v>
      </c>
      <c r="V704" s="15"/>
    </row>
    <row r="705" spans="2:22" x14ac:dyDescent="0.2">
      <c r="B705" s="5" t="s">
        <v>581</v>
      </c>
      <c r="C705" s="5" t="s">
        <v>205</v>
      </c>
      <c r="D705" s="22">
        <f t="shared" si="84"/>
        <v>20</v>
      </c>
      <c r="E705" s="5" t="s">
        <v>603</v>
      </c>
      <c r="F705" s="20">
        <v>44435</v>
      </c>
      <c r="G705" s="34">
        <v>50</v>
      </c>
      <c r="H705" s="39">
        <f>49709.5/50</f>
        <v>994.19</v>
      </c>
      <c r="I705" s="36">
        <f t="shared" si="76"/>
        <v>49709.5</v>
      </c>
      <c r="J705" s="45">
        <v>5</v>
      </c>
      <c r="K705" s="46">
        <f t="shared" si="77"/>
        <v>60</v>
      </c>
      <c r="L705" s="42">
        <f t="shared" si="78"/>
        <v>0</v>
      </c>
      <c r="M705" s="24">
        <f t="shared" si="83"/>
        <v>5</v>
      </c>
      <c r="N705" s="26">
        <v>0</v>
      </c>
      <c r="O705" s="61">
        <f t="shared" si="85"/>
        <v>-828.49166666666667</v>
      </c>
      <c r="P705" s="60">
        <f>'Cálculo 31.12.2021'!P705+'Cálculo Jan2022'!O705</f>
        <v>-4142.458333333333</v>
      </c>
      <c r="Q705" s="78"/>
      <c r="R705" s="75"/>
      <c r="S705" s="74"/>
      <c r="T705" s="55">
        <f t="shared" si="80"/>
        <v>45567.041666666664</v>
      </c>
      <c r="U705" s="59" t="str">
        <f t="shared" si="79"/>
        <v>NÃO</v>
      </c>
      <c r="V705" s="15"/>
    </row>
    <row r="706" spans="2:22" x14ac:dyDescent="0.2">
      <c r="B706" s="5" t="s">
        <v>582</v>
      </c>
      <c r="C706" s="5" t="s">
        <v>6</v>
      </c>
      <c r="D706" s="22">
        <f t="shared" si="84"/>
        <v>4</v>
      </c>
      <c r="E706" s="5" t="s">
        <v>557</v>
      </c>
      <c r="F706" s="20">
        <v>44442</v>
      </c>
      <c r="G706" s="34">
        <v>1</v>
      </c>
      <c r="H706" s="39">
        <v>38618.25</v>
      </c>
      <c r="I706" s="36">
        <f t="shared" si="76"/>
        <v>38618.25</v>
      </c>
      <c r="J706" s="45">
        <v>25</v>
      </c>
      <c r="K706" s="46">
        <f t="shared" si="77"/>
        <v>300</v>
      </c>
      <c r="L706" s="42">
        <f t="shared" si="78"/>
        <v>0</v>
      </c>
      <c r="M706" s="24">
        <f t="shared" si="83"/>
        <v>4</v>
      </c>
      <c r="N706" s="26">
        <v>0</v>
      </c>
      <c r="O706" s="61">
        <f t="shared" si="85"/>
        <v>-128.72749999999999</v>
      </c>
      <c r="P706" s="60">
        <f>'Cálculo 31.12.2021'!P706+'Cálculo Jan2022'!O706</f>
        <v>-514.91</v>
      </c>
      <c r="Q706" s="78"/>
      <c r="R706" s="75"/>
      <c r="S706" s="74"/>
      <c r="T706" s="55">
        <f t="shared" si="80"/>
        <v>38103.339999999997</v>
      </c>
      <c r="U706" s="59" t="str">
        <f t="shared" si="79"/>
        <v>NÃO</v>
      </c>
      <c r="V706" s="15"/>
    </row>
    <row r="707" spans="2:22" x14ac:dyDescent="0.2">
      <c r="B707" s="5" t="s">
        <v>581</v>
      </c>
      <c r="C707" s="5" t="s">
        <v>208</v>
      </c>
      <c r="D707" s="22">
        <f t="shared" ref="D707:D731" si="86">((12*100)/K707)</f>
        <v>10</v>
      </c>
      <c r="E707" s="5" t="s">
        <v>186</v>
      </c>
      <c r="F707" s="20">
        <v>44463</v>
      </c>
      <c r="G707" s="34">
        <v>1</v>
      </c>
      <c r="H707" s="39">
        <v>450</v>
      </c>
      <c r="I707" s="36">
        <f t="shared" si="76"/>
        <v>450</v>
      </c>
      <c r="J707" s="45">
        <v>10</v>
      </c>
      <c r="K707" s="46">
        <f t="shared" si="77"/>
        <v>120</v>
      </c>
      <c r="L707" s="42">
        <f t="shared" si="78"/>
        <v>0</v>
      </c>
      <c r="M707" s="24">
        <f t="shared" si="83"/>
        <v>4</v>
      </c>
      <c r="N707" s="26">
        <v>0</v>
      </c>
      <c r="O707" s="61">
        <f t="shared" si="85"/>
        <v>-3.75</v>
      </c>
      <c r="P707" s="60">
        <f>'Cálculo 31.12.2021'!P707+'Cálculo Jan2022'!O707</f>
        <v>-15</v>
      </c>
      <c r="Q707" s="78"/>
      <c r="R707" s="75"/>
      <c r="S707" s="74"/>
      <c r="T707" s="55">
        <f t="shared" si="80"/>
        <v>435</v>
      </c>
      <c r="U707" s="59" t="str">
        <f t="shared" si="79"/>
        <v>NÃO</v>
      </c>
      <c r="V707" s="15"/>
    </row>
    <row r="708" spans="2:22" x14ac:dyDescent="0.2">
      <c r="B708" s="5" t="s">
        <v>582</v>
      </c>
      <c r="C708" s="5" t="s">
        <v>6</v>
      </c>
      <c r="D708" s="22">
        <f t="shared" si="86"/>
        <v>4</v>
      </c>
      <c r="E708" s="5" t="s">
        <v>557</v>
      </c>
      <c r="F708" s="20">
        <v>44468</v>
      </c>
      <c r="G708" s="34">
        <v>1</v>
      </c>
      <c r="H708" s="39">
        <v>17839.939999999999</v>
      </c>
      <c r="I708" s="36">
        <f t="shared" ref="I708:I731" si="87">G708*H708</f>
        <v>17839.939999999999</v>
      </c>
      <c r="J708" s="45">
        <v>25</v>
      </c>
      <c r="K708" s="46">
        <f t="shared" ref="K708:K731" si="88">J708*12</f>
        <v>300</v>
      </c>
      <c r="L708" s="42">
        <f t="shared" ref="L708:L731" si="89">DATEDIF(F708,$F$2,"Y")</f>
        <v>0</v>
      </c>
      <c r="M708" s="24">
        <f t="shared" si="83"/>
        <v>4</v>
      </c>
      <c r="N708" s="26">
        <v>0</v>
      </c>
      <c r="O708" s="61">
        <f t="shared" si="85"/>
        <v>-59.466466666666662</v>
      </c>
      <c r="P708" s="60">
        <f>'Cálculo 31.12.2021'!P708+'Cálculo Jan2022'!O708</f>
        <v>-237.86586666666665</v>
      </c>
      <c r="Q708" s="78"/>
      <c r="R708" s="75"/>
      <c r="S708" s="74"/>
      <c r="T708" s="55">
        <f t="shared" si="80"/>
        <v>17602.074133333332</v>
      </c>
      <c r="U708" s="59" t="str">
        <f t="shared" ref="U708:U731" si="90">IF(M708&gt;K708,"SIM","NÃO")</f>
        <v>NÃO</v>
      </c>
      <c r="V708" s="15"/>
    </row>
    <row r="709" spans="2:22" x14ac:dyDescent="0.2">
      <c r="B709" s="5" t="s">
        <v>581</v>
      </c>
      <c r="C709" s="5" t="s">
        <v>208</v>
      </c>
      <c r="D709" s="22">
        <f t="shared" si="86"/>
        <v>10</v>
      </c>
      <c r="E709" s="5" t="s">
        <v>198</v>
      </c>
      <c r="F709" s="20">
        <v>44480</v>
      </c>
      <c r="G709" s="34">
        <v>30</v>
      </c>
      <c r="H709" s="39">
        <v>990</v>
      </c>
      <c r="I709" s="36">
        <f t="shared" si="87"/>
        <v>29700</v>
      </c>
      <c r="J709" s="45">
        <v>10</v>
      </c>
      <c r="K709" s="46">
        <f t="shared" si="88"/>
        <v>120</v>
      </c>
      <c r="L709" s="42">
        <f t="shared" si="89"/>
        <v>0</v>
      </c>
      <c r="M709" s="24">
        <f t="shared" si="83"/>
        <v>3</v>
      </c>
      <c r="N709" s="26">
        <v>0</v>
      </c>
      <c r="O709" s="61">
        <f t="shared" si="85"/>
        <v>-247.5</v>
      </c>
      <c r="P709" s="60">
        <f>'Cálculo 31.12.2021'!P709+'Cálculo Jan2022'!O709</f>
        <v>-742.5</v>
      </c>
      <c r="Q709" s="78"/>
      <c r="R709" s="75"/>
      <c r="S709" s="74"/>
      <c r="T709" s="55">
        <f t="shared" ref="T709:T731" si="91">I709+P709</f>
        <v>28957.5</v>
      </c>
      <c r="U709" s="59" t="str">
        <f t="shared" si="90"/>
        <v>NÃO</v>
      </c>
      <c r="V709" s="15"/>
    </row>
    <row r="710" spans="2:22" x14ac:dyDescent="0.2">
      <c r="B710" s="5" t="s">
        <v>582</v>
      </c>
      <c r="C710" s="5" t="s">
        <v>6</v>
      </c>
      <c r="D710" s="22">
        <f t="shared" si="86"/>
        <v>4</v>
      </c>
      <c r="E710" s="5" t="s">
        <v>557</v>
      </c>
      <c r="F710" s="20">
        <v>44482</v>
      </c>
      <c r="G710" s="34">
        <v>1</v>
      </c>
      <c r="H710" s="39">
        <v>32639.18</v>
      </c>
      <c r="I710" s="36">
        <f t="shared" si="87"/>
        <v>32639.18</v>
      </c>
      <c r="J710" s="45">
        <v>25</v>
      </c>
      <c r="K710" s="46">
        <f t="shared" si="88"/>
        <v>300</v>
      </c>
      <c r="L710" s="42">
        <f t="shared" si="89"/>
        <v>0</v>
      </c>
      <c r="M710" s="24">
        <f t="shared" si="83"/>
        <v>3</v>
      </c>
      <c r="N710" s="26">
        <v>0</v>
      </c>
      <c r="O710" s="61">
        <f t="shared" si="85"/>
        <v>-108.79726666666667</v>
      </c>
      <c r="P710" s="60">
        <f>'Cálculo 31.12.2021'!P710+'Cálculo Jan2022'!O710</f>
        <v>-326.39179999999999</v>
      </c>
      <c r="Q710" s="78"/>
      <c r="R710" s="75"/>
      <c r="S710" s="74"/>
      <c r="T710" s="55">
        <f t="shared" si="91"/>
        <v>32312.788199999999</v>
      </c>
      <c r="U710" s="59" t="str">
        <f t="shared" si="90"/>
        <v>NÃO</v>
      </c>
      <c r="V710" s="15"/>
    </row>
    <row r="711" spans="2:22" x14ac:dyDescent="0.2">
      <c r="B711" s="5" t="s">
        <v>581</v>
      </c>
      <c r="C711" s="5" t="s">
        <v>206</v>
      </c>
      <c r="D711" s="22">
        <f t="shared" si="86"/>
        <v>10</v>
      </c>
      <c r="E711" s="5" t="s">
        <v>607</v>
      </c>
      <c r="F711" s="20">
        <v>44491</v>
      </c>
      <c r="G711" s="34">
        <v>4</v>
      </c>
      <c r="H711" s="39">
        <f>879/4</f>
        <v>219.75</v>
      </c>
      <c r="I711" s="36">
        <f t="shared" si="87"/>
        <v>879</v>
      </c>
      <c r="J711" s="45">
        <v>10</v>
      </c>
      <c r="K711" s="46">
        <f t="shared" si="88"/>
        <v>120</v>
      </c>
      <c r="L711" s="42">
        <f t="shared" si="89"/>
        <v>0</v>
      </c>
      <c r="M711" s="24">
        <f t="shared" si="83"/>
        <v>3</v>
      </c>
      <c r="N711" s="26">
        <v>0</v>
      </c>
      <c r="O711" s="61">
        <f t="shared" si="85"/>
        <v>-7.3250000000000002</v>
      </c>
      <c r="P711" s="60">
        <f>'Cálculo 31.12.2021'!P711+'Cálculo Jan2022'!O711</f>
        <v>-21.975000000000001</v>
      </c>
      <c r="Q711" s="78"/>
      <c r="R711" s="75"/>
      <c r="S711" s="74"/>
      <c r="T711" s="55">
        <f t="shared" si="91"/>
        <v>857.02499999999998</v>
      </c>
      <c r="U711" s="59" t="str">
        <f t="shared" si="90"/>
        <v>NÃO</v>
      </c>
      <c r="V711" s="15"/>
    </row>
    <row r="712" spans="2:22" x14ac:dyDescent="0.2">
      <c r="B712" s="5" t="s">
        <v>581</v>
      </c>
      <c r="C712" s="5" t="s">
        <v>206</v>
      </c>
      <c r="D712" s="22">
        <f t="shared" si="86"/>
        <v>10</v>
      </c>
      <c r="E712" s="5" t="s">
        <v>468</v>
      </c>
      <c r="F712" s="20">
        <v>44491</v>
      </c>
      <c r="G712" s="34">
        <v>1</v>
      </c>
      <c r="H712" s="39">
        <v>14000</v>
      </c>
      <c r="I712" s="36">
        <f t="shared" si="87"/>
        <v>14000</v>
      </c>
      <c r="J712" s="45">
        <v>10</v>
      </c>
      <c r="K712" s="46">
        <f t="shared" si="88"/>
        <v>120</v>
      </c>
      <c r="L712" s="42">
        <f t="shared" si="89"/>
        <v>0</v>
      </c>
      <c r="M712" s="24">
        <f t="shared" si="83"/>
        <v>3</v>
      </c>
      <c r="N712" s="26">
        <v>0</v>
      </c>
      <c r="O712" s="61">
        <f t="shared" si="85"/>
        <v>-116.66666666666667</v>
      </c>
      <c r="P712" s="60">
        <f>'Cálculo 31.12.2021'!P712+'Cálculo Jan2022'!O712</f>
        <v>-350</v>
      </c>
      <c r="Q712" s="78"/>
      <c r="R712" s="75"/>
      <c r="S712" s="74"/>
      <c r="T712" s="55">
        <f t="shared" si="91"/>
        <v>13650</v>
      </c>
      <c r="U712" s="59" t="str">
        <f t="shared" si="90"/>
        <v>NÃO</v>
      </c>
      <c r="V712" s="15"/>
    </row>
    <row r="713" spans="2:22" x14ac:dyDescent="0.2">
      <c r="B713" s="5" t="s">
        <v>581</v>
      </c>
      <c r="C713" s="5" t="s">
        <v>205</v>
      </c>
      <c r="D713" s="22">
        <f t="shared" si="86"/>
        <v>20</v>
      </c>
      <c r="E713" s="5" t="s">
        <v>604</v>
      </c>
      <c r="F713" s="20">
        <v>44491</v>
      </c>
      <c r="G713" s="34">
        <v>2</v>
      </c>
      <c r="H713" s="39">
        <f>1989.98/2</f>
        <v>994.99</v>
      </c>
      <c r="I713" s="36">
        <f t="shared" si="87"/>
        <v>1989.98</v>
      </c>
      <c r="J713" s="45">
        <v>5</v>
      </c>
      <c r="K713" s="46">
        <f t="shared" si="88"/>
        <v>60</v>
      </c>
      <c r="L713" s="42">
        <f t="shared" si="89"/>
        <v>0</v>
      </c>
      <c r="M713" s="24">
        <f t="shared" si="83"/>
        <v>3</v>
      </c>
      <c r="N713" s="26">
        <v>0</v>
      </c>
      <c r="O713" s="61">
        <f t="shared" si="85"/>
        <v>-33.166333333333334</v>
      </c>
      <c r="P713" s="60">
        <f>'Cálculo 31.12.2021'!P713+'Cálculo Jan2022'!O713</f>
        <v>-99.498999999999995</v>
      </c>
      <c r="Q713" s="78"/>
      <c r="R713" s="75"/>
      <c r="S713" s="74"/>
      <c r="T713" s="55">
        <f t="shared" si="91"/>
        <v>1890.481</v>
      </c>
      <c r="U713" s="59" t="str">
        <f t="shared" si="90"/>
        <v>NÃO</v>
      </c>
      <c r="V713" s="15"/>
    </row>
    <row r="714" spans="2:22" x14ac:dyDescent="0.2">
      <c r="B714" s="5" t="s">
        <v>582</v>
      </c>
      <c r="C714" s="5" t="s">
        <v>6</v>
      </c>
      <c r="D714" s="22">
        <f t="shared" si="86"/>
        <v>4</v>
      </c>
      <c r="E714" s="5" t="s">
        <v>557</v>
      </c>
      <c r="F714" s="20">
        <v>44491</v>
      </c>
      <c r="G714" s="34">
        <v>1</v>
      </c>
      <c r="H714" s="39">
        <v>48462.18</v>
      </c>
      <c r="I714" s="36">
        <f t="shared" si="87"/>
        <v>48462.18</v>
      </c>
      <c r="J714" s="45">
        <v>25</v>
      </c>
      <c r="K714" s="46">
        <f t="shared" si="88"/>
        <v>300</v>
      </c>
      <c r="L714" s="42">
        <f t="shared" si="89"/>
        <v>0</v>
      </c>
      <c r="M714" s="24">
        <f t="shared" si="83"/>
        <v>3</v>
      </c>
      <c r="N714" s="26">
        <v>0</v>
      </c>
      <c r="O714" s="61">
        <f t="shared" si="85"/>
        <v>-161.54060000000001</v>
      </c>
      <c r="P714" s="60">
        <f>'Cálculo 31.12.2021'!P714+'Cálculo Jan2022'!O714</f>
        <v>-484.62180000000001</v>
      </c>
      <c r="Q714" s="78"/>
      <c r="R714" s="75"/>
      <c r="S714" s="74"/>
      <c r="T714" s="55">
        <f t="shared" si="91"/>
        <v>47977.558199999999</v>
      </c>
      <c r="U714" s="59" t="str">
        <f t="shared" si="90"/>
        <v>NÃO</v>
      </c>
      <c r="V714" s="15"/>
    </row>
    <row r="715" spans="2:22" x14ac:dyDescent="0.2">
      <c r="B715" s="5" t="s">
        <v>581</v>
      </c>
      <c r="C715" s="5" t="s">
        <v>208</v>
      </c>
      <c r="D715" s="22">
        <f t="shared" si="86"/>
        <v>10</v>
      </c>
      <c r="E715" s="5" t="s">
        <v>202</v>
      </c>
      <c r="F715" s="20">
        <v>44495</v>
      </c>
      <c r="G715" s="34">
        <v>1</v>
      </c>
      <c r="H715" s="39">
        <v>1680</v>
      </c>
      <c r="I715" s="36">
        <f t="shared" si="87"/>
        <v>1680</v>
      </c>
      <c r="J715" s="45">
        <v>10</v>
      </c>
      <c r="K715" s="46">
        <f t="shared" si="88"/>
        <v>120</v>
      </c>
      <c r="L715" s="42">
        <f t="shared" si="89"/>
        <v>0</v>
      </c>
      <c r="M715" s="24">
        <f t="shared" ref="M715:M731" si="92">DATEDIF(F715,$F$2,"M")</f>
        <v>3</v>
      </c>
      <c r="N715" s="26">
        <v>0</v>
      </c>
      <c r="O715" s="61">
        <f t="shared" si="85"/>
        <v>-14</v>
      </c>
      <c r="P715" s="60">
        <f>'Cálculo 31.12.2021'!P715+'Cálculo Jan2022'!O715</f>
        <v>-42</v>
      </c>
      <c r="Q715" s="78"/>
      <c r="R715" s="75"/>
      <c r="S715" s="74"/>
      <c r="T715" s="55">
        <f t="shared" si="91"/>
        <v>1638</v>
      </c>
      <c r="U715" s="59" t="str">
        <f t="shared" si="90"/>
        <v>NÃO</v>
      </c>
      <c r="V715" s="15"/>
    </row>
    <row r="716" spans="2:22" x14ac:dyDescent="0.2">
      <c r="B716" s="5" t="s">
        <v>582</v>
      </c>
      <c r="C716" s="5" t="s">
        <v>6</v>
      </c>
      <c r="D716" s="22">
        <f t="shared" si="86"/>
        <v>4</v>
      </c>
      <c r="E716" s="5" t="s">
        <v>557</v>
      </c>
      <c r="F716" s="20">
        <v>44496</v>
      </c>
      <c r="G716" s="34">
        <v>1</v>
      </c>
      <c r="H716" s="39">
        <v>2587.5</v>
      </c>
      <c r="I716" s="36">
        <f t="shared" si="87"/>
        <v>2587.5</v>
      </c>
      <c r="J716" s="45">
        <v>25</v>
      </c>
      <c r="K716" s="46">
        <f t="shared" si="88"/>
        <v>300</v>
      </c>
      <c r="L716" s="42">
        <f t="shared" si="89"/>
        <v>0</v>
      </c>
      <c r="M716" s="24">
        <f t="shared" si="92"/>
        <v>3</v>
      </c>
      <c r="N716" s="26">
        <v>0</v>
      </c>
      <c r="O716" s="61">
        <f t="shared" si="85"/>
        <v>-8.625</v>
      </c>
      <c r="P716" s="60">
        <f>'Cálculo 31.12.2021'!P716+'Cálculo Jan2022'!O716</f>
        <v>-25.875</v>
      </c>
      <c r="Q716" s="78"/>
      <c r="R716" s="75"/>
      <c r="S716" s="74"/>
      <c r="T716" s="55">
        <f t="shared" si="91"/>
        <v>2561.625</v>
      </c>
      <c r="U716" s="59" t="str">
        <f t="shared" si="90"/>
        <v>NÃO</v>
      </c>
      <c r="V716" s="15"/>
    </row>
    <row r="717" spans="2:22" x14ac:dyDescent="0.2">
      <c r="B717" s="5" t="s">
        <v>582</v>
      </c>
      <c r="C717" s="5" t="s">
        <v>6</v>
      </c>
      <c r="D717" s="22">
        <f t="shared" si="86"/>
        <v>4</v>
      </c>
      <c r="E717" s="5" t="s">
        <v>557</v>
      </c>
      <c r="F717" s="20">
        <v>44496</v>
      </c>
      <c r="G717" s="34">
        <v>1</v>
      </c>
      <c r="H717" s="39">
        <v>1250</v>
      </c>
      <c r="I717" s="36">
        <f t="shared" si="87"/>
        <v>1250</v>
      </c>
      <c r="J717" s="45">
        <v>25</v>
      </c>
      <c r="K717" s="46">
        <f t="shared" si="88"/>
        <v>300</v>
      </c>
      <c r="L717" s="42">
        <f t="shared" si="89"/>
        <v>0</v>
      </c>
      <c r="M717" s="24">
        <f t="shared" si="92"/>
        <v>3</v>
      </c>
      <c r="N717" s="26">
        <v>0</v>
      </c>
      <c r="O717" s="61">
        <f t="shared" si="85"/>
        <v>-4.166666666666667</v>
      </c>
      <c r="P717" s="60">
        <f>'Cálculo 31.12.2021'!P717+'Cálculo Jan2022'!O717</f>
        <v>-12.5</v>
      </c>
      <c r="Q717" s="78"/>
      <c r="R717" s="75"/>
      <c r="S717" s="74"/>
      <c r="T717" s="55">
        <f t="shared" si="91"/>
        <v>1237.5</v>
      </c>
      <c r="U717" s="59" t="str">
        <f t="shared" si="90"/>
        <v>NÃO</v>
      </c>
      <c r="V717" s="15"/>
    </row>
    <row r="718" spans="2:22" x14ac:dyDescent="0.2">
      <c r="B718" s="5" t="s">
        <v>581</v>
      </c>
      <c r="C718" s="5" t="s">
        <v>208</v>
      </c>
      <c r="D718" s="22">
        <f t="shared" si="86"/>
        <v>10</v>
      </c>
      <c r="E718" s="5" t="s">
        <v>187</v>
      </c>
      <c r="F718" s="20">
        <v>44498</v>
      </c>
      <c r="G718" s="34">
        <v>1</v>
      </c>
      <c r="H718" s="39">
        <v>2699</v>
      </c>
      <c r="I718" s="36">
        <f t="shared" si="87"/>
        <v>2699</v>
      </c>
      <c r="J718" s="45">
        <v>10</v>
      </c>
      <c r="K718" s="46">
        <f t="shared" si="88"/>
        <v>120</v>
      </c>
      <c r="L718" s="42">
        <f t="shared" si="89"/>
        <v>0</v>
      </c>
      <c r="M718" s="24">
        <f t="shared" si="92"/>
        <v>3</v>
      </c>
      <c r="N718" s="26">
        <v>0</v>
      </c>
      <c r="O718" s="61">
        <f t="shared" si="85"/>
        <v>-22.491666666666667</v>
      </c>
      <c r="P718" s="60">
        <f>'Cálculo 31.12.2021'!P718+'Cálculo Jan2022'!O718</f>
        <v>-67.474999999999994</v>
      </c>
      <c r="Q718" s="78"/>
      <c r="R718" s="75"/>
      <c r="S718" s="74"/>
      <c r="T718" s="55">
        <f t="shared" si="91"/>
        <v>2631.5250000000001</v>
      </c>
      <c r="U718" s="59" t="str">
        <f t="shared" si="90"/>
        <v>NÃO</v>
      </c>
      <c r="V718" s="15"/>
    </row>
    <row r="719" spans="2:22" x14ac:dyDescent="0.2">
      <c r="B719" s="5" t="s">
        <v>582</v>
      </c>
      <c r="C719" s="5" t="s">
        <v>6</v>
      </c>
      <c r="D719" s="22">
        <f t="shared" si="86"/>
        <v>4</v>
      </c>
      <c r="E719" s="5" t="s">
        <v>557</v>
      </c>
      <c r="F719" s="20">
        <v>44510</v>
      </c>
      <c r="G719" s="34">
        <v>1</v>
      </c>
      <c r="H719" s="39">
        <v>41342.19</v>
      </c>
      <c r="I719" s="36">
        <f t="shared" si="87"/>
        <v>41342.19</v>
      </c>
      <c r="J719" s="45">
        <v>25</v>
      </c>
      <c r="K719" s="46">
        <f t="shared" si="88"/>
        <v>300</v>
      </c>
      <c r="L719" s="42">
        <f t="shared" si="89"/>
        <v>0</v>
      </c>
      <c r="M719" s="24">
        <f t="shared" si="92"/>
        <v>2</v>
      </c>
      <c r="N719" s="26">
        <v>0</v>
      </c>
      <c r="O719" s="61">
        <f t="shared" si="85"/>
        <v>-137.8073</v>
      </c>
      <c r="P719" s="60">
        <f>'Cálculo 31.12.2021'!P719+'Cálculo Jan2022'!O719</f>
        <v>-275.6146</v>
      </c>
      <c r="Q719" s="78"/>
      <c r="R719" s="75"/>
      <c r="S719" s="74"/>
      <c r="T719" s="55">
        <f t="shared" si="91"/>
        <v>41066.575400000002</v>
      </c>
      <c r="U719" s="59" t="str">
        <f t="shared" si="90"/>
        <v>NÃO</v>
      </c>
      <c r="V719" s="15"/>
    </row>
    <row r="720" spans="2:22" x14ac:dyDescent="0.2">
      <c r="B720" s="5" t="s">
        <v>581</v>
      </c>
      <c r="C720" s="5" t="s">
        <v>206</v>
      </c>
      <c r="D720" s="22">
        <f t="shared" si="86"/>
        <v>10</v>
      </c>
      <c r="E720" s="5" t="s">
        <v>469</v>
      </c>
      <c r="F720" s="20">
        <v>44530</v>
      </c>
      <c r="G720" s="34">
        <v>1</v>
      </c>
      <c r="H720" s="39">
        <v>5000</v>
      </c>
      <c r="I720" s="36">
        <f t="shared" si="87"/>
        <v>5000</v>
      </c>
      <c r="J720" s="45">
        <v>10</v>
      </c>
      <c r="K720" s="46">
        <f t="shared" si="88"/>
        <v>120</v>
      </c>
      <c r="L720" s="42">
        <f t="shared" si="89"/>
        <v>0</v>
      </c>
      <c r="M720" s="24">
        <f t="shared" si="92"/>
        <v>2</v>
      </c>
      <c r="N720" s="26">
        <v>0</v>
      </c>
      <c r="O720" s="61">
        <f t="shared" si="85"/>
        <v>-41.666666666666664</v>
      </c>
      <c r="P720" s="60">
        <f>'Cálculo 31.12.2021'!P720+'Cálculo Jan2022'!O720</f>
        <v>-83.333333333333329</v>
      </c>
      <c r="Q720" s="78"/>
      <c r="R720" s="75"/>
      <c r="S720" s="74"/>
      <c r="T720" s="55">
        <f>I720+P720</f>
        <v>4916.666666666667</v>
      </c>
      <c r="U720" s="59" t="str">
        <f t="shared" si="90"/>
        <v>NÃO</v>
      </c>
      <c r="V720" s="15"/>
    </row>
    <row r="721" spans="2:22" x14ac:dyDescent="0.2">
      <c r="B721" s="5" t="s">
        <v>582</v>
      </c>
      <c r="C721" s="5" t="s">
        <v>6</v>
      </c>
      <c r="D721" s="22">
        <f t="shared" si="86"/>
        <v>4</v>
      </c>
      <c r="E721" s="5" t="s">
        <v>557</v>
      </c>
      <c r="F721" s="20">
        <v>44538</v>
      </c>
      <c r="G721" s="34">
        <v>1</v>
      </c>
      <c r="H721" s="39">
        <v>20402.37</v>
      </c>
      <c r="I721" s="36">
        <f t="shared" si="87"/>
        <v>20402.37</v>
      </c>
      <c r="J721" s="45">
        <v>25</v>
      </c>
      <c r="K721" s="46">
        <f t="shared" si="88"/>
        <v>300</v>
      </c>
      <c r="L721" s="42">
        <f t="shared" si="89"/>
        <v>0</v>
      </c>
      <c r="M721" s="24">
        <f t="shared" si="92"/>
        <v>1</v>
      </c>
      <c r="N721" s="26">
        <v>0</v>
      </c>
      <c r="O721" s="61">
        <f t="shared" si="85"/>
        <v>-68.007899999999992</v>
      </c>
      <c r="P721" s="60">
        <f>'Cálculo 31.12.2021'!P721+'Cálculo Jan2022'!O721</f>
        <v>-68.007899999999992</v>
      </c>
      <c r="Q721" s="78"/>
      <c r="R721" s="75"/>
      <c r="S721" s="74"/>
      <c r="T721" s="55">
        <f t="shared" si="91"/>
        <v>20334.362099999998</v>
      </c>
      <c r="U721" s="59" t="str">
        <f t="shared" si="90"/>
        <v>NÃO</v>
      </c>
      <c r="V721" s="15"/>
    </row>
    <row r="722" spans="2:22" x14ac:dyDescent="0.2">
      <c r="B722" s="5" t="s">
        <v>581</v>
      </c>
      <c r="C722" s="5" t="s">
        <v>208</v>
      </c>
      <c r="D722" s="22">
        <f t="shared" si="86"/>
        <v>10</v>
      </c>
      <c r="E722" s="5" t="s">
        <v>188</v>
      </c>
      <c r="F722" s="20">
        <v>44540</v>
      </c>
      <c r="G722" s="34">
        <v>1</v>
      </c>
      <c r="H722" s="39">
        <v>3342</v>
      </c>
      <c r="I722" s="36">
        <f t="shared" si="87"/>
        <v>3342</v>
      </c>
      <c r="J722" s="45">
        <v>10</v>
      </c>
      <c r="K722" s="46">
        <f t="shared" si="88"/>
        <v>120</v>
      </c>
      <c r="L722" s="42">
        <f t="shared" si="89"/>
        <v>0</v>
      </c>
      <c r="M722" s="24">
        <f t="shared" si="92"/>
        <v>1</v>
      </c>
      <c r="N722" s="26">
        <v>0</v>
      </c>
      <c r="O722" s="61">
        <f t="shared" si="85"/>
        <v>-27.85</v>
      </c>
      <c r="P722" s="60">
        <f>'Cálculo 31.12.2021'!P722+'Cálculo Jan2022'!O722</f>
        <v>-27.85</v>
      </c>
      <c r="Q722" s="78"/>
      <c r="R722" s="75"/>
      <c r="S722" s="74"/>
      <c r="T722" s="55">
        <f t="shared" si="91"/>
        <v>3314.15</v>
      </c>
      <c r="U722" s="59" t="str">
        <f t="shared" si="90"/>
        <v>NÃO</v>
      </c>
      <c r="V722" s="15"/>
    </row>
    <row r="723" spans="2:22" x14ac:dyDescent="0.2">
      <c r="B723" s="5" t="s">
        <v>582</v>
      </c>
      <c r="C723" s="5" t="s">
        <v>6</v>
      </c>
      <c r="D723" s="22">
        <f t="shared" si="86"/>
        <v>4</v>
      </c>
      <c r="E723" s="5" t="s">
        <v>557</v>
      </c>
      <c r="F723" s="20">
        <v>44544</v>
      </c>
      <c r="G723" s="34">
        <v>1</v>
      </c>
      <c r="H723" s="39">
        <v>900</v>
      </c>
      <c r="I723" s="36">
        <f t="shared" si="87"/>
        <v>900</v>
      </c>
      <c r="J723" s="45">
        <v>25</v>
      </c>
      <c r="K723" s="46">
        <f t="shared" si="88"/>
        <v>300</v>
      </c>
      <c r="L723" s="42">
        <f t="shared" si="89"/>
        <v>0</v>
      </c>
      <c r="M723" s="24">
        <f t="shared" si="92"/>
        <v>1</v>
      </c>
      <c r="N723" s="26">
        <v>0</v>
      </c>
      <c r="O723" s="61">
        <f t="shared" si="85"/>
        <v>-3</v>
      </c>
      <c r="P723" s="60">
        <f>'Cálculo 31.12.2021'!P723+'Cálculo Jan2022'!O723</f>
        <v>-3</v>
      </c>
      <c r="Q723" s="78"/>
      <c r="R723" s="75"/>
      <c r="S723" s="74"/>
      <c r="T723" s="55">
        <f t="shared" si="91"/>
        <v>897</v>
      </c>
      <c r="U723" s="59" t="str">
        <f t="shared" si="90"/>
        <v>NÃO</v>
      </c>
      <c r="V723" s="15"/>
    </row>
    <row r="724" spans="2:22" x14ac:dyDescent="0.2">
      <c r="B724" s="5" t="s">
        <v>582</v>
      </c>
      <c r="C724" s="5" t="s">
        <v>6</v>
      </c>
      <c r="D724" s="22">
        <f t="shared" si="86"/>
        <v>4</v>
      </c>
      <c r="E724" s="5" t="s">
        <v>557</v>
      </c>
      <c r="F724" s="20">
        <v>44546</v>
      </c>
      <c r="G724" s="34">
        <v>1</v>
      </c>
      <c r="H724" s="39">
        <v>12412.83</v>
      </c>
      <c r="I724" s="36">
        <f t="shared" si="87"/>
        <v>12412.83</v>
      </c>
      <c r="J724" s="45">
        <v>25</v>
      </c>
      <c r="K724" s="46">
        <f t="shared" si="88"/>
        <v>300</v>
      </c>
      <c r="L724" s="42">
        <f t="shared" si="89"/>
        <v>0</v>
      </c>
      <c r="M724" s="24">
        <f t="shared" si="92"/>
        <v>1</v>
      </c>
      <c r="N724" s="26">
        <v>0</v>
      </c>
      <c r="O724" s="61">
        <f t="shared" si="85"/>
        <v>-41.376100000000001</v>
      </c>
      <c r="P724" s="60">
        <f>'Cálculo 31.12.2021'!P724+'Cálculo Jan2022'!O724</f>
        <v>-41.376100000000001</v>
      </c>
      <c r="Q724" s="78"/>
      <c r="R724" s="75"/>
      <c r="S724" s="74"/>
      <c r="T724" s="55">
        <f t="shared" si="91"/>
        <v>12371.4539</v>
      </c>
      <c r="U724" s="59" t="str">
        <f t="shared" si="90"/>
        <v>NÃO</v>
      </c>
      <c r="V724" s="15"/>
    </row>
    <row r="725" spans="2:22" x14ac:dyDescent="0.2">
      <c r="B725" s="5" t="s">
        <v>581</v>
      </c>
      <c r="C725" s="5" t="s">
        <v>208</v>
      </c>
      <c r="D725" s="22">
        <f t="shared" si="86"/>
        <v>10</v>
      </c>
      <c r="E725" s="5" t="s">
        <v>189</v>
      </c>
      <c r="F725" s="20">
        <v>44560</v>
      </c>
      <c r="G725" s="34">
        <v>2</v>
      </c>
      <c r="H725" s="39">
        <f>6302/2</f>
        <v>3151</v>
      </c>
      <c r="I725" s="36">
        <f t="shared" si="87"/>
        <v>6302</v>
      </c>
      <c r="J725" s="45">
        <v>10</v>
      </c>
      <c r="K725" s="46">
        <f t="shared" si="88"/>
        <v>120</v>
      </c>
      <c r="L725" s="42">
        <f t="shared" si="89"/>
        <v>0</v>
      </c>
      <c r="M725" s="24">
        <f t="shared" si="92"/>
        <v>1</v>
      </c>
      <c r="N725" s="26">
        <v>0</v>
      </c>
      <c r="O725" s="61">
        <f t="shared" si="85"/>
        <v>-52.516666666666666</v>
      </c>
      <c r="P725" s="60">
        <f>'Cálculo 31.12.2021'!P725+'Cálculo Jan2022'!O725</f>
        <v>-52.516666666666666</v>
      </c>
      <c r="Q725" s="78"/>
      <c r="R725" s="75"/>
      <c r="S725" s="74"/>
      <c r="T725" s="55">
        <f t="shared" si="91"/>
        <v>6249.4833333333336</v>
      </c>
      <c r="U725" s="59" t="str">
        <f t="shared" si="90"/>
        <v>NÃO</v>
      </c>
      <c r="V725" s="15"/>
    </row>
    <row r="726" spans="2:22" x14ac:dyDescent="0.2">
      <c r="B726" s="5" t="s">
        <v>581</v>
      </c>
      <c r="C726" s="5" t="s">
        <v>208</v>
      </c>
      <c r="D726" s="22">
        <f t="shared" si="86"/>
        <v>10</v>
      </c>
      <c r="E726" s="5" t="s">
        <v>190</v>
      </c>
      <c r="F726" s="20">
        <v>44568</v>
      </c>
      <c r="G726" s="34">
        <v>1</v>
      </c>
      <c r="H726" s="39">
        <v>895</v>
      </c>
      <c r="I726" s="36">
        <f t="shared" si="87"/>
        <v>895</v>
      </c>
      <c r="J726" s="45">
        <v>10</v>
      </c>
      <c r="K726" s="46">
        <f t="shared" si="88"/>
        <v>120</v>
      </c>
      <c r="L726" s="42">
        <f t="shared" si="89"/>
        <v>0</v>
      </c>
      <c r="M726" s="24">
        <f t="shared" si="92"/>
        <v>0</v>
      </c>
      <c r="N726" s="26">
        <v>0</v>
      </c>
      <c r="O726" s="61">
        <f t="shared" si="85"/>
        <v>-7.458333333333333</v>
      </c>
      <c r="P726" s="60">
        <v>0</v>
      </c>
      <c r="Q726" s="78"/>
      <c r="R726" s="75"/>
      <c r="S726" s="74"/>
      <c r="T726" s="55">
        <f t="shared" si="91"/>
        <v>895</v>
      </c>
      <c r="U726" s="59" t="str">
        <f t="shared" si="90"/>
        <v>NÃO</v>
      </c>
      <c r="V726" s="15"/>
    </row>
    <row r="727" spans="2:22" x14ac:dyDescent="0.2">
      <c r="B727" s="5" t="s">
        <v>581</v>
      </c>
      <c r="C727" s="5" t="s">
        <v>208</v>
      </c>
      <c r="D727" s="22">
        <f t="shared" si="86"/>
        <v>10</v>
      </c>
      <c r="E727" s="5" t="s">
        <v>191</v>
      </c>
      <c r="F727" s="20">
        <v>44574</v>
      </c>
      <c r="G727" s="34">
        <v>1</v>
      </c>
      <c r="H727" s="39">
        <v>9900</v>
      </c>
      <c r="I727" s="36">
        <f t="shared" si="87"/>
        <v>9900</v>
      </c>
      <c r="J727" s="45">
        <v>10</v>
      </c>
      <c r="K727" s="46">
        <f t="shared" si="88"/>
        <v>120</v>
      </c>
      <c r="L727" s="42">
        <f t="shared" si="89"/>
        <v>0</v>
      </c>
      <c r="M727" s="24">
        <f t="shared" si="92"/>
        <v>0</v>
      </c>
      <c r="N727" s="26">
        <v>0</v>
      </c>
      <c r="O727" s="61">
        <f t="shared" si="85"/>
        <v>-82.5</v>
      </c>
      <c r="P727" s="60">
        <v>0</v>
      </c>
      <c r="Q727" s="78"/>
      <c r="R727" s="75"/>
      <c r="S727" s="74"/>
      <c r="T727" s="55">
        <f t="shared" si="91"/>
        <v>9900</v>
      </c>
      <c r="U727" s="59" t="str">
        <f t="shared" si="90"/>
        <v>NÃO</v>
      </c>
      <c r="V727" s="15"/>
    </row>
    <row r="728" spans="2:22" x14ac:dyDescent="0.2">
      <c r="B728" s="5" t="s">
        <v>582</v>
      </c>
      <c r="C728" s="5" t="s">
        <v>6</v>
      </c>
      <c r="D728" s="22">
        <f t="shared" si="86"/>
        <v>4</v>
      </c>
      <c r="E728" s="5" t="s">
        <v>557</v>
      </c>
      <c r="F728" s="20">
        <v>44580</v>
      </c>
      <c r="G728" s="34">
        <v>1</v>
      </c>
      <c r="H728" s="39">
        <v>29950</v>
      </c>
      <c r="I728" s="36">
        <f t="shared" si="87"/>
        <v>29950</v>
      </c>
      <c r="J728" s="45">
        <v>25</v>
      </c>
      <c r="K728" s="46">
        <f t="shared" si="88"/>
        <v>300</v>
      </c>
      <c r="L728" s="42">
        <f t="shared" si="89"/>
        <v>0</v>
      </c>
      <c r="M728" s="24">
        <f t="shared" si="92"/>
        <v>0</v>
      </c>
      <c r="N728" s="26">
        <v>0</v>
      </c>
      <c r="O728" s="61">
        <f t="shared" si="85"/>
        <v>-99.833333333333329</v>
      </c>
      <c r="P728" s="60">
        <v>0</v>
      </c>
      <c r="Q728" s="78"/>
      <c r="R728" s="75"/>
      <c r="S728" s="74"/>
      <c r="T728" s="55">
        <f t="shared" si="91"/>
        <v>29950</v>
      </c>
      <c r="U728" s="59" t="str">
        <f t="shared" si="90"/>
        <v>NÃO</v>
      </c>
      <c r="V728" s="15"/>
    </row>
    <row r="729" spans="2:22" x14ac:dyDescent="0.2">
      <c r="B729" s="5" t="s">
        <v>581</v>
      </c>
      <c r="C729" s="5" t="s">
        <v>208</v>
      </c>
      <c r="D729" s="22">
        <f t="shared" si="86"/>
        <v>10</v>
      </c>
      <c r="E729" s="5" t="s">
        <v>192</v>
      </c>
      <c r="F729" s="20">
        <v>44586</v>
      </c>
      <c r="G729" s="34">
        <v>1</v>
      </c>
      <c r="H729" s="39">
        <v>709.2</v>
      </c>
      <c r="I729" s="36">
        <f t="shared" si="87"/>
        <v>709.2</v>
      </c>
      <c r="J729" s="45">
        <v>10</v>
      </c>
      <c r="K729" s="46">
        <f t="shared" si="88"/>
        <v>120</v>
      </c>
      <c r="L729" s="42">
        <f t="shared" si="89"/>
        <v>0</v>
      </c>
      <c r="M729" s="24">
        <f t="shared" si="92"/>
        <v>0</v>
      </c>
      <c r="N729" s="26">
        <v>0</v>
      </c>
      <c r="O729" s="61">
        <f t="shared" si="85"/>
        <v>-5.91</v>
      </c>
      <c r="P729" s="60">
        <v>0</v>
      </c>
      <c r="Q729" s="78"/>
      <c r="R729" s="75"/>
      <c r="S729" s="74"/>
      <c r="T729" s="55">
        <f t="shared" si="91"/>
        <v>709.2</v>
      </c>
      <c r="U729" s="59" t="str">
        <f t="shared" si="90"/>
        <v>NÃO</v>
      </c>
      <c r="V729" s="15"/>
    </row>
    <row r="730" spans="2:22" x14ac:dyDescent="0.2">
      <c r="B730" s="5" t="s">
        <v>581</v>
      </c>
      <c r="C730" s="5" t="s">
        <v>208</v>
      </c>
      <c r="D730" s="22">
        <f t="shared" si="86"/>
        <v>10</v>
      </c>
      <c r="E730" s="5" t="s">
        <v>193</v>
      </c>
      <c r="F730" s="20">
        <v>44589</v>
      </c>
      <c r="G730" s="34">
        <v>1</v>
      </c>
      <c r="H730" s="39">
        <v>440</v>
      </c>
      <c r="I730" s="36">
        <f t="shared" si="87"/>
        <v>440</v>
      </c>
      <c r="J730" s="45">
        <v>10</v>
      </c>
      <c r="K730" s="46">
        <f t="shared" si="88"/>
        <v>120</v>
      </c>
      <c r="L730" s="42">
        <f t="shared" si="89"/>
        <v>0</v>
      </c>
      <c r="M730" s="24">
        <f t="shared" si="92"/>
        <v>0</v>
      </c>
      <c r="N730" s="26">
        <v>0</v>
      </c>
      <c r="O730" s="61">
        <f t="shared" si="85"/>
        <v>-3.6666666666666665</v>
      </c>
      <c r="P730" s="60">
        <v>0</v>
      </c>
      <c r="Q730" s="78"/>
      <c r="R730" s="75"/>
      <c r="S730" s="74"/>
      <c r="T730" s="55">
        <f t="shared" si="91"/>
        <v>440</v>
      </c>
      <c r="U730" s="59" t="str">
        <f t="shared" si="90"/>
        <v>NÃO</v>
      </c>
      <c r="V730" s="15"/>
    </row>
    <row r="731" spans="2:22" x14ac:dyDescent="0.2">
      <c r="B731" s="5" t="s">
        <v>581</v>
      </c>
      <c r="C731" s="5" t="s">
        <v>206</v>
      </c>
      <c r="D731" s="22">
        <f t="shared" si="86"/>
        <v>10</v>
      </c>
      <c r="E731" s="5" t="s">
        <v>470</v>
      </c>
      <c r="F731" s="20">
        <v>44592</v>
      </c>
      <c r="G731" s="34">
        <v>1</v>
      </c>
      <c r="H731" s="40">
        <v>18783.41</v>
      </c>
      <c r="I731" s="36">
        <f t="shared" si="87"/>
        <v>18783.41</v>
      </c>
      <c r="J731" s="45">
        <v>10</v>
      </c>
      <c r="K731" s="46">
        <f t="shared" si="88"/>
        <v>120</v>
      </c>
      <c r="L731" s="50">
        <f t="shared" si="89"/>
        <v>0</v>
      </c>
      <c r="M731" s="24">
        <f t="shared" si="92"/>
        <v>0</v>
      </c>
      <c r="N731" s="26">
        <v>0</v>
      </c>
      <c r="O731" s="61">
        <f t="shared" si="85"/>
        <v>-156.52841666666666</v>
      </c>
      <c r="P731" s="60">
        <v>0</v>
      </c>
      <c r="Q731" s="78"/>
      <c r="R731" s="75"/>
      <c r="S731" s="74"/>
      <c r="T731" s="55">
        <f t="shared" si="91"/>
        <v>18783.41</v>
      </c>
      <c r="U731" s="59" t="str">
        <f t="shared" si="90"/>
        <v>NÃO</v>
      </c>
      <c r="V731" s="15"/>
    </row>
    <row r="732" spans="2:22" ht="24" customHeight="1" thickBot="1" x14ac:dyDescent="0.25">
      <c r="H732" s="49"/>
      <c r="I732" s="48">
        <f>SUM(I4:I731)</f>
        <v>14715158.379999993</v>
      </c>
      <c r="N732" s="27">
        <f>SUM(N4:N731)</f>
        <v>0</v>
      </c>
      <c r="O732" s="62">
        <f>SUM(O4:O731)</f>
        <v>-26238.909783333344</v>
      </c>
      <c r="P732" s="63">
        <f>SUM(P4:P731)</f>
        <v>-12498938.967383331</v>
      </c>
      <c r="Q732" s="76" t="s">
        <v>619</v>
      </c>
      <c r="R732" s="77" t="s">
        <v>619</v>
      </c>
      <c r="S732" s="79">
        <f>SUM(S4:S731)</f>
        <v>69.75</v>
      </c>
      <c r="T732" s="56">
        <f>SUM(T4:T731)</f>
        <v>2216219.4126166664</v>
      </c>
      <c r="U732" s="57"/>
    </row>
    <row r="733" spans="2:22" ht="15.75" thickTop="1" x14ac:dyDescent="0.25">
      <c r="B733"/>
      <c r="C733"/>
      <c r="D733"/>
      <c r="I733" s="32">
        <f>3183400.67+11527193.03+4494.93-I732+S732</f>
        <v>5.5879354476928711E-9</v>
      </c>
      <c r="M733" s="30"/>
      <c r="N733" s="29"/>
      <c r="O733" s="14"/>
      <c r="P733" s="14">
        <f>'Cálculo 31.12.2021'!P726-P732+O732</f>
        <v>-355.89675000104035</v>
      </c>
      <c r="T733" s="31"/>
      <c r="U733" s="18"/>
    </row>
    <row r="734" spans="2:22" ht="15" x14ac:dyDescent="0.25">
      <c r="N734"/>
      <c r="O734"/>
      <c r="P734"/>
      <c r="Q734"/>
      <c r="R734"/>
      <c r="S734"/>
    </row>
    <row r="735" spans="2:22" ht="15" x14ac:dyDescent="0.25">
      <c r="N735"/>
      <c r="O735"/>
      <c r="P735"/>
    </row>
    <row r="736" spans="2:22" ht="15" x14ac:dyDescent="0.25">
      <c r="N736"/>
      <c r="O736"/>
      <c r="P736"/>
    </row>
    <row r="737" spans="14:16" ht="15" x14ac:dyDescent="0.25">
      <c r="N737"/>
      <c r="O737"/>
      <c r="P737" s="33"/>
    </row>
    <row r="738" spans="14:16" ht="15" x14ac:dyDescent="0.25">
      <c r="N738"/>
      <c r="O738"/>
      <c r="P738" s="89"/>
    </row>
    <row r="739" spans="14:16" ht="15" x14ac:dyDescent="0.25">
      <c r="N739"/>
      <c r="O739"/>
      <c r="P739" s="28"/>
    </row>
    <row r="740" spans="14:16" ht="15" x14ac:dyDescent="0.25">
      <c r="N740"/>
      <c r="O740"/>
      <c r="P740"/>
    </row>
    <row r="741" spans="14:16" ht="15" x14ac:dyDescent="0.25">
      <c r="N741"/>
      <c r="O741"/>
      <c r="P741"/>
    </row>
    <row r="742" spans="14:16" ht="15" x14ac:dyDescent="0.25">
      <c r="N742"/>
      <c r="O742"/>
      <c r="P742"/>
    </row>
    <row r="743" spans="14:16" ht="15" x14ac:dyDescent="0.25">
      <c r="N743"/>
      <c r="O743"/>
      <c r="P743"/>
    </row>
  </sheetData>
  <mergeCells count="6">
    <mergeCell ref="Q2:S2"/>
    <mergeCell ref="F2:G2"/>
    <mergeCell ref="H2:I2"/>
    <mergeCell ref="J2:K2"/>
    <mergeCell ref="L2:M2"/>
    <mergeCell ref="N2:P2"/>
  </mergeCells>
  <dataValidations count="3">
    <dataValidation type="list" allowBlank="1" showInputMessage="1" showErrorMessage="1" sqref="F4:F731 C4:D731" xr:uid="{18ABE1CA-5B90-4A2F-8A52-6994940908E7}">
      <formula1>#REF!</formula1>
    </dataValidation>
    <dataValidation type="whole" allowBlank="1" showInputMessage="1" showErrorMessage="1" sqref="D4:D731 K4:K731" xr:uid="{B5EBDDA5-3007-4FFA-B016-C72398A64120}">
      <formula1>0</formula1>
      <formula2>1000</formula2>
    </dataValidation>
    <dataValidation type="date" allowBlank="1" showInputMessage="1" showErrorMessage="1" sqref="F4:F384" xr:uid="{583055BE-2C6E-40C4-8F8C-8EF606E7658C}">
      <formula1>18264</formula1>
      <formula2>55153</formula2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E4E96-1656-4F1F-A216-BA0E0F712770}">
  <sheetPr>
    <pageSetUpPr fitToPage="1"/>
  </sheetPr>
  <dimension ref="B1:VC747"/>
  <sheetViews>
    <sheetView tabSelected="1" zoomScale="80" zoomScaleNormal="80" workbookViewId="0">
      <pane ySplit="3" topLeftCell="A709" activePane="bottomLeft" state="frozen"/>
      <selection pane="bottomLeft" activeCell="C729" sqref="C729"/>
    </sheetView>
  </sheetViews>
  <sheetFormatPr defaultColWidth="8.85546875" defaultRowHeight="12.75" x14ac:dyDescent="0.2"/>
  <cols>
    <col min="1" max="1" width="1.5703125" style="2" customWidth="1"/>
    <col min="2" max="2" width="18.7109375" style="3" bestFit="1" customWidth="1"/>
    <col min="3" max="3" width="36" style="3" bestFit="1" customWidth="1"/>
    <col min="4" max="4" width="6.28515625" style="3" customWidth="1"/>
    <col min="5" max="5" width="65.28515625" style="3" customWidth="1"/>
    <col min="6" max="6" width="16.85546875" style="3" customWidth="1"/>
    <col min="7" max="7" width="15.28515625" style="10" customWidth="1"/>
    <col min="8" max="9" width="14.5703125" style="32" bestFit="1" customWidth="1"/>
    <col min="10" max="10" width="5.85546875" style="3" customWidth="1"/>
    <col min="11" max="11" width="7.140625" style="3" customWidth="1"/>
    <col min="12" max="12" width="5.85546875" style="10" customWidth="1"/>
    <col min="13" max="13" width="7.140625" style="12" customWidth="1"/>
    <col min="14" max="14" width="18.7109375" style="13" bestFit="1" customWidth="1"/>
    <col min="15" max="15" width="19.140625" style="13" customWidth="1"/>
    <col min="16" max="16" width="19.28515625" style="14" customWidth="1"/>
    <col min="17" max="17" width="18.85546875" style="15" customWidth="1"/>
    <col min="18" max="18" width="18" style="6" customWidth="1"/>
    <col min="19" max="33" width="7.42578125" style="2" bestFit="1" customWidth="1"/>
    <col min="34" max="102" width="8.5703125" style="2" bestFit="1" customWidth="1"/>
    <col min="103" max="171" width="10.140625" style="2" bestFit="1" customWidth="1"/>
    <col min="172" max="197" width="11.28515625" style="2" bestFit="1" customWidth="1"/>
    <col min="198" max="200" width="12.28515625" style="2" bestFit="1" customWidth="1"/>
    <col min="201" max="201" width="12.42578125" style="2" bestFit="1" customWidth="1"/>
    <col min="202" max="202" width="8.5703125" style="2" bestFit="1" customWidth="1"/>
    <col min="203" max="203" width="7.42578125" style="2" bestFit="1" customWidth="1"/>
    <col min="204" max="209" width="8.5703125" style="2" bestFit="1" customWidth="1"/>
    <col min="210" max="210" width="10.140625" style="2" bestFit="1" customWidth="1"/>
    <col min="211" max="215" width="8.5703125" style="2" bestFit="1" customWidth="1"/>
    <col min="216" max="216" width="11.28515625" style="2" bestFit="1" customWidth="1"/>
    <col min="217" max="219" width="8.5703125" style="2" bestFit="1" customWidth="1"/>
    <col min="220" max="220" width="10.140625" style="2" bestFit="1" customWidth="1"/>
    <col min="221" max="224" width="8.5703125" style="2" bestFit="1" customWidth="1"/>
    <col min="225" max="228" width="10.140625" style="2" bestFit="1" customWidth="1"/>
    <col min="229" max="229" width="8.5703125" style="2" bestFit="1" customWidth="1"/>
    <col min="230" max="230" width="10.140625" style="2" bestFit="1" customWidth="1"/>
    <col min="231" max="231" width="8.5703125" style="2" bestFit="1" customWidth="1"/>
    <col min="232" max="234" width="10.140625" style="2" bestFit="1" customWidth="1"/>
    <col min="235" max="235" width="8.5703125" style="2" bestFit="1" customWidth="1"/>
    <col min="236" max="236" width="10.140625" style="2" bestFit="1" customWidth="1"/>
    <col min="237" max="237" width="8.5703125" style="2" bestFit="1" customWidth="1"/>
    <col min="238" max="238" width="10.140625" style="2" bestFit="1" customWidth="1"/>
    <col min="239" max="239" width="8.5703125" style="2" bestFit="1" customWidth="1"/>
    <col min="240" max="243" width="10.140625" style="2" bestFit="1" customWidth="1"/>
    <col min="244" max="244" width="8.5703125" style="2" bestFit="1" customWidth="1"/>
    <col min="245" max="245" width="10.140625" style="2" bestFit="1" customWidth="1"/>
    <col min="246" max="248" width="8.5703125" style="2" bestFit="1" customWidth="1"/>
    <col min="249" max="253" width="10.140625" style="2" bestFit="1" customWidth="1"/>
    <col min="254" max="255" width="8.5703125" style="2" bestFit="1" customWidth="1"/>
    <col min="256" max="258" width="10.140625" style="2" bestFit="1" customWidth="1"/>
    <col min="259" max="259" width="8.5703125" style="2" bestFit="1" customWidth="1"/>
    <col min="260" max="260" width="10.140625" style="2" bestFit="1" customWidth="1"/>
    <col min="261" max="261" width="8.5703125" style="2" bestFit="1" customWidth="1"/>
    <col min="262" max="263" width="10.140625" style="2" bestFit="1" customWidth="1"/>
    <col min="264" max="264" width="8.5703125" style="2" bestFit="1" customWidth="1"/>
    <col min="265" max="265" width="10.140625" style="2" bestFit="1" customWidth="1"/>
    <col min="266" max="266" width="8.5703125" style="2" bestFit="1" customWidth="1"/>
    <col min="267" max="267" width="10.140625" style="2" bestFit="1" customWidth="1"/>
    <col min="268" max="268" width="8.5703125" style="2" bestFit="1" customWidth="1"/>
    <col min="269" max="269" width="10.140625" style="2" bestFit="1" customWidth="1"/>
    <col min="270" max="271" width="8.5703125" style="2" bestFit="1" customWidth="1"/>
    <col min="272" max="272" width="10.140625" style="2" bestFit="1" customWidth="1"/>
    <col min="273" max="273" width="8.5703125" style="2" bestFit="1" customWidth="1"/>
    <col min="274" max="274" width="10.140625" style="2" bestFit="1" customWidth="1"/>
    <col min="275" max="279" width="8.5703125" style="2" bestFit="1" customWidth="1"/>
    <col min="280" max="280" width="10.140625" style="2" bestFit="1" customWidth="1"/>
    <col min="281" max="284" width="8.5703125" style="2" bestFit="1" customWidth="1"/>
    <col min="285" max="285" width="10.140625" style="2" bestFit="1" customWidth="1"/>
    <col min="286" max="287" width="8.5703125" style="2" bestFit="1" customWidth="1"/>
    <col min="288" max="288" width="11.28515625" style="2" bestFit="1" customWidth="1"/>
    <col min="289" max="319" width="10.140625" style="2" bestFit="1" customWidth="1"/>
    <col min="320" max="320" width="11.28515625" style="2" bestFit="1" customWidth="1"/>
    <col min="321" max="327" width="10.140625" style="2" bestFit="1" customWidth="1"/>
    <col min="328" max="328" width="11.28515625" style="2" bestFit="1" customWidth="1"/>
    <col min="329" max="353" width="10.140625" style="2" bestFit="1" customWidth="1"/>
    <col min="354" max="354" width="11.28515625" style="2" bestFit="1" customWidth="1"/>
    <col min="355" max="357" width="10.140625" style="2" bestFit="1" customWidth="1"/>
    <col min="358" max="370" width="11.28515625" style="2" bestFit="1" customWidth="1"/>
    <col min="371" max="371" width="12.28515625" style="2" bestFit="1" customWidth="1"/>
    <col min="372" max="382" width="11.28515625" style="2" bestFit="1" customWidth="1"/>
    <col min="383" max="386" width="12.28515625" style="2" bestFit="1" customWidth="1"/>
    <col min="387" max="387" width="41.42578125" style="2" bestFit="1" customWidth="1"/>
    <col min="388" max="388" width="39.42578125" style="2" bestFit="1" customWidth="1"/>
    <col min="389" max="389" width="7.42578125" style="2" bestFit="1" customWidth="1"/>
    <col min="390" max="395" width="8.5703125" style="2" bestFit="1" customWidth="1"/>
    <col min="396" max="396" width="10.140625" style="2" bestFit="1" customWidth="1"/>
    <col min="397" max="401" width="8.5703125" style="2" bestFit="1" customWidth="1"/>
    <col min="402" max="402" width="11.28515625" style="2" bestFit="1" customWidth="1"/>
    <col min="403" max="405" width="8.5703125" style="2" bestFit="1" customWidth="1"/>
    <col min="406" max="406" width="10.140625" style="2" bestFit="1" customWidth="1"/>
    <col min="407" max="410" width="8.5703125" style="2" bestFit="1" customWidth="1"/>
    <col min="411" max="414" width="10.140625" style="2" bestFit="1" customWidth="1"/>
    <col min="415" max="415" width="8.5703125" style="2" bestFit="1" customWidth="1"/>
    <col min="416" max="416" width="10.140625" style="2" bestFit="1" customWidth="1"/>
    <col min="417" max="417" width="8.5703125" style="2" bestFit="1" customWidth="1"/>
    <col min="418" max="420" width="10.140625" style="2" bestFit="1" customWidth="1"/>
    <col min="421" max="421" width="8.5703125" style="2" bestFit="1" customWidth="1"/>
    <col min="422" max="422" width="10.140625" style="2" bestFit="1" customWidth="1"/>
    <col min="423" max="423" width="8.5703125" style="2" bestFit="1" customWidth="1"/>
    <col min="424" max="424" width="10.140625" style="2" bestFit="1" customWidth="1"/>
    <col min="425" max="425" width="8.5703125" style="2" bestFit="1" customWidth="1"/>
    <col min="426" max="429" width="10.140625" style="2" bestFit="1" customWidth="1"/>
    <col min="430" max="430" width="8.5703125" style="2" bestFit="1" customWidth="1"/>
    <col min="431" max="431" width="10.140625" style="2" bestFit="1" customWidth="1"/>
    <col min="432" max="434" width="8.5703125" style="2" bestFit="1" customWidth="1"/>
    <col min="435" max="439" width="10.140625" style="2" bestFit="1" customWidth="1"/>
    <col min="440" max="441" width="8.5703125" style="2" bestFit="1" customWidth="1"/>
    <col min="442" max="444" width="10.140625" style="2" bestFit="1" customWidth="1"/>
    <col min="445" max="445" width="8.5703125" style="2" bestFit="1" customWidth="1"/>
    <col min="446" max="446" width="10.140625" style="2" bestFit="1" customWidth="1"/>
    <col min="447" max="447" width="8.5703125" style="2" bestFit="1" customWidth="1"/>
    <col min="448" max="449" width="10.140625" style="2" bestFit="1" customWidth="1"/>
    <col min="450" max="450" width="8.5703125" style="2" bestFit="1" customWidth="1"/>
    <col min="451" max="451" width="10.140625" style="2" bestFit="1" customWidth="1"/>
    <col min="452" max="452" width="8.5703125" style="2" bestFit="1" customWidth="1"/>
    <col min="453" max="453" width="10.140625" style="2" bestFit="1" customWidth="1"/>
    <col min="454" max="454" width="8.5703125" style="2" bestFit="1" customWidth="1"/>
    <col min="455" max="455" width="10.140625" style="2" bestFit="1" customWidth="1"/>
    <col min="456" max="457" width="8.5703125" style="2" bestFit="1" customWidth="1"/>
    <col min="458" max="458" width="10.140625" style="2" bestFit="1" customWidth="1"/>
    <col min="459" max="459" width="8.5703125" style="2" bestFit="1" customWidth="1"/>
    <col min="460" max="460" width="10.140625" style="2" bestFit="1" customWidth="1"/>
    <col min="461" max="465" width="8.5703125" style="2" bestFit="1" customWidth="1"/>
    <col min="466" max="466" width="10.140625" style="2" bestFit="1" customWidth="1"/>
    <col min="467" max="470" width="8.5703125" style="2" bestFit="1" customWidth="1"/>
    <col min="471" max="471" width="10.140625" style="2" bestFit="1" customWidth="1"/>
    <col min="472" max="473" width="8.5703125" style="2" bestFit="1" customWidth="1"/>
    <col min="474" max="474" width="11.28515625" style="2" bestFit="1" customWidth="1"/>
    <col min="475" max="505" width="10.140625" style="2" bestFit="1" customWidth="1"/>
    <col min="506" max="506" width="11.28515625" style="2" bestFit="1" customWidth="1"/>
    <col min="507" max="513" width="10.140625" style="2" bestFit="1" customWidth="1"/>
    <col min="514" max="514" width="11.28515625" style="2" bestFit="1" customWidth="1"/>
    <col min="515" max="539" width="10.140625" style="2" bestFit="1" customWidth="1"/>
    <col min="540" max="540" width="11.28515625" style="2" bestFit="1" customWidth="1"/>
    <col min="541" max="543" width="10.140625" style="2" bestFit="1" customWidth="1"/>
    <col min="544" max="556" width="11.28515625" style="2" bestFit="1" customWidth="1"/>
    <col min="557" max="557" width="12.28515625" style="2" bestFit="1" customWidth="1"/>
    <col min="558" max="568" width="11.28515625" style="2" bestFit="1" customWidth="1"/>
    <col min="569" max="572" width="12.28515625" style="2" bestFit="1" customWidth="1"/>
    <col min="573" max="573" width="19.28515625" style="2" bestFit="1" customWidth="1"/>
    <col min="574" max="574" width="41.42578125" style="2" bestFit="1" customWidth="1"/>
    <col min="575" max="575" width="39.42578125" style="2" bestFit="1" customWidth="1"/>
    <col min="576" max="16384" width="8.85546875" style="2"/>
  </cols>
  <sheetData>
    <row r="1" spans="2:18" ht="6.75" customHeight="1" thickBot="1" x14ac:dyDescent="0.25"/>
    <row r="2" spans="2:18" ht="18" customHeight="1" thickTop="1" x14ac:dyDescent="0.2">
      <c r="E2" s="68" t="s">
        <v>597</v>
      </c>
      <c r="F2" s="83">
        <v>44561</v>
      </c>
      <c r="G2" s="84"/>
      <c r="H2" s="85" t="s">
        <v>598</v>
      </c>
      <c r="I2" s="86"/>
      <c r="J2" s="87" t="s">
        <v>592</v>
      </c>
      <c r="K2" s="87"/>
      <c r="L2" s="85" t="s">
        <v>591</v>
      </c>
      <c r="M2" s="88"/>
      <c r="N2" s="80" t="s">
        <v>578</v>
      </c>
      <c r="O2" s="81"/>
      <c r="P2" s="81"/>
      <c r="Q2" s="51"/>
      <c r="R2" s="52"/>
    </row>
    <row r="3" spans="2:18" s="4" customFormat="1" ht="41.25" customHeight="1" x14ac:dyDescent="0.25">
      <c r="B3" s="11" t="s">
        <v>580</v>
      </c>
      <c r="C3" s="11" t="s">
        <v>579</v>
      </c>
      <c r="D3" s="21" t="s">
        <v>588</v>
      </c>
      <c r="E3" s="11" t="s">
        <v>584</v>
      </c>
      <c r="F3" s="19" t="s">
        <v>583</v>
      </c>
      <c r="G3" s="11" t="s">
        <v>595</v>
      </c>
      <c r="H3" s="38" t="s">
        <v>596</v>
      </c>
      <c r="I3" s="37" t="s">
        <v>616</v>
      </c>
      <c r="J3" s="43" t="s">
        <v>589</v>
      </c>
      <c r="K3" s="44" t="s">
        <v>590</v>
      </c>
      <c r="L3" s="41" t="s">
        <v>589</v>
      </c>
      <c r="M3" s="25" t="s">
        <v>590</v>
      </c>
      <c r="N3" s="16" t="s">
        <v>585</v>
      </c>
      <c r="O3" s="17" t="s">
        <v>586</v>
      </c>
      <c r="P3" s="53" t="s">
        <v>587</v>
      </c>
      <c r="Q3" s="54" t="s">
        <v>0</v>
      </c>
      <c r="R3" s="58" t="s">
        <v>593</v>
      </c>
    </row>
    <row r="4" spans="2:18" x14ac:dyDescent="0.2">
      <c r="B4" s="5" t="s">
        <v>581</v>
      </c>
      <c r="C4" s="5" t="s">
        <v>209</v>
      </c>
      <c r="D4" s="22">
        <f t="shared" ref="D4:D67" si="0">((12*100)/K4)</f>
        <v>10</v>
      </c>
      <c r="E4" s="5" t="s">
        <v>538</v>
      </c>
      <c r="F4" s="20">
        <v>28856</v>
      </c>
      <c r="G4" s="34">
        <v>1</v>
      </c>
      <c r="H4" s="39">
        <v>288.01</v>
      </c>
      <c r="I4" s="36">
        <f t="shared" ref="I4:I67" si="1">G4*H4</f>
        <v>288.01</v>
      </c>
      <c r="J4" s="45">
        <v>10</v>
      </c>
      <c r="K4" s="46">
        <f t="shared" ref="K4:K67" si="2">J4*12</f>
        <v>120</v>
      </c>
      <c r="L4" s="42">
        <f t="shared" ref="L4:L67" si="3">DATEDIF(F4,$F$2,"Y")</f>
        <v>42</v>
      </c>
      <c r="M4" s="24">
        <f t="shared" ref="M4:M67" si="4">DATEDIF(F4,$F$2,"M")</f>
        <v>515</v>
      </c>
      <c r="N4" s="26">
        <v>0</v>
      </c>
      <c r="O4" s="61">
        <v>0</v>
      </c>
      <c r="P4" s="60">
        <f t="shared" ref="P4:P35" si="5">I4*-1</f>
        <v>-288.01</v>
      </c>
      <c r="Q4" s="55">
        <f>I4+P4</f>
        <v>0</v>
      </c>
      <c r="R4" s="59" t="str">
        <f t="shared" ref="R4:R67" si="6">IF(M4&gt;K4,"SIM","NÃO")</f>
        <v>SIM</v>
      </c>
    </row>
    <row r="5" spans="2:18" x14ac:dyDescent="0.2">
      <c r="B5" s="5" t="s">
        <v>581</v>
      </c>
      <c r="C5" s="5" t="s">
        <v>208</v>
      </c>
      <c r="D5" s="22">
        <f t="shared" si="0"/>
        <v>10</v>
      </c>
      <c r="E5" s="5" t="s">
        <v>18</v>
      </c>
      <c r="F5" s="20">
        <v>29069</v>
      </c>
      <c r="G5" s="34">
        <v>1</v>
      </c>
      <c r="H5" s="39">
        <v>62.5</v>
      </c>
      <c r="I5" s="36">
        <f t="shared" si="1"/>
        <v>62.5</v>
      </c>
      <c r="J5" s="45">
        <v>10</v>
      </c>
      <c r="K5" s="46">
        <f t="shared" si="2"/>
        <v>120</v>
      </c>
      <c r="L5" s="42">
        <f t="shared" si="3"/>
        <v>42</v>
      </c>
      <c r="M5" s="24">
        <f t="shared" si="4"/>
        <v>508</v>
      </c>
      <c r="N5" s="26">
        <v>0</v>
      </c>
      <c r="O5" s="61">
        <v>0</v>
      </c>
      <c r="P5" s="60">
        <f t="shared" si="5"/>
        <v>-62.5</v>
      </c>
      <c r="Q5" s="55">
        <f t="shared" ref="Q5:Q68" si="7">I5+P5</f>
        <v>0</v>
      </c>
      <c r="R5" s="59" t="str">
        <f t="shared" si="6"/>
        <v>SIM</v>
      </c>
    </row>
    <row r="6" spans="2:18" x14ac:dyDescent="0.2">
      <c r="B6" s="5" t="s">
        <v>581</v>
      </c>
      <c r="C6" s="5" t="s">
        <v>206</v>
      </c>
      <c r="D6" s="22">
        <f t="shared" si="0"/>
        <v>10</v>
      </c>
      <c r="E6" s="5" t="s">
        <v>211</v>
      </c>
      <c r="F6" s="20">
        <v>29486</v>
      </c>
      <c r="G6" s="34">
        <v>1</v>
      </c>
      <c r="H6" s="39">
        <v>71.900000000000006</v>
      </c>
      <c r="I6" s="36">
        <f t="shared" si="1"/>
        <v>71.900000000000006</v>
      </c>
      <c r="J6" s="45">
        <v>10</v>
      </c>
      <c r="K6" s="46">
        <f t="shared" si="2"/>
        <v>120</v>
      </c>
      <c r="L6" s="42">
        <f t="shared" si="3"/>
        <v>41</v>
      </c>
      <c r="M6" s="24">
        <f t="shared" si="4"/>
        <v>495</v>
      </c>
      <c r="N6" s="26">
        <v>0</v>
      </c>
      <c r="O6" s="61">
        <v>0</v>
      </c>
      <c r="P6" s="60">
        <f t="shared" si="5"/>
        <v>-71.900000000000006</v>
      </c>
      <c r="Q6" s="55">
        <f t="shared" si="7"/>
        <v>0</v>
      </c>
      <c r="R6" s="59" t="str">
        <f t="shared" si="6"/>
        <v>SIM</v>
      </c>
    </row>
    <row r="7" spans="2:18" x14ac:dyDescent="0.2">
      <c r="B7" s="5" t="s">
        <v>581</v>
      </c>
      <c r="C7" s="5" t="s">
        <v>208</v>
      </c>
      <c r="D7" s="22">
        <f t="shared" si="0"/>
        <v>10</v>
      </c>
      <c r="E7" s="5" t="s">
        <v>19</v>
      </c>
      <c r="F7" s="20">
        <v>29607</v>
      </c>
      <c r="G7" s="34">
        <v>1</v>
      </c>
      <c r="H7" s="39">
        <v>322.10000000000002</v>
      </c>
      <c r="I7" s="36">
        <f t="shared" si="1"/>
        <v>322.10000000000002</v>
      </c>
      <c r="J7" s="45">
        <v>10</v>
      </c>
      <c r="K7" s="46">
        <f t="shared" si="2"/>
        <v>120</v>
      </c>
      <c r="L7" s="42">
        <f t="shared" si="3"/>
        <v>40</v>
      </c>
      <c r="M7" s="24">
        <f t="shared" si="4"/>
        <v>491</v>
      </c>
      <c r="N7" s="26">
        <v>0</v>
      </c>
      <c r="O7" s="61">
        <v>0</v>
      </c>
      <c r="P7" s="60">
        <f t="shared" si="5"/>
        <v>-322.10000000000002</v>
      </c>
      <c r="Q7" s="55">
        <f t="shared" si="7"/>
        <v>0</v>
      </c>
      <c r="R7" s="59" t="str">
        <f t="shared" si="6"/>
        <v>SIM</v>
      </c>
    </row>
    <row r="8" spans="2:18" x14ac:dyDescent="0.2">
      <c r="B8" s="5" t="s">
        <v>581</v>
      </c>
      <c r="C8" s="5" t="s">
        <v>208</v>
      </c>
      <c r="D8" s="22">
        <f t="shared" si="0"/>
        <v>10</v>
      </c>
      <c r="E8" s="5" t="s">
        <v>20</v>
      </c>
      <c r="F8" s="20">
        <v>29796</v>
      </c>
      <c r="G8" s="34">
        <v>1</v>
      </c>
      <c r="H8" s="39">
        <v>30</v>
      </c>
      <c r="I8" s="36">
        <f t="shared" si="1"/>
        <v>30</v>
      </c>
      <c r="J8" s="45">
        <v>10</v>
      </c>
      <c r="K8" s="46">
        <f t="shared" si="2"/>
        <v>120</v>
      </c>
      <c r="L8" s="42">
        <f t="shared" si="3"/>
        <v>40</v>
      </c>
      <c r="M8" s="24">
        <f t="shared" si="4"/>
        <v>485</v>
      </c>
      <c r="N8" s="26">
        <v>0</v>
      </c>
      <c r="O8" s="61">
        <v>0</v>
      </c>
      <c r="P8" s="60">
        <f t="shared" si="5"/>
        <v>-30</v>
      </c>
      <c r="Q8" s="55">
        <f t="shared" si="7"/>
        <v>0</v>
      </c>
      <c r="R8" s="59" t="str">
        <f t="shared" si="6"/>
        <v>SIM</v>
      </c>
    </row>
    <row r="9" spans="2:18" x14ac:dyDescent="0.2">
      <c r="B9" s="5" t="s">
        <v>581</v>
      </c>
      <c r="C9" s="5" t="s">
        <v>206</v>
      </c>
      <c r="D9" s="22">
        <f t="shared" si="0"/>
        <v>10</v>
      </c>
      <c r="E9" s="5" t="s">
        <v>212</v>
      </c>
      <c r="F9" s="20">
        <v>29860</v>
      </c>
      <c r="G9" s="34">
        <v>3</v>
      </c>
      <c r="H9" s="39">
        <v>236.42</v>
      </c>
      <c r="I9" s="36">
        <f t="shared" si="1"/>
        <v>709.26</v>
      </c>
      <c r="J9" s="45">
        <v>10</v>
      </c>
      <c r="K9" s="46">
        <f t="shared" si="2"/>
        <v>120</v>
      </c>
      <c r="L9" s="42">
        <f t="shared" si="3"/>
        <v>40</v>
      </c>
      <c r="M9" s="24">
        <f t="shared" si="4"/>
        <v>482</v>
      </c>
      <c r="N9" s="26">
        <v>0</v>
      </c>
      <c r="O9" s="61">
        <v>0</v>
      </c>
      <c r="P9" s="60">
        <f t="shared" si="5"/>
        <v>-709.26</v>
      </c>
      <c r="Q9" s="55">
        <f t="shared" si="7"/>
        <v>0</v>
      </c>
      <c r="R9" s="59" t="str">
        <f t="shared" si="6"/>
        <v>SIM</v>
      </c>
    </row>
    <row r="10" spans="2:18" x14ac:dyDescent="0.2">
      <c r="B10" s="5" t="s">
        <v>581</v>
      </c>
      <c r="C10" s="5" t="s">
        <v>208</v>
      </c>
      <c r="D10" s="22">
        <f t="shared" si="0"/>
        <v>10</v>
      </c>
      <c r="E10" s="5" t="s">
        <v>18</v>
      </c>
      <c r="F10" s="20">
        <v>30070</v>
      </c>
      <c r="G10" s="34">
        <v>1</v>
      </c>
      <c r="H10" s="39">
        <v>525.38</v>
      </c>
      <c r="I10" s="36">
        <f t="shared" si="1"/>
        <v>525.38</v>
      </c>
      <c r="J10" s="45">
        <v>10</v>
      </c>
      <c r="K10" s="46">
        <f t="shared" si="2"/>
        <v>120</v>
      </c>
      <c r="L10" s="42">
        <f t="shared" si="3"/>
        <v>39</v>
      </c>
      <c r="M10" s="24">
        <f t="shared" si="4"/>
        <v>476</v>
      </c>
      <c r="N10" s="26">
        <v>0</v>
      </c>
      <c r="O10" s="61">
        <v>0</v>
      </c>
      <c r="P10" s="60">
        <f t="shared" si="5"/>
        <v>-525.38</v>
      </c>
      <c r="Q10" s="55">
        <f t="shared" si="7"/>
        <v>0</v>
      </c>
      <c r="R10" s="59" t="str">
        <f t="shared" si="6"/>
        <v>SIM</v>
      </c>
    </row>
    <row r="11" spans="2:18" x14ac:dyDescent="0.2">
      <c r="B11" s="5" t="s">
        <v>581</v>
      </c>
      <c r="C11" s="5" t="s">
        <v>206</v>
      </c>
      <c r="D11" s="22">
        <f t="shared" si="0"/>
        <v>10</v>
      </c>
      <c r="E11" s="5" t="s">
        <v>213</v>
      </c>
      <c r="F11" s="20">
        <v>30284</v>
      </c>
      <c r="G11" s="34">
        <v>1</v>
      </c>
      <c r="H11" s="39">
        <v>130.80000000000001</v>
      </c>
      <c r="I11" s="36">
        <f t="shared" si="1"/>
        <v>130.80000000000001</v>
      </c>
      <c r="J11" s="45">
        <v>10</v>
      </c>
      <c r="K11" s="46">
        <f t="shared" si="2"/>
        <v>120</v>
      </c>
      <c r="L11" s="42">
        <f t="shared" si="3"/>
        <v>39</v>
      </c>
      <c r="M11" s="24">
        <f t="shared" si="4"/>
        <v>469</v>
      </c>
      <c r="N11" s="26">
        <v>0</v>
      </c>
      <c r="O11" s="61">
        <v>0</v>
      </c>
      <c r="P11" s="60">
        <f t="shared" si="5"/>
        <v>-130.80000000000001</v>
      </c>
      <c r="Q11" s="55">
        <f t="shared" si="7"/>
        <v>0</v>
      </c>
      <c r="R11" s="59" t="str">
        <f t="shared" si="6"/>
        <v>SIM</v>
      </c>
    </row>
    <row r="12" spans="2:18" x14ac:dyDescent="0.2">
      <c r="B12" s="5" t="s">
        <v>581</v>
      </c>
      <c r="C12" s="5" t="s">
        <v>206</v>
      </c>
      <c r="D12" s="22">
        <f t="shared" si="0"/>
        <v>10</v>
      </c>
      <c r="E12" s="5" t="s">
        <v>214</v>
      </c>
      <c r="F12" s="20">
        <v>30284</v>
      </c>
      <c r="G12" s="34">
        <v>1</v>
      </c>
      <c r="H12" s="39">
        <v>85.7</v>
      </c>
      <c r="I12" s="36">
        <f t="shared" si="1"/>
        <v>85.7</v>
      </c>
      <c r="J12" s="45">
        <v>10</v>
      </c>
      <c r="K12" s="46">
        <f t="shared" si="2"/>
        <v>120</v>
      </c>
      <c r="L12" s="42">
        <f t="shared" si="3"/>
        <v>39</v>
      </c>
      <c r="M12" s="24">
        <f t="shared" si="4"/>
        <v>469</v>
      </c>
      <c r="N12" s="26">
        <v>0</v>
      </c>
      <c r="O12" s="61">
        <v>0</v>
      </c>
      <c r="P12" s="60">
        <f t="shared" si="5"/>
        <v>-85.7</v>
      </c>
      <c r="Q12" s="55">
        <f t="shared" si="7"/>
        <v>0</v>
      </c>
      <c r="R12" s="59" t="str">
        <f t="shared" si="6"/>
        <v>SIM</v>
      </c>
    </row>
    <row r="13" spans="2:18" x14ac:dyDescent="0.2">
      <c r="B13" s="5" t="s">
        <v>581</v>
      </c>
      <c r="C13" s="5" t="s">
        <v>206</v>
      </c>
      <c r="D13" s="22">
        <f t="shared" si="0"/>
        <v>10</v>
      </c>
      <c r="E13" s="5" t="s">
        <v>215</v>
      </c>
      <c r="F13" s="20">
        <v>30284</v>
      </c>
      <c r="G13" s="34">
        <v>1</v>
      </c>
      <c r="H13" s="39">
        <v>302</v>
      </c>
      <c r="I13" s="36">
        <f t="shared" si="1"/>
        <v>302</v>
      </c>
      <c r="J13" s="45">
        <v>10</v>
      </c>
      <c r="K13" s="46">
        <f t="shared" si="2"/>
        <v>120</v>
      </c>
      <c r="L13" s="42">
        <f t="shared" si="3"/>
        <v>39</v>
      </c>
      <c r="M13" s="24">
        <f t="shared" si="4"/>
        <v>469</v>
      </c>
      <c r="N13" s="26">
        <v>0</v>
      </c>
      <c r="O13" s="61">
        <v>0</v>
      </c>
      <c r="P13" s="60">
        <f t="shared" si="5"/>
        <v>-302</v>
      </c>
      <c r="Q13" s="55">
        <f t="shared" si="7"/>
        <v>0</v>
      </c>
      <c r="R13" s="59" t="str">
        <f t="shared" si="6"/>
        <v>SIM</v>
      </c>
    </row>
    <row r="14" spans="2:18" x14ac:dyDescent="0.2">
      <c r="B14" s="5" t="s">
        <v>581</v>
      </c>
      <c r="C14" s="5" t="s">
        <v>206</v>
      </c>
      <c r="D14" s="22">
        <f t="shared" si="0"/>
        <v>10</v>
      </c>
      <c r="E14" s="5" t="s">
        <v>216</v>
      </c>
      <c r="F14" s="20">
        <v>30288</v>
      </c>
      <c r="G14" s="34">
        <v>3</v>
      </c>
      <c r="H14" s="64">
        <v>110</v>
      </c>
      <c r="I14" s="36">
        <f t="shared" si="1"/>
        <v>330</v>
      </c>
      <c r="J14" s="45">
        <v>10</v>
      </c>
      <c r="K14" s="46">
        <f t="shared" si="2"/>
        <v>120</v>
      </c>
      <c r="L14" s="42">
        <f t="shared" si="3"/>
        <v>39</v>
      </c>
      <c r="M14" s="24">
        <f t="shared" si="4"/>
        <v>468</v>
      </c>
      <c r="N14" s="26">
        <v>0</v>
      </c>
      <c r="O14" s="61">
        <v>0</v>
      </c>
      <c r="P14" s="60">
        <f t="shared" si="5"/>
        <v>-330</v>
      </c>
      <c r="Q14" s="55">
        <f t="shared" si="7"/>
        <v>0</v>
      </c>
      <c r="R14" s="59" t="str">
        <f t="shared" si="6"/>
        <v>SIM</v>
      </c>
    </row>
    <row r="15" spans="2:18" x14ac:dyDescent="0.2">
      <c r="B15" s="5" t="s">
        <v>581</v>
      </c>
      <c r="C15" s="5" t="s">
        <v>206</v>
      </c>
      <c r="D15" s="22">
        <f t="shared" si="0"/>
        <v>10</v>
      </c>
      <c r="E15" s="5" t="s">
        <v>217</v>
      </c>
      <c r="F15" s="20">
        <v>30288</v>
      </c>
      <c r="G15" s="34">
        <v>6</v>
      </c>
      <c r="H15" s="64">
        <v>65.39</v>
      </c>
      <c r="I15" s="36">
        <f t="shared" si="1"/>
        <v>392.34000000000003</v>
      </c>
      <c r="J15" s="45">
        <v>10</v>
      </c>
      <c r="K15" s="46">
        <f t="shared" si="2"/>
        <v>120</v>
      </c>
      <c r="L15" s="42">
        <f t="shared" si="3"/>
        <v>39</v>
      </c>
      <c r="M15" s="24">
        <f t="shared" si="4"/>
        <v>468</v>
      </c>
      <c r="N15" s="26">
        <v>0</v>
      </c>
      <c r="O15" s="61">
        <v>0</v>
      </c>
      <c r="P15" s="60">
        <f t="shared" si="5"/>
        <v>-392.34000000000003</v>
      </c>
      <c r="Q15" s="55">
        <f t="shared" si="7"/>
        <v>0</v>
      </c>
      <c r="R15" s="59" t="str">
        <f t="shared" si="6"/>
        <v>SIM</v>
      </c>
    </row>
    <row r="16" spans="2:18" x14ac:dyDescent="0.2">
      <c r="B16" s="5" t="s">
        <v>581</v>
      </c>
      <c r="C16" s="5" t="s">
        <v>206</v>
      </c>
      <c r="D16" s="22">
        <f t="shared" si="0"/>
        <v>10</v>
      </c>
      <c r="E16" s="5" t="s">
        <v>219</v>
      </c>
      <c r="F16" s="20">
        <v>30288</v>
      </c>
      <c r="G16" s="34">
        <v>1</v>
      </c>
      <c r="H16" s="64">
        <v>13.5</v>
      </c>
      <c r="I16" s="36">
        <f t="shared" si="1"/>
        <v>13.5</v>
      </c>
      <c r="J16" s="45">
        <v>10</v>
      </c>
      <c r="K16" s="46">
        <f t="shared" si="2"/>
        <v>120</v>
      </c>
      <c r="L16" s="42">
        <f t="shared" si="3"/>
        <v>39</v>
      </c>
      <c r="M16" s="24">
        <f t="shared" si="4"/>
        <v>468</v>
      </c>
      <c r="N16" s="26">
        <v>0</v>
      </c>
      <c r="O16" s="61">
        <v>0</v>
      </c>
      <c r="P16" s="60">
        <f t="shared" si="5"/>
        <v>-13.5</v>
      </c>
      <c r="Q16" s="55">
        <f t="shared" si="7"/>
        <v>0</v>
      </c>
      <c r="R16" s="59" t="str">
        <f t="shared" si="6"/>
        <v>SIM</v>
      </c>
    </row>
    <row r="17" spans="2:18" x14ac:dyDescent="0.2">
      <c r="B17" s="5" t="s">
        <v>581</v>
      </c>
      <c r="C17" s="5" t="s">
        <v>206</v>
      </c>
      <c r="D17" s="22">
        <f t="shared" si="0"/>
        <v>10</v>
      </c>
      <c r="E17" s="5" t="s">
        <v>220</v>
      </c>
      <c r="F17" s="20">
        <v>30288</v>
      </c>
      <c r="G17" s="34">
        <v>1</v>
      </c>
      <c r="H17" s="64">
        <v>39.46</v>
      </c>
      <c r="I17" s="36">
        <f t="shared" si="1"/>
        <v>39.46</v>
      </c>
      <c r="J17" s="45">
        <v>10</v>
      </c>
      <c r="K17" s="46">
        <f t="shared" si="2"/>
        <v>120</v>
      </c>
      <c r="L17" s="42">
        <f t="shared" si="3"/>
        <v>39</v>
      </c>
      <c r="M17" s="24">
        <f t="shared" si="4"/>
        <v>468</v>
      </c>
      <c r="N17" s="26">
        <v>0</v>
      </c>
      <c r="O17" s="61">
        <v>0</v>
      </c>
      <c r="P17" s="60">
        <f t="shared" si="5"/>
        <v>-39.46</v>
      </c>
      <c r="Q17" s="55">
        <f t="shared" si="7"/>
        <v>0</v>
      </c>
      <c r="R17" s="59" t="str">
        <f t="shared" si="6"/>
        <v>SIM</v>
      </c>
    </row>
    <row r="18" spans="2:18" x14ac:dyDescent="0.2">
      <c r="B18" s="5" t="s">
        <v>581</v>
      </c>
      <c r="C18" s="5" t="s">
        <v>206</v>
      </c>
      <c r="D18" s="22">
        <f t="shared" si="0"/>
        <v>10</v>
      </c>
      <c r="E18" s="5" t="s">
        <v>221</v>
      </c>
      <c r="F18" s="20">
        <v>30288</v>
      </c>
      <c r="G18" s="34">
        <v>1</v>
      </c>
      <c r="H18" s="64">
        <v>130.65</v>
      </c>
      <c r="I18" s="36">
        <f t="shared" si="1"/>
        <v>130.65</v>
      </c>
      <c r="J18" s="45">
        <v>10</v>
      </c>
      <c r="K18" s="46">
        <f t="shared" si="2"/>
        <v>120</v>
      </c>
      <c r="L18" s="42">
        <f t="shared" si="3"/>
        <v>39</v>
      </c>
      <c r="M18" s="24">
        <f t="shared" si="4"/>
        <v>468</v>
      </c>
      <c r="N18" s="26">
        <v>0</v>
      </c>
      <c r="O18" s="61">
        <v>0</v>
      </c>
      <c r="P18" s="60">
        <f t="shared" si="5"/>
        <v>-130.65</v>
      </c>
      <c r="Q18" s="55">
        <f t="shared" si="7"/>
        <v>0</v>
      </c>
      <c r="R18" s="59" t="str">
        <f t="shared" si="6"/>
        <v>SIM</v>
      </c>
    </row>
    <row r="19" spans="2:18" x14ac:dyDescent="0.2">
      <c r="B19" s="5" t="s">
        <v>581</v>
      </c>
      <c r="C19" s="5" t="s">
        <v>206</v>
      </c>
      <c r="D19" s="22">
        <f t="shared" si="0"/>
        <v>10</v>
      </c>
      <c r="E19" s="5" t="s">
        <v>213</v>
      </c>
      <c r="F19" s="20">
        <v>30410</v>
      </c>
      <c r="G19" s="34">
        <v>3</v>
      </c>
      <c r="H19" s="64">
        <v>52.97</v>
      </c>
      <c r="I19" s="36">
        <f t="shared" si="1"/>
        <v>158.91</v>
      </c>
      <c r="J19" s="45">
        <v>10</v>
      </c>
      <c r="K19" s="46">
        <f t="shared" si="2"/>
        <v>120</v>
      </c>
      <c r="L19" s="42">
        <f t="shared" si="3"/>
        <v>38</v>
      </c>
      <c r="M19" s="24">
        <f t="shared" si="4"/>
        <v>464</v>
      </c>
      <c r="N19" s="26">
        <v>0</v>
      </c>
      <c r="O19" s="61">
        <v>0</v>
      </c>
      <c r="P19" s="60">
        <f t="shared" si="5"/>
        <v>-158.91</v>
      </c>
      <c r="Q19" s="55">
        <f t="shared" si="7"/>
        <v>0</v>
      </c>
      <c r="R19" s="59" t="str">
        <f t="shared" si="6"/>
        <v>SIM</v>
      </c>
    </row>
    <row r="20" spans="2:18" x14ac:dyDescent="0.2">
      <c r="B20" s="5" t="s">
        <v>581</v>
      </c>
      <c r="C20" s="5" t="s">
        <v>206</v>
      </c>
      <c r="D20" s="22">
        <f t="shared" si="0"/>
        <v>10</v>
      </c>
      <c r="E20" s="5" t="s">
        <v>222</v>
      </c>
      <c r="F20" s="20">
        <v>30431</v>
      </c>
      <c r="G20" s="34">
        <v>1</v>
      </c>
      <c r="H20" s="39">
        <v>124.86</v>
      </c>
      <c r="I20" s="36">
        <f t="shared" si="1"/>
        <v>124.86</v>
      </c>
      <c r="J20" s="45">
        <v>10</v>
      </c>
      <c r="K20" s="46">
        <f t="shared" si="2"/>
        <v>120</v>
      </c>
      <c r="L20" s="42">
        <f t="shared" si="3"/>
        <v>38</v>
      </c>
      <c r="M20" s="24">
        <f t="shared" si="4"/>
        <v>464</v>
      </c>
      <c r="N20" s="26">
        <v>0</v>
      </c>
      <c r="O20" s="61">
        <v>0</v>
      </c>
      <c r="P20" s="60">
        <f t="shared" si="5"/>
        <v>-124.86</v>
      </c>
      <c r="Q20" s="55">
        <f t="shared" si="7"/>
        <v>0</v>
      </c>
      <c r="R20" s="59" t="str">
        <f t="shared" si="6"/>
        <v>SIM</v>
      </c>
    </row>
    <row r="21" spans="2:18" x14ac:dyDescent="0.2">
      <c r="B21" s="5" t="s">
        <v>581</v>
      </c>
      <c r="C21" s="5" t="s">
        <v>206</v>
      </c>
      <c r="D21" s="22">
        <f t="shared" si="0"/>
        <v>10</v>
      </c>
      <c r="E21" s="5" t="s">
        <v>223</v>
      </c>
      <c r="F21" s="20">
        <v>30678</v>
      </c>
      <c r="G21" s="34">
        <v>1</v>
      </c>
      <c r="H21" s="64">
        <v>450</v>
      </c>
      <c r="I21" s="36">
        <f t="shared" si="1"/>
        <v>450</v>
      </c>
      <c r="J21" s="45">
        <v>10</v>
      </c>
      <c r="K21" s="46">
        <f t="shared" si="2"/>
        <v>120</v>
      </c>
      <c r="L21" s="42">
        <f t="shared" si="3"/>
        <v>38</v>
      </c>
      <c r="M21" s="24">
        <f t="shared" si="4"/>
        <v>456</v>
      </c>
      <c r="N21" s="26">
        <v>0</v>
      </c>
      <c r="O21" s="61">
        <v>0</v>
      </c>
      <c r="P21" s="60">
        <f t="shared" si="5"/>
        <v>-450</v>
      </c>
      <c r="Q21" s="55">
        <f t="shared" si="7"/>
        <v>0</v>
      </c>
      <c r="R21" s="59" t="str">
        <f t="shared" si="6"/>
        <v>SIM</v>
      </c>
    </row>
    <row r="22" spans="2:18" x14ac:dyDescent="0.2">
      <c r="B22" s="5" t="s">
        <v>581</v>
      </c>
      <c r="C22" s="5" t="s">
        <v>206</v>
      </c>
      <c r="D22" s="22">
        <f t="shared" si="0"/>
        <v>10</v>
      </c>
      <c r="E22" s="5" t="s">
        <v>224</v>
      </c>
      <c r="F22" s="20">
        <v>30678</v>
      </c>
      <c r="G22" s="34">
        <v>2</v>
      </c>
      <c r="H22" s="64">
        <v>105</v>
      </c>
      <c r="I22" s="36">
        <f t="shared" si="1"/>
        <v>210</v>
      </c>
      <c r="J22" s="45">
        <v>10</v>
      </c>
      <c r="K22" s="46">
        <f t="shared" si="2"/>
        <v>120</v>
      </c>
      <c r="L22" s="42">
        <f t="shared" si="3"/>
        <v>38</v>
      </c>
      <c r="M22" s="24">
        <f t="shared" si="4"/>
        <v>456</v>
      </c>
      <c r="N22" s="26">
        <v>0</v>
      </c>
      <c r="O22" s="61">
        <v>0</v>
      </c>
      <c r="P22" s="60">
        <f t="shared" si="5"/>
        <v>-210</v>
      </c>
      <c r="Q22" s="55">
        <f t="shared" si="7"/>
        <v>0</v>
      </c>
      <c r="R22" s="59" t="str">
        <f t="shared" si="6"/>
        <v>SIM</v>
      </c>
    </row>
    <row r="23" spans="2:18" x14ac:dyDescent="0.2">
      <c r="B23" s="5" t="s">
        <v>581</v>
      </c>
      <c r="C23" s="5" t="s">
        <v>206</v>
      </c>
      <c r="D23" s="22">
        <f t="shared" si="0"/>
        <v>10</v>
      </c>
      <c r="E23" s="5" t="s">
        <v>225</v>
      </c>
      <c r="F23" s="20">
        <v>30678</v>
      </c>
      <c r="G23" s="34">
        <v>2</v>
      </c>
      <c r="H23" s="64">
        <v>389</v>
      </c>
      <c r="I23" s="36">
        <f t="shared" si="1"/>
        <v>778</v>
      </c>
      <c r="J23" s="45">
        <v>10</v>
      </c>
      <c r="K23" s="46">
        <f t="shared" si="2"/>
        <v>120</v>
      </c>
      <c r="L23" s="42">
        <f t="shared" si="3"/>
        <v>38</v>
      </c>
      <c r="M23" s="24">
        <f t="shared" si="4"/>
        <v>456</v>
      </c>
      <c r="N23" s="26">
        <v>0</v>
      </c>
      <c r="O23" s="61">
        <v>0</v>
      </c>
      <c r="P23" s="60">
        <f t="shared" si="5"/>
        <v>-778</v>
      </c>
      <c r="Q23" s="55">
        <f t="shared" si="7"/>
        <v>0</v>
      </c>
      <c r="R23" s="59" t="str">
        <f t="shared" si="6"/>
        <v>SIM</v>
      </c>
    </row>
    <row r="24" spans="2:18" x14ac:dyDescent="0.2">
      <c r="B24" s="5" t="s">
        <v>581</v>
      </c>
      <c r="C24" s="5" t="s">
        <v>206</v>
      </c>
      <c r="D24" s="22">
        <f t="shared" si="0"/>
        <v>10</v>
      </c>
      <c r="E24" s="5" t="s">
        <v>223</v>
      </c>
      <c r="F24" s="20">
        <v>30678</v>
      </c>
      <c r="G24" s="34">
        <v>1</v>
      </c>
      <c r="H24" s="64">
        <v>458</v>
      </c>
      <c r="I24" s="36">
        <f t="shared" si="1"/>
        <v>458</v>
      </c>
      <c r="J24" s="45">
        <v>10</v>
      </c>
      <c r="K24" s="46">
        <f t="shared" si="2"/>
        <v>120</v>
      </c>
      <c r="L24" s="42">
        <f t="shared" si="3"/>
        <v>38</v>
      </c>
      <c r="M24" s="24">
        <f t="shared" si="4"/>
        <v>456</v>
      </c>
      <c r="N24" s="26">
        <v>0</v>
      </c>
      <c r="O24" s="61">
        <v>0</v>
      </c>
      <c r="P24" s="60">
        <f t="shared" si="5"/>
        <v>-458</v>
      </c>
      <c r="Q24" s="55">
        <f t="shared" si="7"/>
        <v>0</v>
      </c>
      <c r="R24" s="59" t="str">
        <f t="shared" si="6"/>
        <v>SIM</v>
      </c>
    </row>
    <row r="25" spans="2:18" x14ac:dyDescent="0.2">
      <c r="B25" s="5" t="s">
        <v>581</v>
      </c>
      <c r="C25" s="5" t="s">
        <v>206</v>
      </c>
      <c r="D25" s="22">
        <f t="shared" si="0"/>
        <v>10</v>
      </c>
      <c r="E25" s="5" t="s">
        <v>226</v>
      </c>
      <c r="F25" s="20">
        <v>30678</v>
      </c>
      <c r="G25" s="34">
        <v>1</v>
      </c>
      <c r="H25" s="64">
        <v>295</v>
      </c>
      <c r="I25" s="36">
        <f t="shared" si="1"/>
        <v>295</v>
      </c>
      <c r="J25" s="45">
        <v>10</v>
      </c>
      <c r="K25" s="46">
        <f t="shared" si="2"/>
        <v>120</v>
      </c>
      <c r="L25" s="42">
        <f t="shared" si="3"/>
        <v>38</v>
      </c>
      <c r="M25" s="24">
        <f t="shared" si="4"/>
        <v>456</v>
      </c>
      <c r="N25" s="26">
        <v>0</v>
      </c>
      <c r="O25" s="61">
        <v>0</v>
      </c>
      <c r="P25" s="60">
        <f t="shared" si="5"/>
        <v>-295</v>
      </c>
      <c r="Q25" s="55">
        <f t="shared" si="7"/>
        <v>0</v>
      </c>
      <c r="R25" s="59" t="str">
        <f t="shared" si="6"/>
        <v>SIM</v>
      </c>
    </row>
    <row r="26" spans="2:18" x14ac:dyDescent="0.2">
      <c r="B26" s="5" t="s">
        <v>581</v>
      </c>
      <c r="C26" s="5" t="s">
        <v>206</v>
      </c>
      <c r="D26" s="22">
        <f t="shared" si="0"/>
        <v>10</v>
      </c>
      <c r="E26" s="5" t="s">
        <v>227</v>
      </c>
      <c r="F26" s="20">
        <v>30711</v>
      </c>
      <c r="G26" s="34">
        <v>2</v>
      </c>
      <c r="H26" s="39">
        <v>120</v>
      </c>
      <c r="I26" s="36">
        <f t="shared" si="1"/>
        <v>240</v>
      </c>
      <c r="J26" s="45">
        <v>10</v>
      </c>
      <c r="K26" s="46">
        <f t="shared" si="2"/>
        <v>120</v>
      </c>
      <c r="L26" s="42">
        <f t="shared" si="3"/>
        <v>37</v>
      </c>
      <c r="M26" s="24">
        <f t="shared" si="4"/>
        <v>455</v>
      </c>
      <c r="N26" s="26">
        <v>0</v>
      </c>
      <c r="O26" s="61">
        <v>0</v>
      </c>
      <c r="P26" s="60">
        <f t="shared" si="5"/>
        <v>-240</v>
      </c>
      <c r="Q26" s="55">
        <f t="shared" si="7"/>
        <v>0</v>
      </c>
      <c r="R26" s="59" t="str">
        <f t="shared" si="6"/>
        <v>SIM</v>
      </c>
    </row>
    <row r="27" spans="2:18" x14ac:dyDescent="0.2">
      <c r="B27" s="5" t="s">
        <v>581</v>
      </c>
      <c r="C27" s="5" t="s">
        <v>206</v>
      </c>
      <c r="D27" s="22">
        <f t="shared" si="0"/>
        <v>10</v>
      </c>
      <c r="E27" s="5" t="s">
        <v>229</v>
      </c>
      <c r="F27" s="20">
        <v>30875</v>
      </c>
      <c r="G27" s="34">
        <v>1</v>
      </c>
      <c r="H27" s="39">
        <v>270</v>
      </c>
      <c r="I27" s="36">
        <f t="shared" si="1"/>
        <v>270</v>
      </c>
      <c r="J27" s="45">
        <v>10</v>
      </c>
      <c r="K27" s="46">
        <f t="shared" si="2"/>
        <v>120</v>
      </c>
      <c r="L27" s="42">
        <f t="shared" si="3"/>
        <v>37</v>
      </c>
      <c r="M27" s="24">
        <f t="shared" si="4"/>
        <v>449</v>
      </c>
      <c r="N27" s="26">
        <v>0</v>
      </c>
      <c r="O27" s="61">
        <v>0</v>
      </c>
      <c r="P27" s="60">
        <f t="shared" si="5"/>
        <v>-270</v>
      </c>
      <c r="Q27" s="55">
        <f t="shared" si="7"/>
        <v>0</v>
      </c>
      <c r="R27" s="59" t="str">
        <f t="shared" si="6"/>
        <v>SIM</v>
      </c>
    </row>
    <row r="28" spans="2:18" x14ac:dyDescent="0.2">
      <c r="B28" s="5" t="s">
        <v>581</v>
      </c>
      <c r="C28" s="5" t="s">
        <v>208</v>
      </c>
      <c r="D28" s="22">
        <f t="shared" si="0"/>
        <v>10</v>
      </c>
      <c r="E28" s="5" t="s">
        <v>21</v>
      </c>
      <c r="F28" s="20">
        <v>30945</v>
      </c>
      <c r="G28" s="34">
        <v>1</v>
      </c>
      <c r="H28" s="39">
        <v>486</v>
      </c>
      <c r="I28" s="36">
        <f t="shared" si="1"/>
        <v>486</v>
      </c>
      <c r="J28" s="45">
        <v>10</v>
      </c>
      <c r="K28" s="46">
        <f t="shared" si="2"/>
        <v>120</v>
      </c>
      <c r="L28" s="42">
        <f t="shared" si="3"/>
        <v>37</v>
      </c>
      <c r="M28" s="24">
        <f t="shared" si="4"/>
        <v>447</v>
      </c>
      <c r="N28" s="26">
        <v>0</v>
      </c>
      <c r="O28" s="61">
        <v>0</v>
      </c>
      <c r="P28" s="60">
        <f t="shared" si="5"/>
        <v>-486</v>
      </c>
      <c r="Q28" s="55">
        <f t="shared" si="7"/>
        <v>0</v>
      </c>
      <c r="R28" s="59" t="str">
        <f t="shared" si="6"/>
        <v>SIM</v>
      </c>
    </row>
    <row r="29" spans="2:18" x14ac:dyDescent="0.2">
      <c r="B29" s="5" t="s">
        <v>581</v>
      </c>
      <c r="C29" s="5" t="s">
        <v>208</v>
      </c>
      <c r="D29" s="22">
        <f t="shared" si="0"/>
        <v>10</v>
      </c>
      <c r="E29" s="5" t="s">
        <v>22</v>
      </c>
      <c r="F29" s="20">
        <v>31501</v>
      </c>
      <c r="G29" s="34">
        <v>1</v>
      </c>
      <c r="H29" s="39">
        <v>1550.76</v>
      </c>
      <c r="I29" s="36">
        <f t="shared" si="1"/>
        <v>1550.76</v>
      </c>
      <c r="J29" s="45">
        <v>10</v>
      </c>
      <c r="K29" s="46">
        <f t="shared" si="2"/>
        <v>120</v>
      </c>
      <c r="L29" s="42">
        <f t="shared" si="3"/>
        <v>35</v>
      </c>
      <c r="M29" s="24">
        <f t="shared" si="4"/>
        <v>429</v>
      </c>
      <c r="N29" s="26">
        <v>0</v>
      </c>
      <c r="O29" s="61">
        <v>0</v>
      </c>
      <c r="P29" s="60">
        <f t="shared" si="5"/>
        <v>-1550.76</v>
      </c>
      <c r="Q29" s="55">
        <f t="shared" si="7"/>
        <v>0</v>
      </c>
      <c r="R29" s="59" t="str">
        <f t="shared" si="6"/>
        <v>SIM</v>
      </c>
    </row>
    <row r="30" spans="2:18" x14ac:dyDescent="0.2">
      <c r="B30" s="5" t="s">
        <v>581</v>
      </c>
      <c r="C30" s="5" t="s">
        <v>206</v>
      </c>
      <c r="D30" s="22">
        <f t="shared" si="0"/>
        <v>10</v>
      </c>
      <c r="E30" s="5" t="s">
        <v>230</v>
      </c>
      <c r="F30" s="20">
        <v>31563</v>
      </c>
      <c r="G30" s="34">
        <v>2</v>
      </c>
      <c r="H30" s="39">
        <v>199</v>
      </c>
      <c r="I30" s="36">
        <f t="shared" si="1"/>
        <v>398</v>
      </c>
      <c r="J30" s="45">
        <v>10</v>
      </c>
      <c r="K30" s="46">
        <f t="shared" si="2"/>
        <v>120</v>
      </c>
      <c r="L30" s="42">
        <f t="shared" si="3"/>
        <v>35</v>
      </c>
      <c r="M30" s="24">
        <f t="shared" si="4"/>
        <v>427</v>
      </c>
      <c r="N30" s="26">
        <v>0</v>
      </c>
      <c r="O30" s="61">
        <v>0</v>
      </c>
      <c r="P30" s="60">
        <f t="shared" si="5"/>
        <v>-398</v>
      </c>
      <c r="Q30" s="55">
        <f t="shared" si="7"/>
        <v>0</v>
      </c>
      <c r="R30" s="59" t="str">
        <f t="shared" si="6"/>
        <v>SIM</v>
      </c>
    </row>
    <row r="31" spans="2:18" x14ac:dyDescent="0.2">
      <c r="B31" s="5" t="s">
        <v>581</v>
      </c>
      <c r="C31" s="5" t="s">
        <v>206</v>
      </c>
      <c r="D31" s="22">
        <f t="shared" si="0"/>
        <v>10</v>
      </c>
      <c r="E31" s="5" t="s">
        <v>230</v>
      </c>
      <c r="F31" s="20">
        <v>31563</v>
      </c>
      <c r="G31" s="34">
        <v>2</v>
      </c>
      <c r="H31" s="39">
        <v>249.2</v>
      </c>
      <c r="I31" s="36">
        <f t="shared" si="1"/>
        <v>498.4</v>
      </c>
      <c r="J31" s="45">
        <v>10</v>
      </c>
      <c r="K31" s="46">
        <f t="shared" si="2"/>
        <v>120</v>
      </c>
      <c r="L31" s="42">
        <f t="shared" si="3"/>
        <v>35</v>
      </c>
      <c r="M31" s="24">
        <f t="shared" si="4"/>
        <v>427</v>
      </c>
      <c r="N31" s="26">
        <v>0</v>
      </c>
      <c r="O31" s="61">
        <v>0</v>
      </c>
      <c r="P31" s="60">
        <f t="shared" si="5"/>
        <v>-498.4</v>
      </c>
      <c r="Q31" s="55">
        <f t="shared" si="7"/>
        <v>0</v>
      </c>
      <c r="R31" s="59" t="str">
        <f t="shared" si="6"/>
        <v>SIM</v>
      </c>
    </row>
    <row r="32" spans="2:18" x14ac:dyDescent="0.2">
      <c r="B32" s="5" t="s">
        <v>581</v>
      </c>
      <c r="C32" s="5" t="s">
        <v>206</v>
      </c>
      <c r="D32" s="22">
        <f t="shared" si="0"/>
        <v>10</v>
      </c>
      <c r="E32" s="5" t="s">
        <v>218</v>
      </c>
      <c r="F32" s="20">
        <v>31563</v>
      </c>
      <c r="G32" s="34">
        <v>1</v>
      </c>
      <c r="H32" s="39">
        <v>304.7</v>
      </c>
      <c r="I32" s="36">
        <f t="shared" si="1"/>
        <v>304.7</v>
      </c>
      <c r="J32" s="45">
        <v>10</v>
      </c>
      <c r="K32" s="46">
        <f t="shared" si="2"/>
        <v>120</v>
      </c>
      <c r="L32" s="42">
        <f t="shared" si="3"/>
        <v>35</v>
      </c>
      <c r="M32" s="24">
        <f t="shared" si="4"/>
        <v>427</v>
      </c>
      <c r="N32" s="26">
        <v>0</v>
      </c>
      <c r="O32" s="61">
        <v>0</v>
      </c>
      <c r="P32" s="60">
        <f t="shared" si="5"/>
        <v>-304.7</v>
      </c>
      <c r="Q32" s="55">
        <f t="shared" si="7"/>
        <v>0</v>
      </c>
      <c r="R32" s="59" t="str">
        <f t="shared" si="6"/>
        <v>SIM</v>
      </c>
    </row>
    <row r="33" spans="2:18" x14ac:dyDescent="0.2">
      <c r="B33" s="5" t="s">
        <v>581</v>
      </c>
      <c r="C33" s="5" t="s">
        <v>208</v>
      </c>
      <c r="D33" s="22">
        <f t="shared" si="0"/>
        <v>10</v>
      </c>
      <c r="E33" s="5" t="s">
        <v>23</v>
      </c>
      <c r="F33" s="20">
        <v>31593</v>
      </c>
      <c r="G33" s="34">
        <v>1</v>
      </c>
      <c r="H33" s="39">
        <v>486</v>
      </c>
      <c r="I33" s="36">
        <f t="shared" si="1"/>
        <v>486</v>
      </c>
      <c r="J33" s="45">
        <v>10</v>
      </c>
      <c r="K33" s="46">
        <f t="shared" si="2"/>
        <v>120</v>
      </c>
      <c r="L33" s="42">
        <f t="shared" si="3"/>
        <v>35</v>
      </c>
      <c r="M33" s="24">
        <f t="shared" si="4"/>
        <v>426</v>
      </c>
      <c r="N33" s="26">
        <v>0</v>
      </c>
      <c r="O33" s="61">
        <v>0</v>
      </c>
      <c r="P33" s="60">
        <f t="shared" si="5"/>
        <v>-486</v>
      </c>
      <c r="Q33" s="55">
        <f t="shared" si="7"/>
        <v>0</v>
      </c>
      <c r="R33" s="59" t="str">
        <f t="shared" si="6"/>
        <v>SIM</v>
      </c>
    </row>
    <row r="34" spans="2:18" x14ac:dyDescent="0.2">
      <c r="B34" s="5" t="s">
        <v>581</v>
      </c>
      <c r="C34" s="5" t="s">
        <v>208</v>
      </c>
      <c r="D34" s="22">
        <f t="shared" si="0"/>
        <v>10</v>
      </c>
      <c r="E34" s="5" t="s">
        <v>24</v>
      </c>
      <c r="F34" s="20">
        <v>31715</v>
      </c>
      <c r="G34" s="34">
        <v>1</v>
      </c>
      <c r="H34" s="39">
        <v>95</v>
      </c>
      <c r="I34" s="36">
        <f t="shared" si="1"/>
        <v>95</v>
      </c>
      <c r="J34" s="45">
        <v>10</v>
      </c>
      <c r="K34" s="46">
        <f t="shared" si="2"/>
        <v>120</v>
      </c>
      <c r="L34" s="42">
        <f t="shared" si="3"/>
        <v>35</v>
      </c>
      <c r="M34" s="24">
        <f t="shared" si="4"/>
        <v>422</v>
      </c>
      <c r="N34" s="26">
        <v>0</v>
      </c>
      <c r="O34" s="61">
        <v>0</v>
      </c>
      <c r="P34" s="60">
        <f t="shared" si="5"/>
        <v>-95</v>
      </c>
      <c r="Q34" s="55">
        <f t="shared" si="7"/>
        <v>0</v>
      </c>
      <c r="R34" s="59" t="str">
        <f t="shared" si="6"/>
        <v>SIM</v>
      </c>
    </row>
    <row r="35" spans="2:18" x14ac:dyDescent="0.2">
      <c r="B35" s="5" t="s">
        <v>581</v>
      </c>
      <c r="C35" s="5" t="s">
        <v>206</v>
      </c>
      <c r="D35" s="22">
        <f t="shared" si="0"/>
        <v>10</v>
      </c>
      <c r="E35" s="5" t="s">
        <v>231</v>
      </c>
      <c r="F35" s="20">
        <v>31777</v>
      </c>
      <c r="G35" s="34">
        <v>1</v>
      </c>
      <c r="H35" s="39">
        <v>31</v>
      </c>
      <c r="I35" s="36">
        <f t="shared" si="1"/>
        <v>31</v>
      </c>
      <c r="J35" s="45">
        <v>10</v>
      </c>
      <c r="K35" s="46">
        <f t="shared" si="2"/>
        <v>120</v>
      </c>
      <c r="L35" s="42">
        <f t="shared" si="3"/>
        <v>35</v>
      </c>
      <c r="M35" s="24">
        <f t="shared" si="4"/>
        <v>420</v>
      </c>
      <c r="N35" s="26">
        <v>0</v>
      </c>
      <c r="O35" s="61">
        <v>0</v>
      </c>
      <c r="P35" s="60">
        <f t="shared" si="5"/>
        <v>-31</v>
      </c>
      <c r="Q35" s="55">
        <f t="shared" si="7"/>
        <v>0</v>
      </c>
      <c r="R35" s="59" t="str">
        <f t="shared" si="6"/>
        <v>SIM</v>
      </c>
    </row>
    <row r="36" spans="2:18" x14ac:dyDescent="0.2">
      <c r="B36" s="5" t="s">
        <v>581</v>
      </c>
      <c r="C36" s="5" t="s">
        <v>208</v>
      </c>
      <c r="D36" s="22">
        <f t="shared" si="0"/>
        <v>10</v>
      </c>
      <c r="E36" s="5" t="s">
        <v>25</v>
      </c>
      <c r="F36" s="20">
        <v>31897</v>
      </c>
      <c r="G36" s="34">
        <v>1</v>
      </c>
      <c r="H36" s="39">
        <v>89</v>
      </c>
      <c r="I36" s="36">
        <f t="shared" si="1"/>
        <v>89</v>
      </c>
      <c r="J36" s="45">
        <v>10</v>
      </c>
      <c r="K36" s="46">
        <f t="shared" si="2"/>
        <v>120</v>
      </c>
      <c r="L36" s="42">
        <f t="shared" si="3"/>
        <v>34</v>
      </c>
      <c r="M36" s="24">
        <f t="shared" si="4"/>
        <v>416</v>
      </c>
      <c r="N36" s="26">
        <v>0</v>
      </c>
      <c r="O36" s="61">
        <v>0</v>
      </c>
      <c r="P36" s="60">
        <f t="shared" ref="P36:P67" si="8">I36*-1</f>
        <v>-89</v>
      </c>
      <c r="Q36" s="55">
        <f t="shared" si="7"/>
        <v>0</v>
      </c>
      <c r="R36" s="59" t="str">
        <f t="shared" si="6"/>
        <v>SIM</v>
      </c>
    </row>
    <row r="37" spans="2:18" x14ac:dyDescent="0.2">
      <c r="B37" s="5" t="s">
        <v>581</v>
      </c>
      <c r="C37" s="5" t="s">
        <v>208</v>
      </c>
      <c r="D37" s="22">
        <f t="shared" si="0"/>
        <v>10</v>
      </c>
      <c r="E37" s="5" t="s">
        <v>26</v>
      </c>
      <c r="F37" s="20">
        <v>32324</v>
      </c>
      <c r="G37" s="34">
        <v>1</v>
      </c>
      <c r="H37" s="39">
        <v>89</v>
      </c>
      <c r="I37" s="36">
        <f t="shared" si="1"/>
        <v>89</v>
      </c>
      <c r="J37" s="45">
        <v>10</v>
      </c>
      <c r="K37" s="46">
        <f t="shared" si="2"/>
        <v>120</v>
      </c>
      <c r="L37" s="42">
        <f t="shared" si="3"/>
        <v>33</v>
      </c>
      <c r="M37" s="24">
        <f t="shared" si="4"/>
        <v>402</v>
      </c>
      <c r="N37" s="26">
        <v>0</v>
      </c>
      <c r="O37" s="61">
        <v>0</v>
      </c>
      <c r="P37" s="60">
        <f t="shared" si="8"/>
        <v>-89</v>
      </c>
      <c r="Q37" s="55">
        <f t="shared" si="7"/>
        <v>0</v>
      </c>
      <c r="R37" s="59" t="str">
        <f t="shared" si="6"/>
        <v>SIM</v>
      </c>
    </row>
    <row r="38" spans="2:18" x14ac:dyDescent="0.2">
      <c r="B38" s="5" t="s">
        <v>581</v>
      </c>
      <c r="C38" s="5" t="s">
        <v>206</v>
      </c>
      <c r="D38" s="22">
        <f t="shared" si="0"/>
        <v>10</v>
      </c>
      <c r="E38" s="5" t="s">
        <v>232</v>
      </c>
      <c r="F38" s="20">
        <v>32385</v>
      </c>
      <c r="G38" s="34">
        <v>3</v>
      </c>
      <c r="H38" s="64">
        <v>36</v>
      </c>
      <c r="I38" s="36">
        <f t="shared" si="1"/>
        <v>108</v>
      </c>
      <c r="J38" s="45">
        <v>10</v>
      </c>
      <c r="K38" s="46">
        <f t="shared" si="2"/>
        <v>120</v>
      </c>
      <c r="L38" s="42">
        <f t="shared" si="3"/>
        <v>33</v>
      </c>
      <c r="M38" s="24">
        <f t="shared" si="4"/>
        <v>400</v>
      </c>
      <c r="N38" s="26">
        <v>0</v>
      </c>
      <c r="O38" s="61">
        <v>0</v>
      </c>
      <c r="P38" s="60">
        <f t="shared" si="8"/>
        <v>-108</v>
      </c>
      <c r="Q38" s="55">
        <f t="shared" si="7"/>
        <v>0</v>
      </c>
      <c r="R38" s="59" t="str">
        <f t="shared" si="6"/>
        <v>SIM</v>
      </c>
    </row>
    <row r="39" spans="2:18" x14ac:dyDescent="0.2">
      <c r="B39" s="5" t="s">
        <v>581</v>
      </c>
      <c r="C39" s="5" t="s">
        <v>208</v>
      </c>
      <c r="D39" s="22">
        <f t="shared" si="0"/>
        <v>10</v>
      </c>
      <c r="E39" s="5" t="s">
        <v>27</v>
      </c>
      <c r="F39" s="20">
        <v>32507</v>
      </c>
      <c r="G39" s="34">
        <v>1</v>
      </c>
      <c r="H39" s="39">
        <v>486</v>
      </c>
      <c r="I39" s="36">
        <f t="shared" si="1"/>
        <v>486</v>
      </c>
      <c r="J39" s="45">
        <v>10</v>
      </c>
      <c r="K39" s="46">
        <f t="shared" si="2"/>
        <v>120</v>
      </c>
      <c r="L39" s="42">
        <f t="shared" si="3"/>
        <v>33</v>
      </c>
      <c r="M39" s="24">
        <f t="shared" si="4"/>
        <v>396</v>
      </c>
      <c r="N39" s="26">
        <v>0</v>
      </c>
      <c r="O39" s="61">
        <v>0</v>
      </c>
      <c r="P39" s="60">
        <f t="shared" si="8"/>
        <v>-486</v>
      </c>
      <c r="Q39" s="55">
        <f t="shared" si="7"/>
        <v>0</v>
      </c>
      <c r="R39" s="59" t="str">
        <f t="shared" si="6"/>
        <v>SIM</v>
      </c>
    </row>
    <row r="40" spans="2:18" x14ac:dyDescent="0.2">
      <c r="B40" s="5" t="s">
        <v>581</v>
      </c>
      <c r="C40" s="5" t="s">
        <v>206</v>
      </c>
      <c r="D40" s="22">
        <f t="shared" si="0"/>
        <v>10</v>
      </c>
      <c r="E40" s="5" t="s">
        <v>233</v>
      </c>
      <c r="F40" s="20">
        <v>32507</v>
      </c>
      <c r="G40" s="34">
        <v>1</v>
      </c>
      <c r="H40" s="39">
        <v>67.2</v>
      </c>
      <c r="I40" s="36">
        <f t="shared" si="1"/>
        <v>67.2</v>
      </c>
      <c r="J40" s="45">
        <v>10</v>
      </c>
      <c r="K40" s="46">
        <f t="shared" si="2"/>
        <v>120</v>
      </c>
      <c r="L40" s="42">
        <f t="shared" si="3"/>
        <v>33</v>
      </c>
      <c r="M40" s="24">
        <f t="shared" si="4"/>
        <v>396</v>
      </c>
      <c r="N40" s="26">
        <v>0</v>
      </c>
      <c r="O40" s="61">
        <v>0</v>
      </c>
      <c r="P40" s="60">
        <f t="shared" si="8"/>
        <v>-67.2</v>
      </c>
      <c r="Q40" s="55">
        <f t="shared" si="7"/>
        <v>0</v>
      </c>
      <c r="R40" s="59" t="str">
        <f t="shared" si="6"/>
        <v>SIM</v>
      </c>
    </row>
    <row r="41" spans="2:18" x14ac:dyDescent="0.2">
      <c r="B41" s="5" t="s">
        <v>581</v>
      </c>
      <c r="C41" s="5" t="s">
        <v>208</v>
      </c>
      <c r="D41" s="22">
        <f t="shared" si="0"/>
        <v>10</v>
      </c>
      <c r="E41" s="5" t="s">
        <v>28</v>
      </c>
      <c r="F41" s="20">
        <v>32659</v>
      </c>
      <c r="G41" s="34">
        <v>1</v>
      </c>
      <c r="H41" s="39">
        <v>298</v>
      </c>
      <c r="I41" s="36">
        <f t="shared" si="1"/>
        <v>298</v>
      </c>
      <c r="J41" s="45">
        <v>10</v>
      </c>
      <c r="K41" s="46">
        <f t="shared" si="2"/>
        <v>120</v>
      </c>
      <c r="L41" s="42">
        <f t="shared" si="3"/>
        <v>32</v>
      </c>
      <c r="M41" s="24">
        <f t="shared" si="4"/>
        <v>391</v>
      </c>
      <c r="N41" s="26">
        <v>0</v>
      </c>
      <c r="O41" s="61">
        <v>0</v>
      </c>
      <c r="P41" s="60">
        <f t="shared" si="8"/>
        <v>-298</v>
      </c>
      <c r="Q41" s="55">
        <f t="shared" si="7"/>
        <v>0</v>
      </c>
      <c r="R41" s="59" t="str">
        <f t="shared" si="6"/>
        <v>SIM</v>
      </c>
    </row>
    <row r="42" spans="2:18" x14ac:dyDescent="0.2">
      <c r="B42" s="5" t="s">
        <v>581</v>
      </c>
      <c r="C42" s="5" t="s">
        <v>206</v>
      </c>
      <c r="D42" s="22">
        <f t="shared" si="0"/>
        <v>10</v>
      </c>
      <c r="E42" s="5" t="s">
        <v>234</v>
      </c>
      <c r="F42" s="20">
        <v>32659</v>
      </c>
      <c r="G42" s="34">
        <v>1</v>
      </c>
      <c r="H42" s="39">
        <v>188</v>
      </c>
      <c r="I42" s="36">
        <f t="shared" si="1"/>
        <v>188</v>
      </c>
      <c r="J42" s="45">
        <v>10</v>
      </c>
      <c r="K42" s="46">
        <f t="shared" si="2"/>
        <v>120</v>
      </c>
      <c r="L42" s="42">
        <f t="shared" si="3"/>
        <v>32</v>
      </c>
      <c r="M42" s="24">
        <f t="shared" si="4"/>
        <v>391</v>
      </c>
      <c r="N42" s="26">
        <v>0</v>
      </c>
      <c r="O42" s="61">
        <v>0</v>
      </c>
      <c r="P42" s="60">
        <f t="shared" si="8"/>
        <v>-188</v>
      </c>
      <c r="Q42" s="55">
        <f t="shared" si="7"/>
        <v>0</v>
      </c>
      <c r="R42" s="59" t="str">
        <f t="shared" si="6"/>
        <v>SIM</v>
      </c>
    </row>
    <row r="43" spans="2:18" x14ac:dyDescent="0.2">
      <c r="B43" s="5" t="s">
        <v>581</v>
      </c>
      <c r="C43" s="5" t="s">
        <v>208</v>
      </c>
      <c r="D43" s="22">
        <f t="shared" si="0"/>
        <v>10</v>
      </c>
      <c r="E43" s="5" t="s">
        <v>29</v>
      </c>
      <c r="F43" s="20">
        <v>32689</v>
      </c>
      <c r="G43" s="34">
        <v>1</v>
      </c>
      <c r="H43" s="39">
        <v>259</v>
      </c>
      <c r="I43" s="36">
        <f t="shared" si="1"/>
        <v>259</v>
      </c>
      <c r="J43" s="45">
        <v>10</v>
      </c>
      <c r="K43" s="46">
        <f t="shared" si="2"/>
        <v>120</v>
      </c>
      <c r="L43" s="42">
        <f t="shared" si="3"/>
        <v>32</v>
      </c>
      <c r="M43" s="24">
        <f t="shared" si="4"/>
        <v>390</v>
      </c>
      <c r="N43" s="26">
        <v>0</v>
      </c>
      <c r="O43" s="61">
        <v>0</v>
      </c>
      <c r="P43" s="60">
        <f t="shared" si="8"/>
        <v>-259</v>
      </c>
      <c r="Q43" s="55">
        <f t="shared" si="7"/>
        <v>0</v>
      </c>
      <c r="R43" s="59" t="str">
        <f t="shared" si="6"/>
        <v>SIM</v>
      </c>
    </row>
    <row r="44" spans="2:18" x14ac:dyDescent="0.2">
      <c r="B44" s="5" t="s">
        <v>581</v>
      </c>
      <c r="C44" s="5" t="s">
        <v>206</v>
      </c>
      <c r="D44" s="22">
        <f t="shared" si="0"/>
        <v>10</v>
      </c>
      <c r="E44" s="5" t="s">
        <v>235</v>
      </c>
      <c r="F44" s="20">
        <v>32781</v>
      </c>
      <c r="G44" s="34">
        <v>1</v>
      </c>
      <c r="H44" s="39">
        <v>138.28</v>
      </c>
      <c r="I44" s="36">
        <f t="shared" si="1"/>
        <v>138.28</v>
      </c>
      <c r="J44" s="45">
        <v>10</v>
      </c>
      <c r="K44" s="46">
        <f t="shared" si="2"/>
        <v>120</v>
      </c>
      <c r="L44" s="42">
        <f t="shared" si="3"/>
        <v>32</v>
      </c>
      <c r="M44" s="24">
        <f t="shared" si="4"/>
        <v>387</v>
      </c>
      <c r="N44" s="26">
        <v>0</v>
      </c>
      <c r="O44" s="61">
        <v>0</v>
      </c>
      <c r="P44" s="60">
        <f t="shared" si="8"/>
        <v>-138.28</v>
      </c>
      <c r="Q44" s="55">
        <f t="shared" si="7"/>
        <v>0</v>
      </c>
      <c r="R44" s="59" t="str">
        <f t="shared" si="6"/>
        <v>SIM</v>
      </c>
    </row>
    <row r="45" spans="2:18" x14ac:dyDescent="0.2">
      <c r="B45" s="5" t="s">
        <v>581</v>
      </c>
      <c r="C45" s="5" t="s">
        <v>208</v>
      </c>
      <c r="D45" s="22">
        <f t="shared" si="0"/>
        <v>10</v>
      </c>
      <c r="E45" s="5" t="s">
        <v>30</v>
      </c>
      <c r="F45" s="20">
        <v>33237</v>
      </c>
      <c r="G45" s="34">
        <v>2</v>
      </c>
      <c r="H45" s="39">
        <v>1150</v>
      </c>
      <c r="I45" s="36">
        <f t="shared" si="1"/>
        <v>2300</v>
      </c>
      <c r="J45" s="45">
        <v>10</v>
      </c>
      <c r="K45" s="46">
        <f t="shared" si="2"/>
        <v>120</v>
      </c>
      <c r="L45" s="42">
        <f t="shared" si="3"/>
        <v>31</v>
      </c>
      <c r="M45" s="24">
        <f t="shared" si="4"/>
        <v>372</v>
      </c>
      <c r="N45" s="26">
        <v>0</v>
      </c>
      <c r="O45" s="61">
        <v>0</v>
      </c>
      <c r="P45" s="60">
        <f t="shared" si="8"/>
        <v>-2300</v>
      </c>
      <c r="Q45" s="55">
        <f t="shared" si="7"/>
        <v>0</v>
      </c>
      <c r="R45" s="59" t="str">
        <f t="shared" si="6"/>
        <v>SIM</v>
      </c>
    </row>
    <row r="46" spans="2:18" x14ac:dyDescent="0.2">
      <c r="B46" s="5" t="s">
        <v>581</v>
      </c>
      <c r="C46" s="5" t="s">
        <v>208</v>
      </c>
      <c r="D46" s="22">
        <f t="shared" si="0"/>
        <v>10</v>
      </c>
      <c r="E46" s="5" t="s">
        <v>31</v>
      </c>
      <c r="F46" s="20">
        <v>33237</v>
      </c>
      <c r="G46" s="34">
        <v>1</v>
      </c>
      <c r="H46" s="39">
        <v>475</v>
      </c>
      <c r="I46" s="36">
        <f t="shared" si="1"/>
        <v>475</v>
      </c>
      <c r="J46" s="45">
        <v>10</v>
      </c>
      <c r="K46" s="46">
        <f t="shared" si="2"/>
        <v>120</v>
      </c>
      <c r="L46" s="42">
        <f t="shared" si="3"/>
        <v>31</v>
      </c>
      <c r="M46" s="24">
        <f t="shared" si="4"/>
        <v>372</v>
      </c>
      <c r="N46" s="26">
        <v>0</v>
      </c>
      <c r="O46" s="61">
        <v>0</v>
      </c>
      <c r="P46" s="60">
        <f t="shared" si="8"/>
        <v>-475</v>
      </c>
      <c r="Q46" s="55">
        <f t="shared" si="7"/>
        <v>0</v>
      </c>
      <c r="R46" s="59" t="str">
        <f t="shared" si="6"/>
        <v>SIM</v>
      </c>
    </row>
    <row r="47" spans="2:18" x14ac:dyDescent="0.2">
      <c r="B47" s="5" t="s">
        <v>581</v>
      </c>
      <c r="C47" s="5" t="s">
        <v>208</v>
      </c>
      <c r="D47" s="22">
        <f t="shared" si="0"/>
        <v>10</v>
      </c>
      <c r="E47" s="5" t="s">
        <v>32</v>
      </c>
      <c r="F47" s="20">
        <v>33237</v>
      </c>
      <c r="G47" s="34">
        <v>1</v>
      </c>
      <c r="H47" s="39">
        <v>375</v>
      </c>
      <c r="I47" s="36">
        <f t="shared" si="1"/>
        <v>375</v>
      </c>
      <c r="J47" s="45">
        <v>10</v>
      </c>
      <c r="K47" s="46">
        <f t="shared" si="2"/>
        <v>120</v>
      </c>
      <c r="L47" s="42">
        <f t="shared" si="3"/>
        <v>31</v>
      </c>
      <c r="M47" s="24">
        <f t="shared" si="4"/>
        <v>372</v>
      </c>
      <c r="N47" s="26">
        <v>0</v>
      </c>
      <c r="O47" s="61">
        <v>0</v>
      </c>
      <c r="P47" s="60">
        <f t="shared" si="8"/>
        <v>-375</v>
      </c>
      <c r="Q47" s="55">
        <f t="shared" si="7"/>
        <v>0</v>
      </c>
      <c r="R47" s="59" t="str">
        <f t="shared" si="6"/>
        <v>SIM</v>
      </c>
    </row>
    <row r="48" spans="2:18" x14ac:dyDescent="0.2">
      <c r="B48" s="5" t="s">
        <v>582</v>
      </c>
      <c r="C48" s="5" t="s">
        <v>6</v>
      </c>
      <c r="D48" s="22">
        <f t="shared" si="0"/>
        <v>4</v>
      </c>
      <c r="E48" s="5" t="s">
        <v>558</v>
      </c>
      <c r="F48" s="20">
        <v>33245</v>
      </c>
      <c r="G48" s="34">
        <v>1</v>
      </c>
      <c r="H48" s="39">
        <v>511131.45</v>
      </c>
      <c r="I48" s="36">
        <f t="shared" si="1"/>
        <v>511131.45</v>
      </c>
      <c r="J48" s="45">
        <v>25</v>
      </c>
      <c r="K48" s="46">
        <f t="shared" si="2"/>
        <v>300</v>
      </c>
      <c r="L48" s="42">
        <f t="shared" si="3"/>
        <v>30</v>
      </c>
      <c r="M48" s="24">
        <f t="shared" si="4"/>
        <v>371</v>
      </c>
      <c r="N48" s="26">
        <v>0</v>
      </c>
      <c r="O48" s="61">
        <v>0</v>
      </c>
      <c r="P48" s="60">
        <f t="shared" si="8"/>
        <v>-511131.45</v>
      </c>
      <c r="Q48" s="55">
        <f t="shared" si="7"/>
        <v>0</v>
      </c>
      <c r="R48" s="59" t="str">
        <f t="shared" si="6"/>
        <v>SIM</v>
      </c>
    </row>
    <row r="49" spans="2:18" x14ac:dyDescent="0.2">
      <c r="B49" s="5" t="s">
        <v>581</v>
      </c>
      <c r="C49" s="5" t="s">
        <v>208</v>
      </c>
      <c r="D49" s="22">
        <f t="shared" si="0"/>
        <v>10</v>
      </c>
      <c r="E49" s="5" t="s">
        <v>27</v>
      </c>
      <c r="F49" s="20">
        <v>33358</v>
      </c>
      <c r="G49" s="34">
        <v>1</v>
      </c>
      <c r="H49" s="39">
        <v>130</v>
      </c>
      <c r="I49" s="36">
        <f t="shared" si="1"/>
        <v>130</v>
      </c>
      <c r="J49" s="45">
        <v>10</v>
      </c>
      <c r="K49" s="46">
        <f t="shared" si="2"/>
        <v>120</v>
      </c>
      <c r="L49" s="42">
        <f t="shared" si="3"/>
        <v>30</v>
      </c>
      <c r="M49" s="24">
        <f t="shared" si="4"/>
        <v>368</v>
      </c>
      <c r="N49" s="26">
        <v>0</v>
      </c>
      <c r="O49" s="61">
        <v>0</v>
      </c>
      <c r="P49" s="60">
        <f t="shared" si="8"/>
        <v>-130</v>
      </c>
      <c r="Q49" s="55">
        <f t="shared" si="7"/>
        <v>0</v>
      </c>
      <c r="R49" s="59" t="str">
        <f t="shared" si="6"/>
        <v>SIM</v>
      </c>
    </row>
    <row r="50" spans="2:18" x14ac:dyDescent="0.2">
      <c r="B50" s="5" t="s">
        <v>581</v>
      </c>
      <c r="C50" s="5" t="s">
        <v>208</v>
      </c>
      <c r="D50" s="22">
        <f t="shared" si="0"/>
        <v>10</v>
      </c>
      <c r="E50" s="5" t="s">
        <v>33</v>
      </c>
      <c r="F50" s="20">
        <v>33358</v>
      </c>
      <c r="G50" s="34">
        <v>3</v>
      </c>
      <c r="H50" s="39">
        <v>710</v>
      </c>
      <c r="I50" s="36">
        <f t="shared" si="1"/>
        <v>2130</v>
      </c>
      <c r="J50" s="45">
        <v>10</v>
      </c>
      <c r="K50" s="46">
        <f t="shared" si="2"/>
        <v>120</v>
      </c>
      <c r="L50" s="42">
        <f t="shared" si="3"/>
        <v>30</v>
      </c>
      <c r="M50" s="24">
        <f t="shared" si="4"/>
        <v>368</v>
      </c>
      <c r="N50" s="26">
        <v>0</v>
      </c>
      <c r="O50" s="61">
        <v>0</v>
      </c>
      <c r="P50" s="60">
        <f t="shared" si="8"/>
        <v>-2130</v>
      </c>
      <c r="Q50" s="55">
        <f t="shared" si="7"/>
        <v>0</v>
      </c>
      <c r="R50" s="59" t="str">
        <f t="shared" si="6"/>
        <v>SIM</v>
      </c>
    </row>
    <row r="51" spans="2:18" x14ac:dyDescent="0.2">
      <c r="B51" s="5" t="s">
        <v>581</v>
      </c>
      <c r="C51" s="5" t="s">
        <v>208</v>
      </c>
      <c r="D51" s="22">
        <f t="shared" si="0"/>
        <v>10</v>
      </c>
      <c r="E51" s="5" t="s">
        <v>34</v>
      </c>
      <c r="F51" s="20">
        <v>33419</v>
      </c>
      <c r="G51" s="34">
        <v>1</v>
      </c>
      <c r="H51" s="39">
        <v>359</v>
      </c>
      <c r="I51" s="36">
        <f t="shared" si="1"/>
        <v>359</v>
      </c>
      <c r="J51" s="45">
        <v>10</v>
      </c>
      <c r="K51" s="46">
        <f t="shared" si="2"/>
        <v>120</v>
      </c>
      <c r="L51" s="42">
        <f t="shared" si="3"/>
        <v>30</v>
      </c>
      <c r="M51" s="24">
        <f t="shared" si="4"/>
        <v>366</v>
      </c>
      <c r="N51" s="26">
        <v>0</v>
      </c>
      <c r="O51" s="61">
        <v>0</v>
      </c>
      <c r="P51" s="60">
        <f t="shared" si="8"/>
        <v>-359</v>
      </c>
      <c r="Q51" s="55">
        <f t="shared" si="7"/>
        <v>0</v>
      </c>
      <c r="R51" s="59" t="str">
        <f t="shared" si="6"/>
        <v>SIM</v>
      </c>
    </row>
    <row r="52" spans="2:18" x14ac:dyDescent="0.2">
      <c r="B52" s="5" t="s">
        <v>581</v>
      </c>
      <c r="C52" s="5" t="s">
        <v>208</v>
      </c>
      <c r="D52" s="22">
        <f t="shared" si="0"/>
        <v>10</v>
      </c>
      <c r="E52" s="5" t="s">
        <v>35</v>
      </c>
      <c r="F52" s="20">
        <v>33419</v>
      </c>
      <c r="G52" s="34">
        <v>1</v>
      </c>
      <c r="H52" s="39">
        <v>1150</v>
      </c>
      <c r="I52" s="36">
        <f t="shared" si="1"/>
        <v>1150</v>
      </c>
      <c r="J52" s="45">
        <v>10</v>
      </c>
      <c r="K52" s="46">
        <f t="shared" si="2"/>
        <v>120</v>
      </c>
      <c r="L52" s="42">
        <f t="shared" si="3"/>
        <v>30</v>
      </c>
      <c r="M52" s="24">
        <f t="shared" si="4"/>
        <v>366</v>
      </c>
      <c r="N52" s="26">
        <v>0</v>
      </c>
      <c r="O52" s="61">
        <v>0</v>
      </c>
      <c r="P52" s="60">
        <f t="shared" si="8"/>
        <v>-1150</v>
      </c>
      <c r="Q52" s="55">
        <f t="shared" si="7"/>
        <v>0</v>
      </c>
      <c r="R52" s="59" t="str">
        <f t="shared" si="6"/>
        <v>SIM</v>
      </c>
    </row>
    <row r="53" spans="2:18" x14ac:dyDescent="0.2">
      <c r="B53" s="5" t="s">
        <v>582</v>
      </c>
      <c r="C53" s="5" t="s">
        <v>6</v>
      </c>
      <c r="D53" s="22">
        <f t="shared" si="0"/>
        <v>4</v>
      </c>
      <c r="E53" s="5" t="s">
        <v>559</v>
      </c>
      <c r="F53" s="20">
        <v>33422</v>
      </c>
      <c r="G53" s="34">
        <v>1</v>
      </c>
      <c r="H53" s="39">
        <v>950708.62</v>
      </c>
      <c r="I53" s="36">
        <f t="shared" si="1"/>
        <v>950708.62</v>
      </c>
      <c r="J53" s="45">
        <v>25</v>
      </c>
      <c r="K53" s="46">
        <f t="shared" si="2"/>
        <v>300</v>
      </c>
      <c r="L53" s="42">
        <f t="shared" si="3"/>
        <v>30</v>
      </c>
      <c r="M53" s="24">
        <f t="shared" si="4"/>
        <v>365</v>
      </c>
      <c r="N53" s="26">
        <v>0</v>
      </c>
      <c r="O53" s="61">
        <v>0</v>
      </c>
      <c r="P53" s="60">
        <f t="shared" si="8"/>
        <v>-950708.62</v>
      </c>
      <c r="Q53" s="55">
        <f t="shared" si="7"/>
        <v>0</v>
      </c>
      <c r="R53" s="59" t="str">
        <f t="shared" si="6"/>
        <v>SIM</v>
      </c>
    </row>
    <row r="54" spans="2:18" x14ac:dyDescent="0.2">
      <c r="B54" s="5" t="s">
        <v>581</v>
      </c>
      <c r="C54" s="5" t="s">
        <v>208</v>
      </c>
      <c r="D54" s="22">
        <f t="shared" si="0"/>
        <v>10</v>
      </c>
      <c r="E54" s="5" t="s">
        <v>36</v>
      </c>
      <c r="F54" s="20">
        <v>33480</v>
      </c>
      <c r="G54" s="34">
        <v>1</v>
      </c>
      <c r="H54" s="39">
        <v>1540</v>
      </c>
      <c r="I54" s="36">
        <f t="shared" si="1"/>
        <v>1540</v>
      </c>
      <c r="J54" s="45">
        <v>10</v>
      </c>
      <c r="K54" s="46">
        <f t="shared" si="2"/>
        <v>120</v>
      </c>
      <c r="L54" s="42">
        <f t="shared" si="3"/>
        <v>30</v>
      </c>
      <c r="M54" s="24">
        <f t="shared" si="4"/>
        <v>364</v>
      </c>
      <c r="N54" s="26">
        <v>0</v>
      </c>
      <c r="O54" s="61">
        <v>0</v>
      </c>
      <c r="P54" s="60">
        <f t="shared" si="8"/>
        <v>-1540</v>
      </c>
      <c r="Q54" s="55">
        <f t="shared" si="7"/>
        <v>0</v>
      </c>
      <c r="R54" s="59" t="str">
        <f t="shared" si="6"/>
        <v>SIM</v>
      </c>
    </row>
    <row r="55" spans="2:18" x14ac:dyDescent="0.2">
      <c r="B55" s="5" t="s">
        <v>581</v>
      </c>
      <c r="C55" s="5" t="s">
        <v>206</v>
      </c>
      <c r="D55" s="22">
        <f t="shared" si="0"/>
        <v>10</v>
      </c>
      <c r="E55" s="5" t="s">
        <v>228</v>
      </c>
      <c r="F55" s="20">
        <v>33511</v>
      </c>
      <c r="G55" s="34">
        <v>2</v>
      </c>
      <c r="H55" s="64">
        <v>17</v>
      </c>
      <c r="I55" s="36">
        <f t="shared" si="1"/>
        <v>34</v>
      </c>
      <c r="J55" s="45">
        <v>10</v>
      </c>
      <c r="K55" s="46">
        <f t="shared" si="2"/>
        <v>120</v>
      </c>
      <c r="L55" s="42">
        <f t="shared" si="3"/>
        <v>30</v>
      </c>
      <c r="M55" s="24">
        <f t="shared" si="4"/>
        <v>363</v>
      </c>
      <c r="N55" s="26">
        <v>0</v>
      </c>
      <c r="O55" s="61">
        <v>0</v>
      </c>
      <c r="P55" s="60">
        <f t="shared" si="8"/>
        <v>-34</v>
      </c>
      <c r="Q55" s="55">
        <f t="shared" si="7"/>
        <v>0</v>
      </c>
      <c r="R55" s="59" t="str">
        <f t="shared" si="6"/>
        <v>SIM</v>
      </c>
    </row>
    <row r="56" spans="2:18" x14ac:dyDescent="0.2">
      <c r="B56" s="5" t="s">
        <v>581</v>
      </c>
      <c r="C56" s="5" t="s">
        <v>206</v>
      </c>
      <c r="D56" s="22">
        <f t="shared" si="0"/>
        <v>10</v>
      </c>
      <c r="E56" s="5" t="s">
        <v>236</v>
      </c>
      <c r="F56" s="20">
        <v>33511</v>
      </c>
      <c r="G56" s="34">
        <v>1</v>
      </c>
      <c r="H56" s="64">
        <v>15.38</v>
      </c>
      <c r="I56" s="36">
        <f t="shared" si="1"/>
        <v>15.38</v>
      </c>
      <c r="J56" s="45">
        <v>10</v>
      </c>
      <c r="K56" s="46">
        <f t="shared" si="2"/>
        <v>120</v>
      </c>
      <c r="L56" s="42">
        <f t="shared" si="3"/>
        <v>30</v>
      </c>
      <c r="M56" s="24">
        <f t="shared" si="4"/>
        <v>363</v>
      </c>
      <c r="N56" s="26">
        <v>0</v>
      </c>
      <c r="O56" s="61">
        <v>0</v>
      </c>
      <c r="P56" s="60">
        <f t="shared" si="8"/>
        <v>-15.38</v>
      </c>
      <c r="Q56" s="55">
        <f t="shared" si="7"/>
        <v>0</v>
      </c>
      <c r="R56" s="59" t="str">
        <f t="shared" si="6"/>
        <v>SIM</v>
      </c>
    </row>
    <row r="57" spans="2:18" x14ac:dyDescent="0.2">
      <c r="B57" s="5" t="s">
        <v>581</v>
      </c>
      <c r="C57" s="5" t="s">
        <v>206</v>
      </c>
      <c r="D57" s="22">
        <f t="shared" si="0"/>
        <v>10</v>
      </c>
      <c r="E57" s="5" t="s">
        <v>220</v>
      </c>
      <c r="F57" s="20">
        <v>33511</v>
      </c>
      <c r="G57" s="34">
        <v>1</v>
      </c>
      <c r="H57" s="64">
        <v>48</v>
      </c>
      <c r="I57" s="36">
        <f t="shared" si="1"/>
        <v>48</v>
      </c>
      <c r="J57" s="45">
        <v>10</v>
      </c>
      <c r="K57" s="46">
        <f t="shared" si="2"/>
        <v>120</v>
      </c>
      <c r="L57" s="42">
        <f t="shared" si="3"/>
        <v>30</v>
      </c>
      <c r="M57" s="24">
        <f t="shared" si="4"/>
        <v>363</v>
      </c>
      <c r="N57" s="26">
        <v>0</v>
      </c>
      <c r="O57" s="61">
        <v>0</v>
      </c>
      <c r="P57" s="60">
        <f t="shared" si="8"/>
        <v>-48</v>
      </c>
      <c r="Q57" s="55">
        <f t="shared" si="7"/>
        <v>0</v>
      </c>
      <c r="R57" s="59" t="str">
        <f t="shared" si="6"/>
        <v>SIM</v>
      </c>
    </row>
    <row r="58" spans="2:18" x14ac:dyDescent="0.2">
      <c r="B58" s="5" t="s">
        <v>581</v>
      </c>
      <c r="C58" s="5" t="s">
        <v>206</v>
      </c>
      <c r="D58" s="22">
        <f t="shared" si="0"/>
        <v>10</v>
      </c>
      <c r="E58" s="5" t="s">
        <v>237</v>
      </c>
      <c r="F58" s="20">
        <v>33511</v>
      </c>
      <c r="G58" s="34">
        <v>2</v>
      </c>
      <c r="H58" s="64">
        <v>12.3</v>
      </c>
      <c r="I58" s="36">
        <f t="shared" si="1"/>
        <v>24.6</v>
      </c>
      <c r="J58" s="45">
        <v>10</v>
      </c>
      <c r="K58" s="46">
        <f t="shared" si="2"/>
        <v>120</v>
      </c>
      <c r="L58" s="42">
        <f t="shared" si="3"/>
        <v>30</v>
      </c>
      <c r="M58" s="24">
        <f t="shared" si="4"/>
        <v>363</v>
      </c>
      <c r="N58" s="26">
        <v>0</v>
      </c>
      <c r="O58" s="61">
        <v>0</v>
      </c>
      <c r="P58" s="60">
        <f t="shared" si="8"/>
        <v>-24.6</v>
      </c>
      <c r="Q58" s="55">
        <f t="shared" si="7"/>
        <v>0</v>
      </c>
      <c r="R58" s="59" t="str">
        <f t="shared" si="6"/>
        <v>SIM</v>
      </c>
    </row>
    <row r="59" spans="2:18" x14ac:dyDescent="0.2">
      <c r="B59" s="5" t="s">
        <v>581</v>
      </c>
      <c r="C59" s="5" t="s">
        <v>206</v>
      </c>
      <c r="D59" s="22">
        <f t="shared" si="0"/>
        <v>10</v>
      </c>
      <c r="E59" s="5" t="s">
        <v>238</v>
      </c>
      <c r="F59" s="20">
        <v>33511</v>
      </c>
      <c r="G59" s="34">
        <v>1</v>
      </c>
      <c r="H59" s="64">
        <v>41.5</v>
      </c>
      <c r="I59" s="36">
        <f t="shared" si="1"/>
        <v>41.5</v>
      </c>
      <c r="J59" s="45">
        <v>10</v>
      </c>
      <c r="K59" s="46">
        <f t="shared" si="2"/>
        <v>120</v>
      </c>
      <c r="L59" s="42">
        <f t="shared" si="3"/>
        <v>30</v>
      </c>
      <c r="M59" s="24">
        <f t="shared" si="4"/>
        <v>363</v>
      </c>
      <c r="N59" s="26">
        <v>0</v>
      </c>
      <c r="O59" s="61">
        <v>0</v>
      </c>
      <c r="P59" s="60">
        <f t="shared" si="8"/>
        <v>-41.5</v>
      </c>
      <c r="Q59" s="55">
        <f t="shared" si="7"/>
        <v>0</v>
      </c>
      <c r="R59" s="59" t="str">
        <f t="shared" si="6"/>
        <v>SIM</v>
      </c>
    </row>
    <row r="60" spans="2:18" x14ac:dyDescent="0.2">
      <c r="B60" s="5" t="s">
        <v>581</v>
      </c>
      <c r="C60" s="5" t="s">
        <v>206</v>
      </c>
      <c r="D60" s="22">
        <f t="shared" si="0"/>
        <v>10</v>
      </c>
      <c r="E60" s="5" t="s">
        <v>240</v>
      </c>
      <c r="F60" s="20">
        <v>33511</v>
      </c>
      <c r="G60" s="34">
        <v>2</v>
      </c>
      <c r="H60" s="64">
        <v>63.54</v>
      </c>
      <c r="I60" s="36">
        <f t="shared" si="1"/>
        <v>127.08</v>
      </c>
      <c r="J60" s="45">
        <v>10</v>
      </c>
      <c r="K60" s="46">
        <f t="shared" si="2"/>
        <v>120</v>
      </c>
      <c r="L60" s="42">
        <f t="shared" si="3"/>
        <v>30</v>
      </c>
      <c r="M60" s="24">
        <f t="shared" si="4"/>
        <v>363</v>
      </c>
      <c r="N60" s="26">
        <v>0</v>
      </c>
      <c r="O60" s="61">
        <v>0</v>
      </c>
      <c r="P60" s="60">
        <f t="shared" si="8"/>
        <v>-127.08</v>
      </c>
      <c r="Q60" s="55">
        <f t="shared" si="7"/>
        <v>0</v>
      </c>
      <c r="R60" s="59" t="str">
        <f t="shared" si="6"/>
        <v>SIM</v>
      </c>
    </row>
    <row r="61" spans="2:18" x14ac:dyDescent="0.2">
      <c r="B61" s="5" t="s">
        <v>582</v>
      </c>
      <c r="C61" s="5" t="s">
        <v>6</v>
      </c>
      <c r="D61" s="22">
        <f t="shared" si="0"/>
        <v>4</v>
      </c>
      <c r="E61" s="5" t="s">
        <v>560</v>
      </c>
      <c r="F61" s="20">
        <v>33521</v>
      </c>
      <c r="G61" s="34">
        <v>1</v>
      </c>
      <c r="H61" s="39">
        <v>25042.14</v>
      </c>
      <c r="I61" s="36">
        <f t="shared" si="1"/>
        <v>25042.14</v>
      </c>
      <c r="J61" s="45">
        <v>25</v>
      </c>
      <c r="K61" s="46">
        <f t="shared" si="2"/>
        <v>300</v>
      </c>
      <c r="L61" s="42">
        <f t="shared" si="3"/>
        <v>30</v>
      </c>
      <c r="M61" s="24">
        <f t="shared" si="4"/>
        <v>362</v>
      </c>
      <c r="N61" s="26">
        <v>0</v>
      </c>
      <c r="O61" s="61">
        <v>0</v>
      </c>
      <c r="P61" s="60">
        <f t="shared" si="8"/>
        <v>-25042.14</v>
      </c>
      <c r="Q61" s="55">
        <f t="shared" si="7"/>
        <v>0</v>
      </c>
      <c r="R61" s="59" t="str">
        <f t="shared" si="6"/>
        <v>SIM</v>
      </c>
    </row>
    <row r="62" spans="2:18" x14ac:dyDescent="0.2">
      <c r="B62" s="5" t="s">
        <v>581</v>
      </c>
      <c r="C62" s="5" t="s">
        <v>208</v>
      </c>
      <c r="D62" s="22">
        <f t="shared" si="0"/>
        <v>10</v>
      </c>
      <c r="E62" s="5" t="s">
        <v>37</v>
      </c>
      <c r="F62" s="20">
        <v>33541</v>
      </c>
      <c r="G62" s="34">
        <v>1</v>
      </c>
      <c r="H62" s="39">
        <v>129</v>
      </c>
      <c r="I62" s="36">
        <f t="shared" si="1"/>
        <v>129</v>
      </c>
      <c r="J62" s="45">
        <v>10</v>
      </c>
      <c r="K62" s="46">
        <f t="shared" si="2"/>
        <v>120</v>
      </c>
      <c r="L62" s="42">
        <f t="shared" si="3"/>
        <v>30</v>
      </c>
      <c r="M62" s="24">
        <f t="shared" si="4"/>
        <v>362</v>
      </c>
      <c r="N62" s="26">
        <v>0</v>
      </c>
      <c r="O62" s="61">
        <v>0</v>
      </c>
      <c r="P62" s="60">
        <f t="shared" si="8"/>
        <v>-129</v>
      </c>
      <c r="Q62" s="55">
        <f t="shared" si="7"/>
        <v>0</v>
      </c>
      <c r="R62" s="59" t="str">
        <f t="shared" si="6"/>
        <v>SIM</v>
      </c>
    </row>
    <row r="63" spans="2:18" x14ac:dyDescent="0.2">
      <c r="B63" s="5" t="s">
        <v>581</v>
      </c>
      <c r="C63" s="5" t="s">
        <v>206</v>
      </c>
      <c r="D63" s="22">
        <f t="shared" si="0"/>
        <v>10</v>
      </c>
      <c r="E63" s="5" t="s">
        <v>242</v>
      </c>
      <c r="F63" s="20">
        <v>33541</v>
      </c>
      <c r="G63" s="34">
        <v>1</v>
      </c>
      <c r="H63" s="39">
        <v>59.6</v>
      </c>
      <c r="I63" s="36">
        <f t="shared" si="1"/>
        <v>59.6</v>
      </c>
      <c r="J63" s="45">
        <v>10</v>
      </c>
      <c r="K63" s="46">
        <f t="shared" si="2"/>
        <v>120</v>
      </c>
      <c r="L63" s="42">
        <f t="shared" si="3"/>
        <v>30</v>
      </c>
      <c r="M63" s="24">
        <f t="shared" si="4"/>
        <v>362</v>
      </c>
      <c r="N63" s="26">
        <v>0</v>
      </c>
      <c r="O63" s="61">
        <v>0</v>
      </c>
      <c r="P63" s="60">
        <f t="shared" si="8"/>
        <v>-59.6</v>
      </c>
      <c r="Q63" s="55">
        <f t="shared" si="7"/>
        <v>0</v>
      </c>
      <c r="R63" s="59" t="str">
        <f t="shared" si="6"/>
        <v>SIM</v>
      </c>
    </row>
    <row r="64" spans="2:18" x14ac:dyDescent="0.2">
      <c r="B64" s="5" t="s">
        <v>581</v>
      </c>
      <c r="C64" s="5" t="s">
        <v>206</v>
      </c>
      <c r="D64" s="22">
        <f t="shared" si="0"/>
        <v>10</v>
      </c>
      <c r="E64" s="5" t="s">
        <v>223</v>
      </c>
      <c r="F64" s="20">
        <v>33541</v>
      </c>
      <c r="G64" s="34">
        <v>1</v>
      </c>
      <c r="H64" s="39">
        <v>89.4</v>
      </c>
      <c r="I64" s="36">
        <f t="shared" si="1"/>
        <v>89.4</v>
      </c>
      <c r="J64" s="45">
        <v>10</v>
      </c>
      <c r="K64" s="46">
        <f t="shared" si="2"/>
        <v>120</v>
      </c>
      <c r="L64" s="42">
        <f t="shared" si="3"/>
        <v>30</v>
      </c>
      <c r="M64" s="24">
        <f t="shared" si="4"/>
        <v>362</v>
      </c>
      <c r="N64" s="26">
        <v>0</v>
      </c>
      <c r="O64" s="61">
        <v>0</v>
      </c>
      <c r="P64" s="60">
        <f t="shared" si="8"/>
        <v>-89.4</v>
      </c>
      <c r="Q64" s="55">
        <f t="shared" si="7"/>
        <v>0</v>
      </c>
      <c r="R64" s="59" t="str">
        <f t="shared" si="6"/>
        <v>SIM</v>
      </c>
    </row>
    <row r="65" spans="2:18" x14ac:dyDescent="0.2">
      <c r="B65" s="5" t="s">
        <v>581</v>
      </c>
      <c r="C65" s="5" t="s">
        <v>208</v>
      </c>
      <c r="D65" s="22">
        <f t="shared" si="0"/>
        <v>10</v>
      </c>
      <c r="E65" s="5" t="s">
        <v>38</v>
      </c>
      <c r="F65" s="20">
        <v>33572</v>
      </c>
      <c r="G65" s="34">
        <v>1</v>
      </c>
      <c r="H65" s="39">
        <v>315</v>
      </c>
      <c r="I65" s="36">
        <f t="shared" si="1"/>
        <v>315</v>
      </c>
      <c r="J65" s="45">
        <v>10</v>
      </c>
      <c r="K65" s="46">
        <f t="shared" si="2"/>
        <v>120</v>
      </c>
      <c r="L65" s="42">
        <f t="shared" si="3"/>
        <v>30</v>
      </c>
      <c r="M65" s="24">
        <f t="shared" si="4"/>
        <v>361</v>
      </c>
      <c r="N65" s="26">
        <v>0</v>
      </c>
      <c r="O65" s="61">
        <v>0</v>
      </c>
      <c r="P65" s="60">
        <f t="shared" si="8"/>
        <v>-315</v>
      </c>
      <c r="Q65" s="55">
        <f t="shared" si="7"/>
        <v>0</v>
      </c>
      <c r="R65" s="59" t="str">
        <f t="shared" si="6"/>
        <v>SIM</v>
      </c>
    </row>
    <row r="66" spans="2:18" x14ac:dyDescent="0.2">
      <c r="B66" s="5" t="s">
        <v>581</v>
      </c>
      <c r="C66" s="5" t="s">
        <v>208</v>
      </c>
      <c r="D66" s="22">
        <f t="shared" si="0"/>
        <v>10</v>
      </c>
      <c r="E66" s="5" t="s">
        <v>18</v>
      </c>
      <c r="F66" s="20">
        <v>33602</v>
      </c>
      <c r="G66" s="34">
        <v>1</v>
      </c>
      <c r="H66" s="39">
        <v>1250</v>
      </c>
      <c r="I66" s="36">
        <f t="shared" si="1"/>
        <v>1250</v>
      </c>
      <c r="J66" s="45">
        <v>10</v>
      </c>
      <c r="K66" s="46">
        <f t="shared" si="2"/>
        <v>120</v>
      </c>
      <c r="L66" s="42">
        <f t="shared" si="3"/>
        <v>30</v>
      </c>
      <c r="M66" s="24">
        <f t="shared" si="4"/>
        <v>360</v>
      </c>
      <c r="N66" s="26">
        <v>0</v>
      </c>
      <c r="O66" s="61">
        <v>0</v>
      </c>
      <c r="P66" s="60">
        <f t="shared" si="8"/>
        <v>-1250</v>
      </c>
      <c r="Q66" s="55">
        <f t="shared" si="7"/>
        <v>0</v>
      </c>
      <c r="R66" s="59" t="str">
        <f t="shared" si="6"/>
        <v>SIM</v>
      </c>
    </row>
    <row r="67" spans="2:18" x14ac:dyDescent="0.2">
      <c r="B67" s="5" t="s">
        <v>581</v>
      </c>
      <c r="C67" s="5" t="s">
        <v>206</v>
      </c>
      <c r="D67" s="22">
        <f t="shared" si="0"/>
        <v>10</v>
      </c>
      <c r="E67" s="5" t="s">
        <v>212</v>
      </c>
      <c r="F67" s="20">
        <v>33602</v>
      </c>
      <c r="G67" s="34">
        <v>7</v>
      </c>
      <c r="H67" s="64">
        <v>132</v>
      </c>
      <c r="I67" s="36">
        <f t="shared" si="1"/>
        <v>924</v>
      </c>
      <c r="J67" s="45">
        <v>10</v>
      </c>
      <c r="K67" s="46">
        <f t="shared" si="2"/>
        <v>120</v>
      </c>
      <c r="L67" s="42">
        <f t="shared" si="3"/>
        <v>30</v>
      </c>
      <c r="M67" s="24">
        <f t="shared" si="4"/>
        <v>360</v>
      </c>
      <c r="N67" s="26">
        <v>0</v>
      </c>
      <c r="O67" s="61">
        <v>0</v>
      </c>
      <c r="P67" s="60">
        <f t="shared" si="8"/>
        <v>-924</v>
      </c>
      <c r="Q67" s="55">
        <f t="shared" si="7"/>
        <v>0</v>
      </c>
      <c r="R67" s="59" t="str">
        <f t="shared" si="6"/>
        <v>SIM</v>
      </c>
    </row>
    <row r="68" spans="2:18" x14ac:dyDescent="0.2">
      <c r="B68" s="5" t="s">
        <v>581</v>
      </c>
      <c r="C68" s="5" t="s">
        <v>206</v>
      </c>
      <c r="D68" s="22">
        <f t="shared" ref="D68:D131" si="9">((12*100)/K68)</f>
        <v>10</v>
      </c>
      <c r="E68" s="5" t="s">
        <v>243</v>
      </c>
      <c r="F68" s="20">
        <v>33662</v>
      </c>
      <c r="G68" s="34">
        <v>2</v>
      </c>
      <c r="H68" s="39">
        <v>165</v>
      </c>
      <c r="I68" s="36">
        <f t="shared" ref="I68:I131" si="10">G68*H68</f>
        <v>330</v>
      </c>
      <c r="J68" s="45">
        <v>10</v>
      </c>
      <c r="K68" s="46">
        <f t="shared" ref="K68:K131" si="11">J68*12</f>
        <v>120</v>
      </c>
      <c r="L68" s="42">
        <f t="shared" ref="L68:L131" si="12">DATEDIF(F68,$F$2,"Y")</f>
        <v>29</v>
      </c>
      <c r="M68" s="24">
        <f t="shared" ref="M68:M131" si="13">DATEDIF(F68,$F$2,"M")</f>
        <v>358</v>
      </c>
      <c r="N68" s="26">
        <v>0</v>
      </c>
      <c r="O68" s="61">
        <v>0</v>
      </c>
      <c r="P68" s="60">
        <f t="shared" ref="P68:P99" si="14">I68*-1</f>
        <v>-330</v>
      </c>
      <c r="Q68" s="55">
        <f t="shared" si="7"/>
        <v>0</v>
      </c>
      <c r="R68" s="59" t="str">
        <f t="shared" ref="R68:R131" si="15">IF(M68&gt;K68,"SIM","NÃO")</f>
        <v>SIM</v>
      </c>
    </row>
    <row r="69" spans="2:18" x14ac:dyDescent="0.2">
      <c r="B69" s="5" t="s">
        <v>581</v>
      </c>
      <c r="C69" s="5" t="s">
        <v>206</v>
      </c>
      <c r="D69" s="22">
        <f t="shared" si="9"/>
        <v>10</v>
      </c>
      <c r="E69" s="5" t="s">
        <v>230</v>
      </c>
      <c r="F69" s="20">
        <v>33815</v>
      </c>
      <c r="G69" s="34">
        <v>59</v>
      </c>
      <c r="H69" s="64">
        <v>170</v>
      </c>
      <c r="I69" s="36">
        <f t="shared" si="10"/>
        <v>10030</v>
      </c>
      <c r="J69" s="45">
        <v>10</v>
      </c>
      <c r="K69" s="46">
        <f t="shared" si="11"/>
        <v>120</v>
      </c>
      <c r="L69" s="42">
        <f t="shared" si="12"/>
        <v>29</v>
      </c>
      <c r="M69" s="24">
        <f t="shared" si="13"/>
        <v>353</v>
      </c>
      <c r="N69" s="26">
        <v>0</v>
      </c>
      <c r="O69" s="61">
        <v>0</v>
      </c>
      <c r="P69" s="60">
        <f t="shared" si="14"/>
        <v>-10030</v>
      </c>
      <c r="Q69" s="55">
        <f t="shared" ref="Q69:Q132" si="16">I69+P69</f>
        <v>0</v>
      </c>
      <c r="R69" s="59" t="str">
        <f t="shared" si="15"/>
        <v>SIM</v>
      </c>
    </row>
    <row r="70" spans="2:18" x14ac:dyDescent="0.2">
      <c r="B70" s="5" t="s">
        <v>581</v>
      </c>
      <c r="C70" s="5" t="s">
        <v>206</v>
      </c>
      <c r="D70" s="22">
        <f t="shared" si="9"/>
        <v>10</v>
      </c>
      <c r="E70" s="5" t="s">
        <v>241</v>
      </c>
      <c r="F70" s="20">
        <v>33815</v>
      </c>
      <c r="G70" s="34">
        <v>2</v>
      </c>
      <c r="H70" s="64">
        <v>173</v>
      </c>
      <c r="I70" s="36">
        <f t="shared" si="10"/>
        <v>346</v>
      </c>
      <c r="J70" s="45">
        <v>10</v>
      </c>
      <c r="K70" s="46">
        <f t="shared" si="11"/>
        <v>120</v>
      </c>
      <c r="L70" s="42">
        <f t="shared" si="12"/>
        <v>29</v>
      </c>
      <c r="M70" s="24">
        <f t="shared" si="13"/>
        <v>353</v>
      </c>
      <c r="N70" s="26">
        <v>0</v>
      </c>
      <c r="O70" s="61">
        <v>0</v>
      </c>
      <c r="P70" s="60">
        <f t="shared" si="14"/>
        <v>-346</v>
      </c>
      <c r="Q70" s="55">
        <f t="shared" si="16"/>
        <v>0</v>
      </c>
      <c r="R70" s="59" t="str">
        <f t="shared" si="15"/>
        <v>SIM</v>
      </c>
    </row>
    <row r="71" spans="2:18" x14ac:dyDescent="0.2">
      <c r="B71" s="5" t="s">
        <v>581</v>
      </c>
      <c r="C71" s="5" t="s">
        <v>206</v>
      </c>
      <c r="D71" s="22">
        <f t="shared" si="9"/>
        <v>10</v>
      </c>
      <c r="E71" s="5" t="s">
        <v>218</v>
      </c>
      <c r="F71" s="20">
        <v>33815</v>
      </c>
      <c r="G71" s="34">
        <v>6</v>
      </c>
      <c r="H71" s="66">
        <v>185</v>
      </c>
      <c r="I71" s="36">
        <f t="shared" si="10"/>
        <v>1110</v>
      </c>
      <c r="J71" s="45">
        <v>10</v>
      </c>
      <c r="K71" s="46">
        <f t="shared" si="11"/>
        <v>120</v>
      </c>
      <c r="L71" s="42">
        <f t="shared" si="12"/>
        <v>29</v>
      </c>
      <c r="M71" s="24">
        <f t="shared" si="13"/>
        <v>353</v>
      </c>
      <c r="N71" s="26">
        <v>0</v>
      </c>
      <c r="O71" s="61">
        <v>0</v>
      </c>
      <c r="P71" s="60">
        <f t="shared" si="14"/>
        <v>-1110</v>
      </c>
      <c r="Q71" s="55">
        <f t="shared" si="16"/>
        <v>0</v>
      </c>
      <c r="R71" s="59" t="str">
        <f t="shared" si="15"/>
        <v>SIM</v>
      </c>
    </row>
    <row r="72" spans="2:18" x14ac:dyDescent="0.2">
      <c r="B72" s="5" t="s">
        <v>581</v>
      </c>
      <c r="C72" s="5" t="s">
        <v>206</v>
      </c>
      <c r="D72" s="22">
        <f t="shared" si="9"/>
        <v>10</v>
      </c>
      <c r="E72" s="5" t="s">
        <v>238</v>
      </c>
      <c r="F72" s="20">
        <v>33815</v>
      </c>
      <c r="G72" s="34">
        <v>1</v>
      </c>
      <c r="H72" s="64">
        <v>387</v>
      </c>
      <c r="I72" s="36">
        <f t="shared" si="10"/>
        <v>387</v>
      </c>
      <c r="J72" s="45">
        <v>10</v>
      </c>
      <c r="K72" s="46">
        <f t="shared" si="11"/>
        <v>120</v>
      </c>
      <c r="L72" s="42">
        <f t="shared" si="12"/>
        <v>29</v>
      </c>
      <c r="M72" s="24">
        <f t="shared" si="13"/>
        <v>353</v>
      </c>
      <c r="N72" s="26">
        <v>0</v>
      </c>
      <c r="O72" s="61">
        <v>0</v>
      </c>
      <c r="P72" s="60">
        <f t="shared" si="14"/>
        <v>-387</v>
      </c>
      <c r="Q72" s="55">
        <f t="shared" si="16"/>
        <v>0</v>
      </c>
      <c r="R72" s="59" t="str">
        <f t="shared" si="15"/>
        <v>SIM</v>
      </c>
    </row>
    <row r="73" spans="2:18" x14ac:dyDescent="0.2">
      <c r="B73" s="5" t="s">
        <v>581</v>
      </c>
      <c r="C73" s="5" t="s">
        <v>206</v>
      </c>
      <c r="D73" s="22">
        <f t="shared" si="9"/>
        <v>10</v>
      </c>
      <c r="E73" s="5" t="s">
        <v>245</v>
      </c>
      <c r="F73" s="20">
        <v>33815</v>
      </c>
      <c r="G73" s="34">
        <v>1</v>
      </c>
      <c r="H73" s="64">
        <v>104</v>
      </c>
      <c r="I73" s="36">
        <f t="shared" si="10"/>
        <v>104</v>
      </c>
      <c r="J73" s="45">
        <v>10</v>
      </c>
      <c r="K73" s="46">
        <f t="shared" si="11"/>
        <v>120</v>
      </c>
      <c r="L73" s="42">
        <f t="shared" si="12"/>
        <v>29</v>
      </c>
      <c r="M73" s="24">
        <f t="shared" si="13"/>
        <v>353</v>
      </c>
      <c r="N73" s="26">
        <v>0</v>
      </c>
      <c r="O73" s="61">
        <v>0</v>
      </c>
      <c r="P73" s="60">
        <f t="shared" si="14"/>
        <v>-104</v>
      </c>
      <c r="Q73" s="55">
        <f t="shared" si="16"/>
        <v>0</v>
      </c>
      <c r="R73" s="59" t="str">
        <f t="shared" si="15"/>
        <v>SIM</v>
      </c>
    </row>
    <row r="74" spans="2:18" x14ac:dyDescent="0.2">
      <c r="B74" s="5" t="s">
        <v>581</v>
      </c>
      <c r="C74" s="5" t="s">
        <v>206</v>
      </c>
      <c r="D74" s="22">
        <f t="shared" si="9"/>
        <v>10</v>
      </c>
      <c r="E74" s="5" t="s">
        <v>246</v>
      </c>
      <c r="F74" s="20">
        <v>33815</v>
      </c>
      <c r="G74" s="34">
        <v>1</v>
      </c>
      <c r="H74" s="64">
        <v>55</v>
      </c>
      <c r="I74" s="36">
        <f t="shared" si="10"/>
        <v>55</v>
      </c>
      <c r="J74" s="45">
        <v>10</v>
      </c>
      <c r="K74" s="46">
        <f t="shared" si="11"/>
        <v>120</v>
      </c>
      <c r="L74" s="42">
        <f t="shared" si="12"/>
        <v>29</v>
      </c>
      <c r="M74" s="24">
        <f t="shared" si="13"/>
        <v>353</v>
      </c>
      <c r="N74" s="26">
        <v>0</v>
      </c>
      <c r="O74" s="61">
        <v>0</v>
      </c>
      <c r="P74" s="60">
        <f t="shared" si="14"/>
        <v>-55</v>
      </c>
      <c r="Q74" s="55">
        <f t="shared" si="16"/>
        <v>0</v>
      </c>
      <c r="R74" s="59" t="str">
        <f t="shared" si="15"/>
        <v>SIM</v>
      </c>
    </row>
    <row r="75" spans="2:18" x14ac:dyDescent="0.2">
      <c r="B75" s="5" t="s">
        <v>581</v>
      </c>
      <c r="C75" s="5" t="s">
        <v>206</v>
      </c>
      <c r="D75" s="22">
        <f t="shared" si="9"/>
        <v>10</v>
      </c>
      <c r="E75" s="5" t="s">
        <v>238</v>
      </c>
      <c r="F75" s="20">
        <v>33815</v>
      </c>
      <c r="G75" s="34">
        <v>1</v>
      </c>
      <c r="H75" s="64">
        <v>215</v>
      </c>
      <c r="I75" s="36">
        <f t="shared" si="10"/>
        <v>215</v>
      </c>
      <c r="J75" s="45">
        <v>10</v>
      </c>
      <c r="K75" s="46">
        <f t="shared" si="11"/>
        <v>120</v>
      </c>
      <c r="L75" s="42">
        <f t="shared" si="12"/>
        <v>29</v>
      </c>
      <c r="M75" s="24">
        <f t="shared" si="13"/>
        <v>353</v>
      </c>
      <c r="N75" s="26">
        <v>0</v>
      </c>
      <c r="O75" s="61">
        <v>0</v>
      </c>
      <c r="P75" s="60">
        <f t="shared" si="14"/>
        <v>-215</v>
      </c>
      <c r="Q75" s="55">
        <f t="shared" si="16"/>
        <v>0</v>
      </c>
      <c r="R75" s="59" t="str">
        <f t="shared" si="15"/>
        <v>SIM</v>
      </c>
    </row>
    <row r="76" spans="2:18" x14ac:dyDescent="0.2">
      <c r="B76" s="5" t="s">
        <v>581</v>
      </c>
      <c r="C76" s="5" t="s">
        <v>206</v>
      </c>
      <c r="D76" s="22">
        <f t="shared" si="9"/>
        <v>10</v>
      </c>
      <c r="E76" s="5" t="s">
        <v>247</v>
      </c>
      <c r="F76" s="20">
        <v>33815</v>
      </c>
      <c r="G76" s="34">
        <v>1</v>
      </c>
      <c r="H76" s="64">
        <v>237</v>
      </c>
      <c r="I76" s="36">
        <f t="shared" si="10"/>
        <v>237</v>
      </c>
      <c r="J76" s="45">
        <v>10</v>
      </c>
      <c r="K76" s="46">
        <f t="shared" si="11"/>
        <v>120</v>
      </c>
      <c r="L76" s="42">
        <f t="shared" si="12"/>
        <v>29</v>
      </c>
      <c r="M76" s="24">
        <f t="shared" si="13"/>
        <v>353</v>
      </c>
      <c r="N76" s="26">
        <v>0</v>
      </c>
      <c r="O76" s="61">
        <v>0</v>
      </c>
      <c r="P76" s="60">
        <f t="shared" si="14"/>
        <v>-237</v>
      </c>
      <c r="Q76" s="55">
        <f t="shared" si="16"/>
        <v>0</v>
      </c>
      <c r="R76" s="59" t="str">
        <f t="shared" si="15"/>
        <v>SIM</v>
      </c>
    </row>
    <row r="77" spans="2:18" x14ac:dyDescent="0.2">
      <c r="B77" s="5" t="s">
        <v>581</v>
      </c>
      <c r="C77" s="5" t="s">
        <v>206</v>
      </c>
      <c r="D77" s="22">
        <f t="shared" si="9"/>
        <v>10</v>
      </c>
      <c r="E77" s="5" t="s">
        <v>248</v>
      </c>
      <c r="F77" s="20">
        <v>33815</v>
      </c>
      <c r="G77" s="34">
        <v>1</v>
      </c>
      <c r="H77" s="64">
        <v>332</v>
      </c>
      <c r="I77" s="36">
        <f t="shared" si="10"/>
        <v>332</v>
      </c>
      <c r="J77" s="45">
        <v>10</v>
      </c>
      <c r="K77" s="46">
        <f t="shared" si="11"/>
        <v>120</v>
      </c>
      <c r="L77" s="42">
        <f t="shared" si="12"/>
        <v>29</v>
      </c>
      <c r="M77" s="24">
        <f t="shared" si="13"/>
        <v>353</v>
      </c>
      <c r="N77" s="26">
        <v>0</v>
      </c>
      <c r="O77" s="61">
        <v>0</v>
      </c>
      <c r="P77" s="60">
        <f t="shared" si="14"/>
        <v>-332</v>
      </c>
      <c r="Q77" s="55">
        <f t="shared" si="16"/>
        <v>0</v>
      </c>
      <c r="R77" s="59" t="str">
        <f t="shared" si="15"/>
        <v>SIM</v>
      </c>
    </row>
    <row r="78" spans="2:18" x14ac:dyDescent="0.2">
      <c r="B78" s="5" t="s">
        <v>581</v>
      </c>
      <c r="C78" s="5" t="s">
        <v>208</v>
      </c>
      <c r="D78" s="22">
        <f t="shared" si="9"/>
        <v>10</v>
      </c>
      <c r="E78" s="5" t="s">
        <v>39</v>
      </c>
      <c r="F78" s="20">
        <v>33847</v>
      </c>
      <c r="G78" s="34">
        <v>1</v>
      </c>
      <c r="H78" s="39">
        <v>81454</v>
      </c>
      <c r="I78" s="36">
        <f t="shared" si="10"/>
        <v>81454</v>
      </c>
      <c r="J78" s="45">
        <v>10</v>
      </c>
      <c r="K78" s="46">
        <f t="shared" si="11"/>
        <v>120</v>
      </c>
      <c r="L78" s="42">
        <f t="shared" si="12"/>
        <v>29</v>
      </c>
      <c r="M78" s="24">
        <f t="shared" si="13"/>
        <v>352</v>
      </c>
      <c r="N78" s="26">
        <v>0</v>
      </c>
      <c r="O78" s="61">
        <v>0</v>
      </c>
      <c r="P78" s="60">
        <f t="shared" si="14"/>
        <v>-81454</v>
      </c>
      <c r="Q78" s="55">
        <f t="shared" si="16"/>
        <v>0</v>
      </c>
      <c r="R78" s="59" t="str">
        <f t="shared" si="15"/>
        <v>SIM</v>
      </c>
    </row>
    <row r="79" spans="2:18" x14ac:dyDescent="0.2">
      <c r="B79" s="5" t="s">
        <v>581</v>
      </c>
      <c r="C79" s="5" t="s">
        <v>206</v>
      </c>
      <c r="D79" s="22">
        <f t="shared" si="9"/>
        <v>10</v>
      </c>
      <c r="E79" s="5" t="s">
        <v>249</v>
      </c>
      <c r="F79" s="20">
        <v>33907</v>
      </c>
      <c r="G79" s="34">
        <v>1</v>
      </c>
      <c r="H79" s="39">
        <v>239</v>
      </c>
      <c r="I79" s="36">
        <f t="shared" si="10"/>
        <v>239</v>
      </c>
      <c r="J79" s="45">
        <v>10</v>
      </c>
      <c r="K79" s="46">
        <f t="shared" si="11"/>
        <v>120</v>
      </c>
      <c r="L79" s="42">
        <f t="shared" si="12"/>
        <v>29</v>
      </c>
      <c r="M79" s="24">
        <f t="shared" si="13"/>
        <v>350</v>
      </c>
      <c r="N79" s="26">
        <v>0</v>
      </c>
      <c r="O79" s="61">
        <v>0</v>
      </c>
      <c r="P79" s="60">
        <f t="shared" si="14"/>
        <v>-239</v>
      </c>
      <c r="Q79" s="55">
        <f t="shared" si="16"/>
        <v>0</v>
      </c>
      <c r="R79" s="59" t="str">
        <f t="shared" si="15"/>
        <v>SIM</v>
      </c>
    </row>
    <row r="80" spans="2:18" x14ac:dyDescent="0.2">
      <c r="B80" s="5" t="s">
        <v>581</v>
      </c>
      <c r="C80" s="5" t="s">
        <v>206</v>
      </c>
      <c r="D80" s="22">
        <f t="shared" si="9"/>
        <v>10</v>
      </c>
      <c r="E80" s="5" t="s">
        <v>250</v>
      </c>
      <c r="F80" s="20">
        <v>33968</v>
      </c>
      <c r="G80" s="34">
        <v>114</v>
      </c>
      <c r="H80" s="64">
        <v>228</v>
      </c>
      <c r="I80" s="36">
        <f t="shared" si="10"/>
        <v>25992</v>
      </c>
      <c r="J80" s="45">
        <v>10</v>
      </c>
      <c r="K80" s="46">
        <f t="shared" si="11"/>
        <v>120</v>
      </c>
      <c r="L80" s="42">
        <f t="shared" si="12"/>
        <v>29</v>
      </c>
      <c r="M80" s="24">
        <f t="shared" si="13"/>
        <v>348</v>
      </c>
      <c r="N80" s="26">
        <v>0</v>
      </c>
      <c r="O80" s="61">
        <v>0</v>
      </c>
      <c r="P80" s="60">
        <f t="shared" si="14"/>
        <v>-25992</v>
      </c>
      <c r="Q80" s="55">
        <f t="shared" si="16"/>
        <v>0</v>
      </c>
      <c r="R80" s="59" t="str">
        <f t="shared" si="15"/>
        <v>SIM</v>
      </c>
    </row>
    <row r="81" spans="2:19" x14ac:dyDescent="0.2">
      <c r="B81" s="5" t="s">
        <v>582</v>
      </c>
      <c r="C81" s="5" t="s">
        <v>6</v>
      </c>
      <c r="D81" s="22">
        <f t="shared" si="9"/>
        <v>4</v>
      </c>
      <c r="E81" s="5" t="s">
        <v>561</v>
      </c>
      <c r="F81" s="20">
        <v>33970</v>
      </c>
      <c r="G81" s="34">
        <v>1</v>
      </c>
      <c r="H81" s="39">
        <v>130659.13</v>
      </c>
      <c r="I81" s="36">
        <f t="shared" si="10"/>
        <v>130659.13</v>
      </c>
      <c r="J81" s="45">
        <v>25</v>
      </c>
      <c r="K81" s="46">
        <f t="shared" si="11"/>
        <v>300</v>
      </c>
      <c r="L81" s="42">
        <f t="shared" si="12"/>
        <v>28</v>
      </c>
      <c r="M81" s="24">
        <f t="shared" si="13"/>
        <v>347</v>
      </c>
      <c r="N81" s="26">
        <v>0</v>
      </c>
      <c r="O81" s="61">
        <v>0</v>
      </c>
      <c r="P81" s="60">
        <f t="shared" si="14"/>
        <v>-130659.13</v>
      </c>
      <c r="Q81" s="55">
        <f t="shared" si="16"/>
        <v>0</v>
      </c>
      <c r="R81" s="59" t="str">
        <f t="shared" si="15"/>
        <v>SIM</v>
      </c>
      <c r="S81" s="15"/>
    </row>
    <row r="82" spans="2:19" x14ac:dyDescent="0.2">
      <c r="B82" s="5" t="s">
        <v>581</v>
      </c>
      <c r="C82" s="5" t="s">
        <v>206</v>
      </c>
      <c r="D82" s="22">
        <f t="shared" si="9"/>
        <v>10</v>
      </c>
      <c r="E82" s="5" t="s">
        <v>251</v>
      </c>
      <c r="F82" s="20">
        <v>34028</v>
      </c>
      <c r="G82" s="34">
        <v>1</v>
      </c>
      <c r="H82" s="39">
        <v>32.5</v>
      </c>
      <c r="I82" s="36">
        <f t="shared" si="10"/>
        <v>32.5</v>
      </c>
      <c r="J82" s="45">
        <v>10</v>
      </c>
      <c r="K82" s="46">
        <f t="shared" si="11"/>
        <v>120</v>
      </c>
      <c r="L82" s="42">
        <f t="shared" si="12"/>
        <v>28</v>
      </c>
      <c r="M82" s="24">
        <f t="shared" si="13"/>
        <v>346</v>
      </c>
      <c r="N82" s="26">
        <v>0</v>
      </c>
      <c r="O82" s="61">
        <v>0</v>
      </c>
      <c r="P82" s="60">
        <f t="shared" si="14"/>
        <v>-32.5</v>
      </c>
      <c r="Q82" s="55">
        <f t="shared" si="16"/>
        <v>0</v>
      </c>
      <c r="R82" s="59" t="str">
        <f t="shared" si="15"/>
        <v>SIM</v>
      </c>
      <c r="S82" s="15"/>
    </row>
    <row r="83" spans="2:19" x14ac:dyDescent="0.2">
      <c r="B83" s="5" t="s">
        <v>581</v>
      </c>
      <c r="C83" s="5" t="s">
        <v>208</v>
      </c>
      <c r="D83" s="22">
        <f t="shared" si="9"/>
        <v>10</v>
      </c>
      <c r="E83" s="5" t="s">
        <v>40</v>
      </c>
      <c r="F83" s="20">
        <v>34089</v>
      </c>
      <c r="G83" s="34">
        <v>1</v>
      </c>
      <c r="H83" s="39">
        <v>31732</v>
      </c>
      <c r="I83" s="36">
        <f t="shared" si="10"/>
        <v>31732</v>
      </c>
      <c r="J83" s="45">
        <v>10</v>
      </c>
      <c r="K83" s="46">
        <f t="shared" si="11"/>
        <v>120</v>
      </c>
      <c r="L83" s="42">
        <f t="shared" si="12"/>
        <v>28</v>
      </c>
      <c r="M83" s="24">
        <f t="shared" si="13"/>
        <v>344</v>
      </c>
      <c r="N83" s="26">
        <v>0</v>
      </c>
      <c r="O83" s="61">
        <v>0</v>
      </c>
      <c r="P83" s="60">
        <f t="shared" si="14"/>
        <v>-31732</v>
      </c>
      <c r="Q83" s="55">
        <f t="shared" si="16"/>
        <v>0</v>
      </c>
      <c r="R83" s="59" t="str">
        <f t="shared" si="15"/>
        <v>SIM</v>
      </c>
      <c r="S83" s="15"/>
    </row>
    <row r="84" spans="2:19" x14ac:dyDescent="0.2">
      <c r="B84" s="5" t="s">
        <v>581</v>
      </c>
      <c r="C84" s="5" t="s">
        <v>208</v>
      </c>
      <c r="D84" s="22">
        <f t="shared" si="9"/>
        <v>10</v>
      </c>
      <c r="E84" s="5" t="s">
        <v>18</v>
      </c>
      <c r="F84" s="20">
        <v>34150</v>
      </c>
      <c r="G84" s="34">
        <v>1</v>
      </c>
      <c r="H84" s="39">
        <v>1200</v>
      </c>
      <c r="I84" s="36">
        <f t="shared" si="10"/>
        <v>1200</v>
      </c>
      <c r="J84" s="45">
        <v>10</v>
      </c>
      <c r="K84" s="46">
        <f t="shared" si="11"/>
        <v>120</v>
      </c>
      <c r="L84" s="42">
        <f t="shared" si="12"/>
        <v>28</v>
      </c>
      <c r="M84" s="24">
        <f t="shared" si="13"/>
        <v>342</v>
      </c>
      <c r="N84" s="26">
        <v>0</v>
      </c>
      <c r="O84" s="61">
        <v>0</v>
      </c>
      <c r="P84" s="60">
        <f t="shared" si="14"/>
        <v>-1200</v>
      </c>
      <c r="Q84" s="55">
        <f t="shared" si="16"/>
        <v>0</v>
      </c>
      <c r="R84" s="59" t="str">
        <f t="shared" si="15"/>
        <v>SIM</v>
      </c>
      <c r="S84" s="15"/>
    </row>
    <row r="85" spans="2:19" x14ac:dyDescent="0.2">
      <c r="B85" s="5" t="s">
        <v>581</v>
      </c>
      <c r="C85" s="5" t="s">
        <v>208</v>
      </c>
      <c r="D85" s="22">
        <f t="shared" si="9"/>
        <v>10</v>
      </c>
      <c r="E85" s="5" t="s">
        <v>41</v>
      </c>
      <c r="F85" s="20">
        <v>34393</v>
      </c>
      <c r="G85" s="34">
        <v>1</v>
      </c>
      <c r="H85" s="39">
        <v>662.54</v>
      </c>
      <c r="I85" s="36">
        <f t="shared" si="10"/>
        <v>662.54</v>
      </c>
      <c r="J85" s="45">
        <v>10</v>
      </c>
      <c r="K85" s="46">
        <f t="shared" si="11"/>
        <v>120</v>
      </c>
      <c r="L85" s="42">
        <f t="shared" si="12"/>
        <v>27</v>
      </c>
      <c r="M85" s="24">
        <f t="shared" si="13"/>
        <v>334</v>
      </c>
      <c r="N85" s="26">
        <v>0</v>
      </c>
      <c r="O85" s="61">
        <v>0</v>
      </c>
      <c r="P85" s="60">
        <f t="shared" si="14"/>
        <v>-662.54</v>
      </c>
      <c r="Q85" s="55">
        <f t="shared" si="16"/>
        <v>0</v>
      </c>
      <c r="R85" s="59" t="str">
        <f t="shared" si="15"/>
        <v>SIM</v>
      </c>
      <c r="S85" s="15"/>
    </row>
    <row r="86" spans="2:19" x14ac:dyDescent="0.2">
      <c r="B86" s="5" t="s">
        <v>581</v>
      </c>
      <c r="C86" s="5" t="s">
        <v>208</v>
      </c>
      <c r="D86" s="22">
        <f t="shared" si="9"/>
        <v>10</v>
      </c>
      <c r="E86" s="5" t="s">
        <v>42</v>
      </c>
      <c r="F86" s="20">
        <v>34454</v>
      </c>
      <c r="G86" s="34">
        <v>2</v>
      </c>
      <c r="H86" s="39">
        <v>396.63</v>
      </c>
      <c r="I86" s="36">
        <f t="shared" si="10"/>
        <v>793.26</v>
      </c>
      <c r="J86" s="45">
        <v>10</v>
      </c>
      <c r="K86" s="46">
        <f t="shared" si="11"/>
        <v>120</v>
      </c>
      <c r="L86" s="42">
        <f t="shared" si="12"/>
        <v>27</v>
      </c>
      <c r="M86" s="24">
        <f t="shared" si="13"/>
        <v>332</v>
      </c>
      <c r="N86" s="26">
        <v>0</v>
      </c>
      <c r="O86" s="61">
        <v>0</v>
      </c>
      <c r="P86" s="60">
        <f t="shared" si="14"/>
        <v>-793.26</v>
      </c>
      <c r="Q86" s="55">
        <f t="shared" si="16"/>
        <v>0</v>
      </c>
      <c r="R86" s="59" t="str">
        <f t="shared" si="15"/>
        <v>SIM</v>
      </c>
      <c r="S86" s="15"/>
    </row>
    <row r="87" spans="2:19" x14ac:dyDescent="0.2">
      <c r="B87" s="5" t="s">
        <v>581</v>
      </c>
      <c r="C87" s="5" t="s">
        <v>208</v>
      </c>
      <c r="D87" s="22">
        <f t="shared" si="9"/>
        <v>10</v>
      </c>
      <c r="E87" s="5" t="s">
        <v>43</v>
      </c>
      <c r="F87" s="20">
        <v>34454</v>
      </c>
      <c r="G87" s="34">
        <v>5</v>
      </c>
      <c r="H87" s="39">
        <v>1073.77</v>
      </c>
      <c r="I87" s="36">
        <f t="shared" si="10"/>
        <v>5368.85</v>
      </c>
      <c r="J87" s="45">
        <v>10</v>
      </c>
      <c r="K87" s="46">
        <f t="shared" si="11"/>
        <v>120</v>
      </c>
      <c r="L87" s="42">
        <f t="shared" si="12"/>
        <v>27</v>
      </c>
      <c r="M87" s="24">
        <f t="shared" si="13"/>
        <v>332</v>
      </c>
      <c r="N87" s="26">
        <v>0</v>
      </c>
      <c r="O87" s="61">
        <v>0</v>
      </c>
      <c r="P87" s="60">
        <f t="shared" si="14"/>
        <v>-5368.85</v>
      </c>
      <c r="Q87" s="55">
        <f t="shared" si="16"/>
        <v>0</v>
      </c>
      <c r="R87" s="59" t="str">
        <f t="shared" si="15"/>
        <v>SIM</v>
      </c>
      <c r="S87" s="15"/>
    </row>
    <row r="88" spans="2:19" x14ac:dyDescent="0.2">
      <c r="B88" s="5" t="s">
        <v>581</v>
      </c>
      <c r="C88" s="5" t="s">
        <v>208</v>
      </c>
      <c r="D88" s="22">
        <f t="shared" si="9"/>
        <v>10</v>
      </c>
      <c r="E88" s="5" t="s">
        <v>28</v>
      </c>
      <c r="F88" s="20">
        <v>34484</v>
      </c>
      <c r="G88" s="34">
        <v>2</v>
      </c>
      <c r="H88" s="64">
        <v>240</v>
      </c>
      <c r="I88" s="36">
        <f t="shared" si="10"/>
        <v>480</v>
      </c>
      <c r="J88" s="45">
        <v>10</v>
      </c>
      <c r="K88" s="46">
        <f t="shared" si="11"/>
        <v>120</v>
      </c>
      <c r="L88" s="42">
        <f t="shared" si="12"/>
        <v>27</v>
      </c>
      <c r="M88" s="24">
        <f t="shared" si="13"/>
        <v>331</v>
      </c>
      <c r="N88" s="26">
        <v>0</v>
      </c>
      <c r="O88" s="61">
        <v>0</v>
      </c>
      <c r="P88" s="60">
        <f t="shared" si="14"/>
        <v>-480</v>
      </c>
      <c r="Q88" s="55">
        <f t="shared" si="16"/>
        <v>0</v>
      </c>
      <c r="R88" s="59" t="str">
        <f t="shared" si="15"/>
        <v>SIM</v>
      </c>
      <c r="S88" s="15"/>
    </row>
    <row r="89" spans="2:19" x14ac:dyDescent="0.2">
      <c r="B89" s="5" t="s">
        <v>581</v>
      </c>
      <c r="C89" s="5" t="s">
        <v>206</v>
      </c>
      <c r="D89" s="22">
        <f t="shared" si="9"/>
        <v>10</v>
      </c>
      <c r="E89" s="5" t="s">
        <v>239</v>
      </c>
      <c r="F89" s="20">
        <v>34484</v>
      </c>
      <c r="G89" s="34">
        <v>11</v>
      </c>
      <c r="H89" s="64">
        <v>28.42</v>
      </c>
      <c r="I89" s="36">
        <f t="shared" si="10"/>
        <v>312.62</v>
      </c>
      <c r="J89" s="45">
        <v>10</v>
      </c>
      <c r="K89" s="46">
        <f t="shared" si="11"/>
        <v>120</v>
      </c>
      <c r="L89" s="42">
        <f t="shared" si="12"/>
        <v>27</v>
      </c>
      <c r="M89" s="24">
        <f t="shared" si="13"/>
        <v>331</v>
      </c>
      <c r="N89" s="26">
        <v>0</v>
      </c>
      <c r="O89" s="61">
        <v>0</v>
      </c>
      <c r="P89" s="60">
        <f t="shared" si="14"/>
        <v>-312.62</v>
      </c>
      <c r="Q89" s="55">
        <f t="shared" si="16"/>
        <v>0</v>
      </c>
      <c r="R89" s="59" t="str">
        <f t="shared" si="15"/>
        <v>SIM</v>
      </c>
      <c r="S89" s="15"/>
    </row>
    <row r="90" spans="2:19" x14ac:dyDescent="0.2">
      <c r="B90" s="5" t="s">
        <v>581</v>
      </c>
      <c r="C90" s="5" t="s">
        <v>206</v>
      </c>
      <c r="D90" s="22">
        <f t="shared" si="9"/>
        <v>10</v>
      </c>
      <c r="E90" s="5" t="s">
        <v>252</v>
      </c>
      <c r="F90" s="20">
        <v>34484</v>
      </c>
      <c r="G90" s="34">
        <v>1</v>
      </c>
      <c r="H90" s="64">
        <v>129.19</v>
      </c>
      <c r="I90" s="36">
        <f t="shared" si="10"/>
        <v>129.19</v>
      </c>
      <c r="J90" s="45">
        <v>10</v>
      </c>
      <c r="K90" s="46">
        <f t="shared" si="11"/>
        <v>120</v>
      </c>
      <c r="L90" s="42">
        <f t="shared" si="12"/>
        <v>27</v>
      </c>
      <c r="M90" s="24">
        <f t="shared" si="13"/>
        <v>331</v>
      </c>
      <c r="N90" s="26">
        <v>0</v>
      </c>
      <c r="O90" s="61">
        <v>0</v>
      </c>
      <c r="P90" s="60">
        <f t="shared" si="14"/>
        <v>-129.19</v>
      </c>
      <c r="Q90" s="55">
        <f t="shared" si="16"/>
        <v>0</v>
      </c>
      <c r="R90" s="59" t="str">
        <f t="shared" si="15"/>
        <v>SIM</v>
      </c>
      <c r="S90" s="15"/>
    </row>
    <row r="91" spans="2:19" x14ac:dyDescent="0.2">
      <c r="B91" s="5" t="s">
        <v>581</v>
      </c>
      <c r="C91" s="5" t="s">
        <v>206</v>
      </c>
      <c r="D91" s="22">
        <f t="shared" si="9"/>
        <v>10</v>
      </c>
      <c r="E91" s="5" t="s">
        <v>253</v>
      </c>
      <c r="F91" s="20">
        <v>34484</v>
      </c>
      <c r="G91" s="34">
        <v>1</v>
      </c>
      <c r="H91" s="64">
        <v>107.72</v>
      </c>
      <c r="I91" s="36">
        <f t="shared" si="10"/>
        <v>107.72</v>
      </c>
      <c r="J91" s="45">
        <v>10</v>
      </c>
      <c r="K91" s="46">
        <f t="shared" si="11"/>
        <v>120</v>
      </c>
      <c r="L91" s="42">
        <f t="shared" si="12"/>
        <v>27</v>
      </c>
      <c r="M91" s="24">
        <f t="shared" si="13"/>
        <v>331</v>
      </c>
      <c r="N91" s="26">
        <v>0</v>
      </c>
      <c r="O91" s="61">
        <v>0</v>
      </c>
      <c r="P91" s="60">
        <f t="shared" si="14"/>
        <v>-107.72</v>
      </c>
      <c r="Q91" s="55">
        <f t="shared" si="16"/>
        <v>0</v>
      </c>
      <c r="R91" s="59" t="str">
        <f t="shared" si="15"/>
        <v>SIM</v>
      </c>
      <c r="S91" s="15"/>
    </row>
    <row r="92" spans="2:19" x14ac:dyDescent="0.2">
      <c r="B92" s="5" t="s">
        <v>581</v>
      </c>
      <c r="C92" s="5" t="s">
        <v>206</v>
      </c>
      <c r="D92" s="22">
        <f t="shared" si="9"/>
        <v>10</v>
      </c>
      <c r="E92" s="5" t="s">
        <v>228</v>
      </c>
      <c r="F92" s="20">
        <v>34484</v>
      </c>
      <c r="G92" s="34">
        <v>1</v>
      </c>
      <c r="H92" s="64">
        <v>46.32</v>
      </c>
      <c r="I92" s="36">
        <f t="shared" si="10"/>
        <v>46.32</v>
      </c>
      <c r="J92" s="45">
        <v>10</v>
      </c>
      <c r="K92" s="46">
        <f t="shared" si="11"/>
        <v>120</v>
      </c>
      <c r="L92" s="42">
        <f t="shared" si="12"/>
        <v>27</v>
      </c>
      <c r="M92" s="24">
        <f t="shared" si="13"/>
        <v>331</v>
      </c>
      <c r="N92" s="26">
        <v>0</v>
      </c>
      <c r="O92" s="61">
        <v>0</v>
      </c>
      <c r="P92" s="60">
        <f t="shared" si="14"/>
        <v>-46.32</v>
      </c>
      <c r="Q92" s="55">
        <f t="shared" si="16"/>
        <v>0</v>
      </c>
      <c r="R92" s="59" t="str">
        <f t="shared" si="15"/>
        <v>SIM</v>
      </c>
      <c r="S92" s="15"/>
    </row>
    <row r="93" spans="2:19" x14ac:dyDescent="0.2">
      <c r="B93" s="5" t="s">
        <v>581</v>
      </c>
      <c r="C93" s="5" t="s">
        <v>206</v>
      </c>
      <c r="D93" s="22">
        <f t="shared" si="9"/>
        <v>10</v>
      </c>
      <c r="E93" s="5" t="s">
        <v>254</v>
      </c>
      <c r="F93" s="20">
        <v>34484</v>
      </c>
      <c r="G93" s="34">
        <v>1</v>
      </c>
      <c r="H93" s="64">
        <v>49.03</v>
      </c>
      <c r="I93" s="36">
        <f t="shared" si="10"/>
        <v>49.03</v>
      </c>
      <c r="J93" s="45">
        <v>10</v>
      </c>
      <c r="K93" s="46">
        <f t="shared" si="11"/>
        <v>120</v>
      </c>
      <c r="L93" s="42">
        <f t="shared" si="12"/>
        <v>27</v>
      </c>
      <c r="M93" s="24">
        <f t="shared" si="13"/>
        <v>331</v>
      </c>
      <c r="N93" s="26">
        <v>0</v>
      </c>
      <c r="O93" s="61">
        <v>0</v>
      </c>
      <c r="P93" s="60">
        <f t="shared" si="14"/>
        <v>-49.03</v>
      </c>
      <c r="Q93" s="55">
        <f t="shared" si="16"/>
        <v>0</v>
      </c>
      <c r="R93" s="59" t="str">
        <f t="shared" si="15"/>
        <v>SIM</v>
      </c>
      <c r="S93" s="15"/>
    </row>
    <row r="94" spans="2:19" x14ac:dyDescent="0.2">
      <c r="B94" s="5" t="s">
        <v>581</v>
      </c>
      <c r="C94" s="5" t="s">
        <v>206</v>
      </c>
      <c r="D94" s="22">
        <f t="shared" si="9"/>
        <v>10</v>
      </c>
      <c r="E94" s="5" t="s">
        <v>255</v>
      </c>
      <c r="F94" s="20">
        <v>34484</v>
      </c>
      <c r="G94" s="34">
        <v>1</v>
      </c>
      <c r="H94" s="64">
        <v>151.35</v>
      </c>
      <c r="I94" s="36">
        <f t="shared" si="10"/>
        <v>151.35</v>
      </c>
      <c r="J94" s="45">
        <v>10</v>
      </c>
      <c r="K94" s="46">
        <f t="shared" si="11"/>
        <v>120</v>
      </c>
      <c r="L94" s="42">
        <f t="shared" si="12"/>
        <v>27</v>
      </c>
      <c r="M94" s="24">
        <f t="shared" si="13"/>
        <v>331</v>
      </c>
      <c r="N94" s="26">
        <v>0</v>
      </c>
      <c r="O94" s="61">
        <v>0</v>
      </c>
      <c r="P94" s="60">
        <f t="shared" si="14"/>
        <v>-151.35</v>
      </c>
      <c r="Q94" s="55">
        <f t="shared" si="16"/>
        <v>0</v>
      </c>
      <c r="R94" s="59" t="str">
        <f t="shared" si="15"/>
        <v>SIM</v>
      </c>
      <c r="S94" s="15"/>
    </row>
    <row r="95" spans="2:19" x14ac:dyDescent="0.2">
      <c r="B95" s="5" t="s">
        <v>581</v>
      </c>
      <c r="C95" s="5" t="s">
        <v>206</v>
      </c>
      <c r="D95" s="22">
        <f t="shared" si="9"/>
        <v>10</v>
      </c>
      <c r="E95" s="5" t="s">
        <v>241</v>
      </c>
      <c r="F95" s="20">
        <v>34484</v>
      </c>
      <c r="G95" s="34">
        <v>1</v>
      </c>
      <c r="H95" s="64">
        <v>245.14</v>
      </c>
      <c r="I95" s="36">
        <f t="shared" si="10"/>
        <v>245.14</v>
      </c>
      <c r="J95" s="45">
        <v>10</v>
      </c>
      <c r="K95" s="46">
        <f t="shared" si="11"/>
        <v>120</v>
      </c>
      <c r="L95" s="42">
        <f t="shared" si="12"/>
        <v>27</v>
      </c>
      <c r="M95" s="24">
        <f t="shared" si="13"/>
        <v>331</v>
      </c>
      <c r="N95" s="26">
        <v>0</v>
      </c>
      <c r="O95" s="61">
        <v>0</v>
      </c>
      <c r="P95" s="60">
        <f t="shared" si="14"/>
        <v>-245.14</v>
      </c>
      <c r="Q95" s="55">
        <f t="shared" si="16"/>
        <v>0</v>
      </c>
      <c r="R95" s="59" t="str">
        <f t="shared" si="15"/>
        <v>SIM</v>
      </c>
      <c r="S95" s="15"/>
    </row>
    <row r="96" spans="2:19" x14ac:dyDescent="0.2">
      <c r="B96" s="5" t="s">
        <v>581</v>
      </c>
      <c r="C96" s="5" t="s">
        <v>206</v>
      </c>
      <c r="D96" s="22">
        <f t="shared" si="9"/>
        <v>10</v>
      </c>
      <c r="E96" s="5" t="s">
        <v>256</v>
      </c>
      <c r="F96" s="20">
        <v>34484</v>
      </c>
      <c r="G96" s="34">
        <v>1</v>
      </c>
      <c r="H96" s="64">
        <v>213.69</v>
      </c>
      <c r="I96" s="36">
        <f t="shared" si="10"/>
        <v>213.69</v>
      </c>
      <c r="J96" s="45">
        <v>10</v>
      </c>
      <c r="K96" s="46">
        <f t="shared" si="11"/>
        <v>120</v>
      </c>
      <c r="L96" s="42">
        <f t="shared" si="12"/>
        <v>27</v>
      </c>
      <c r="M96" s="24">
        <f t="shared" si="13"/>
        <v>331</v>
      </c>
      <c r="N96" s="26">
        <v>0</v>
      </c>
      <c r="O96" s="61">
        <v>0</v>
      </c>
      <c r="P96" s="60">
        <f t="shared" si="14"/>
        <v>-213.69</v>
      </c>
      <c r="Q96" s="55">
        <f t="shared" si="16"/>
        <v>0</v>
      </c>
      <c r="R96" s="59" t="str">
        <f t="shared" si="15"/>
        <v>SIM</v>
      </c>
      <c r="S96" s="15"/>
    </row>
    <row r="97" spans="2:19" x14ac:dyDescent="0.2">
      <c r="B97" s="5" t="s">
        <v>581</v>
      </c>
      <c r="C97" s="5" t="s">
        <v>206</v>
      </c>
      <c r="D97" s="22">
        <f t="shared" si="9"/>
        <v>10</v>
      </c>
      <c r="E97" s="5" t="s">
        <v>255</v>
      </c>
      <c r="F97" s="20">
        <v>34484</v>
      </c>
      <c r="G97" s="34">
        <v>1</v>
      </c>
      <c r="H97" s="64">
        <v>151.35</v>
      </c>
      <c r="I97" s="36">
        <f t="shared" si="10"/>
        <v>151.35</v>
      </c>
      <c r="J97" s="45">
        <v>10</v>
      </c>
      <c r="K97" s="46">
        <f t="shared" si="11"/>
        <v>120</v>
      </c>
      <c r="L97" s="42">
        <f t="shared" si="12"/>
        <v>27</v>
      </c>
      <c r="M97" s="24">
        <f t="shared" si="13"/>
        <v>331</v>
      </c>
      <c r="N97" s="26">
        <v>0</v>
      </c>
      <c r="O97" s="61">
        <v>0</v>
      </c>
      <c r="P97" s="60">
        <f t="shared" si="14"/>
        <v>-151.35</v>
      </c>
      <c r="Q97" s="55">
        <f t="shared" si="16"/>
        <v>0</v>
      </c>
      <c r="R97" s="59" t="str">
        <f t="shared" si="15"/>
        <v>SIM</v>
      </c>
      <c r="S97" s="15"/>
    </row>
    <row r="98" spans="2:19" x14ac:dyDescent="0.2">
      <c r="B98" s="5" t="s">
        <v>581</v>
      </c>
      <c r="C98" s="5" t="s">
        <v>206</v>
      </c>
      <c r="D98" s="22">
        <f t="shared" si="9"/>
        <v>10</v>
      </c>
      <c r="E98" s="5" t="s">
        <v>257</v>
      </c>
      <c r="F98" s="20">
        <v>34484</v>
      </c>
      <c r="G98" s="34">
        <v>1</v>
      </c>
      <c r="H98" s="64">
        <v>57.98</v>
      </c>
      <c r="I98" s="36">
        <f t="shared" si="10"/>
        <v>57.98</v>
      </c>
      <c r="J98" s="45">
        <v>10</v>
      </c>
      <c r="K98" s="46">
        <f t="shared" si="11"/>
        <v>120</v>
      </c>
      <c r="L98" s="42">
        <f t="shared" si="12"/>
        <v>27</v>
      </c>
      <c r="M98" s="24">
        <f t="shared" si="13"/>
        <v>331</v>
      </c>
      <c r="N98" s="26">
        <v>0</v>
      </c>
      <c r="O98" s="61">
        <v>0</v>
      </c>
      <c r="P98" s="60">
        <f t="shared" si="14"/>
        <v>-57.98</v>
      </c>
      <c r="Q98" s="55">
        <f t="shared" si="16"/>
        <v>0</v>
      </c>
      <c r="R98" s="59" t="str">
        <f t="shared" si="15"/>
        <v>SIM</v>
      </c>
      <c r="S98" s="15"/>
    </row>
    <row r="99" spans="2:19" x14ac:dyDescent="0.2">
      <c r="B99" s="5" t="s">
        <v>581</v>
      </c>
      <c r="C99" s="5" t="s">
        <v>206</v>
      </c>
      <c r="D99" s="22">
        <f t="shared" si="9"/>
        <v>10</v>
      </c>
      <c r="E99" s="5" t="s">
        <v>258</v>
      </c>
      <c r="F99" s="20">
        <v>34484</v>
      </c>
      <c r="G99" s="34">
        <v>1</v>
      </c>
      <c r="H99" s="64">
        <v>75.62</v>
      </c>
      <c r="I99" s="36">
        <f t="shared" si="10"/>
        <v>75.62</v>
      </c>
      <c r="J99" s="45">
        <v>10</v>
      </c>
      <c r="K99" s="46">
        <f t="shared" si="11"/>
        <v>120</v>
      </c>
      <c r="L99" s="42">
        <f t="shared" si="12"/>
        <v>27</v>
      </c>
      <c r="M99" s="24">
        <f t="shared" si="13"/>
        <v>331</v>
      </c>
      <c r="N99" s="26">
        <v>0</v>
      </c>
      <c r="O99" s="61">
        <v>0</v>
      </c>
      <c r="P99" s="60">
        <f t="shared" si="14"/>
        <v>-75.62</v>
      </c>
      <c r="Q99" s="55">
        <f t="shared" si="16"/>
        <v>0</v>
      </c>
      <c r="R99" s="59" t="str">
        <f t="shared" si="15"/>
        <v>SIM</v>
      </c>
      <c r="S99" s="15"/>
    </row>
    <row r="100" spans="2:19" x14ac:dyDescent="0.2">
      <c r="B100" s="5" t="s">
        <v>581</v>
      </c>
      <c r="C100" s="5" t="s">
        <v>206</v>
      </c>
      <c r="D100" s="22">
        <f t="shared" si="9"/>
        <v>10</v>
      </c>
      <c r="E100" s="5" t="s">
        <v>228</v>
      </c>
      <c r="F100" s="20">
        <v>34484</v>
      </c>
      <c r="G100" s="34">
        <v>1</v>
      </c>
      <c r="H100" s="64">
        <v>46.32</v>
      </c>
      <c r="I100" s="36">
        <f t="shared" si="10"/>
        <v>46.32</v>
      </c>
      <c r="J100" s="45">
        <v>10</v>
      </c>
      <c r="K100" s="46">
        <f t="shared" si="11"/>
        <v>120</v>
      </c>
      <c r="L100" s="42">
        <f t="shared" si="12"/>
        <v>27</v>
      </c>
      <c r="M100" s="24">
        <f t="shared" si="13"/>
        <v>331</v>
      </c>
      <c r="N100" s="26">
        <v>0</v>
      </c>
      <c r="O100" s="61">
        <v>0</v>
      </c>
      <c r="P100" s="60">
        <f t="shared" ref="P100:P131" si="17">I100*-1</f>
        <v>-46.32</v>
      </c>
      <c r="Q100" s="55">
        <f t="shared" si="16"/>
        <v>0</v>
      </c>
      <c r="R100" s="59" t="str">
        <f t="shared" si="15"/>
        <v>SIM</v>
      </c>
      <c r="S100" s="15"/>
    </row>
    <row r="101" spans="2:19" x14ac:dyDescent="0.2">
      <c r="B101" s="5" t="s">
        <v>581</v>
      </c>
      <c r="C101" s="5" t="s">
        <v>206</v>
      </c>
      <c r="D101" s="22">
        <f t="shared" si="9"/>
        <v>10</v>
      </c>
      <c r="E101" s="5" t="s">
        <v>259</v>
      </c>
      <c r="F101" s="20">
        <v>34484</v>
      </c>
      <c r="G101" s="34">
        <v>1</v>
      </c>
      <c r="H101" s="64">
        <v>138.01</v>
      </c>
      <c r="I101" s="36">
        <f t="shared" si="10"/>
        <v>138.01</v>
      </c>
      <c r="J101" s="45">
        <v>10</v>
      </c>
      <c r="K101" s="46">
        <f t="shared" si="11"/>
        <v>120</v>
      </c>
      <c r="L101" s="42">
        <f t="shared" si="12"/>
        <v>27</v>
      </c>
      <c r="M101" s="24">
        <f t="shared" si="13"/>
        <v>331</v>
      </c>
      <c r="N101" s="26">
        <v>0</v>
      </c>
      <c r="O101" s="61">
        <v>0</v>
      </c>
      <c r="P101" s="60">
        <f t="shared" si="17"/>
        <v>-138.01</v>
      </c>
      <c r="Q101" s="55">
        <f t="shared" si="16"/>
        <v>0</v>
      </c>
      <c r="R101" s="59" t="str">
        <f t="shared" si="15"/>
        <v>SIM</v>
      </c>
      <c r="S101" s="15"/>
    </row>
    <row r="102" spans="2:19" x14ac:dyDescent="0.2">
      <c r="B102" s="5" t="s">
        <v>581</v>
      </c>
      <c r="C102" s="5" t="s">
        <v>206</v>
      </c>
      <c r="D102" s="22">
        <f t="shared" si="9"/>
        <v>10</v>
      </c>
      <c r="E102" s="5" t="s">
        <v>257</v>
      </c>
      <c r="F102" s="20">
        <v>34484</v>
      </c>
      <c r="G102" s="34">
        <v>1</v>
      </c>
      <c r="H102" s="64">
        <v>57.98</v>
      </c>
      <c r="I102" s="36">
        <f t="shared" si="10"/>
        <v>57.98</v>
      </c>
      <c r="J102" s="45">
        <v>10</v>
      </c>
      <c r="K102" s="46">
        <f t="shared" si="11"/>
        <v>120</v>
      </c>
      <c r="L102" s="42">
        <f t="shared" si="12"/>
        <v>27</v>
      </c>
      <c r="M102" s="24">
        <f t="shared" si="13"/>
        <v>331</v>
      </c>
      <c r="N102" s="26">
        <v>0</v>
      </c>
      <c r="O102" s="61">
        <v>0</v>
      </c>
      <c r="P102" s="60">
        <f t="shared" si="17"/>
        <v>-57.98</v>
      </c>
      <c r="Q102" s="55">
        <f t="shared" si="16"/>
        <v>0</v>
      </c>
      <c r="R102" s="59" t="str">
        <f t="shared" si="15"/>
        <v>SIM</v>
      </c>
      <c r="S102" s="15"/>
    </row>
    <row r="103" spans="2:19" x14ac:dyDescent="0.2">
      <c r="B103" s="5" t="s">
        <v>581</v>
      </c>
      <c r="C103" s="5" t="s">
        <v>206</v>
      </c>
      <c r="D103" s="22">
        <f t="shared" si="9"/>
        <v>10</v>
      </c>
      <c r="E103" s="5" t="s">
        <v>260</v>
      </c>
      <c r="F103" s="20">
        <v>34515</v>
      </c>
      <c r="G103" s="34">
        <v>1</v>
      </c>
      <c r="H103" s="39">
        <v>430.84</v>
      </c>
      <c r="I103" s="36">
        <f t="shared" si="10"/>
        <v>430.84</v>
      </c>
      <c r="J103" s="45">
        <v>10</v>
      </c>
      <c r="K103" s="46">
        <f t="shared" si="11"/>
        <v>120</v>
      </c>
      <c r="L103" s="42">
        <f t="shared" si="12"/>
        <v>27</v>
      </c>
      <c r="M103" s="24">
        <f t="shared" si="13"/>
        <v>330</v>
      </c>
      <c r="N103" s="26">
        <v>0</v>
      </c>
      <c r="O103" s="61">
        <v>0</v>
      </c>
      <c r="P103" s="60">
        <f t="shared" si="17"/>
        <v>-430.84</v>
      </c>
      <c r="Q103" s="55">
        <f t="shared" si="16"/>
        <v>0</v>
      </c>
      <c r="R103" s="59" t="str">
        <f t="shared" si="15"/>
        <v>SIM</v>
      </c>
      <c r="S103" s="15"/>
    </row>
    <row r="104" spans="2:19" x14ac:dyDescent="0.2">
      <c r="B104" s="5" t="s">
        <v>581</v>
      </c>
      <c r="C104" s="5" t="s">
        <v>206</v>
      </c>
      <c r="D104" s="22">
        <f t="shared" si="9"/>
        <v>10</v>
      </c>
      <c r="E104" s="5" t="s">
        <v>261</v>
      </c>
      <c r="F104" s="20">
        <v>34576</v>
      </c>
      <c r="G104" s="34">
        <v>1</v>
      </c>
      <c r="H104" s="39">
        <v>113.38</v>
      </c>
      <c r="I104" s="36">
        <f t="shared" si="10"/>
        <v>113.38</v>
      </c>
      <c r="J104" s="45">
        <v>10</v>
      </c>
      <c r="K104" s="46">
        <f t="shared" si="11"/>
        <v>120</v>
      </c>
      <c r="L104" s="42">
        <f t="shared" si="12"/>
        <v>27</v>
      </c>
      <c r="M104" s="24">
        <f t="shared" si="13"/>
        <v>328</v>
      </c>
      <c r="N104" s="26">
        <v>0</v>
      </c>
      <c r="O104" s="61">
        <v>0</v>
      </c>
      <c r="P104" s="60">
        <f t="shared" si="17"/>
        <v>-113.38</v>
      </c>
      <c r="Q104" s="55">
        <f t="shared" si="16"/>
        <v>0</v>
      </c>
      <c r="R104" s="59" t="str">
        <f t="shared" si="15"/>
        <v>SIM</v>
      </c>
      <c r="S104" s="15"/>
    </row>
    <row r="105" spans="2:19" x14ac:dyDescent="0.2">
      <c r="B105" s="5" t="s">
        <v>581</v>
      </c>
      <c r="C105" s="5" t="s">
        <v>206</v>
      </c>
      <c r="D105" s="22">
        <f t="shared" si="9"/>
        <v>10</v>
      </c>
      <c r="E105" s="5" t="s">
        <v>262</v>
      </c>
      <c r="F105" s="20">
        <v>34576</v>
      </c>
      <c r="G105" s="34">
        <v>1</v>
      </c>
      <c r="H105" s="39">
        <v>61.93</v>
      </c>
      <c r="I105" s="36">
        <f t="shared" si="10"/>
        <v>61.93</v>
      </c>
      <c r="J105" s="45">
        <v>10</v>
      </c>
      <c r="K105" s="46">
        <f t="shared" si="11"/>
        <v>120</v>
      </c>
      <c r="L105" s="42">
        <f t="shared" si="12"/>
        <v>27</v>
      </c>
      <c r="M105" s="24">
        <f t="shared" si="13"/>
        <v>328</v>
      </c>
      <c r="N105" s="26">
        <v>0</v>
      </c>
      <c r="O105" s="61">
        <v>0</v>
      </c>
      <c r="P105" s="60">
        <f t="shared" si="17"/>
        <v>-61.93</v>
      </c>
      <c r="Q105" s="55">
        <f t="shared" si="16"/>
        <v>0</v>
      </c>
      <c r="R105" s="59" t="str">
        <f t="shared" si="15"/>
        <v>SIM</v>
      </c>
      <c r="S105" s="15"/>
    </row>
    <row r="106" spans="2:19" x14ac:dyDescent="0.2">
      <c r="B106" s="5" t="s">
        <v>581</v>
      </c>
      <c r="C106" s="5" t="s">
        <v>206</v>
      </c>
      <c r="D106" s="22">
        <f t="shared" si="9"/>
        <v>10</v>
      </c>
      <c r="E106" s="5" t="s">
        <v>261</v>
      </c>
      <c r="F106" s="20">
        <v>34576</v>
      </c>
      <c r="G106" s="34">
        <v>1</v>
      </c>
      <c r="H106" s="39">
        <v>113.39</v>
      </c>
      <c r="I106" s="36">
        <f t="shared" si="10"/>
        <v>113.39</v>
      </c>
      <c r="J106" s="45">
        <v>10</v>
      </c>
      <c r="K106" s="46">
        <f t="shared" si="11"/>
        <v>120</v>
      </c>
      <c r="L106" s="42">
        <f t="shared" si="12"/>
        <v>27</v>
      </c>
      <c r="M106" s="24">
        <f t="shared" si="13"/>
        <v>328</v>
      </c>
      <c r="N106" s="26">
        <v>0</v>
      </c>
      <c r="O106" s="61">
        <v>0</v>
      </c>
      <c r="P106" s="60">
        <f t="shared" si="17"/>
        <v>-113.39</v>
      </c>
      <c r="Q106" s="55">
        <f t="shared" si="16"/>
        <v>0</v>
      </c>
      <c r="R106" s="59" t="str">
        <f t="shared" si="15"/>
        <v>SIM</v>
      </c>
      <c r="S106" s="15"/>
    </row>
    <row r="107" spans="2:19" x14ac:dyDescent="0.2">
      <c r="B107" s="5" t="s">
        <v>581</v>
      </c>
      <c r="C107" s="5" t="s">
        <v>208</v>
      </c>
      <c r="D107" s="22">
        <f t="shared" si="9"/>
        <v>10</v>
      </c>
      <c r="E107" s="5" t="s">
        <v>44</v>
      </c>
      <c r="F107" s="20">
        <v>34638</v>
      </c>
      <c r="G107" s="34">
        <v>1</v>
      </c>
      <c r="H107" s="39">
        <v>709</v>
      </c>
      <c r="I107" s="36">
        <f t="shared" si="10"/>
        <v>709</v>
      </c>
      <c r="J107" s="45">
        <v>10</v>
      </c>
      <c r="K107" s="46">
        <f t="shared" si="11"/>
        <v>120</v>
      </c>
      <c r="L107" s="42">
        <f t="shared" si="12"/>
        <v>27</v>
      </c>
      <c r="M107" s="24">
        <f t="shared" si="13"/>
        <v>326</v>
      </c>
      <c r="N107" s="26">
        <v>0</v>
      </c>
      <c r="O107" s="61">
        <v>0</v>
      </c>
      <c r="P107" s="60">
        <f t="shared" si="17"/>
        <v>-709</v>
      </c>
      <c r="Q107" s="55">
        <f t="shared" si="16"/>
        <v>0</v>
      </c>
      <c r="R107" s="59" t="str">
        <f t="shared" si="15"/>
        <v>SIM</v>
      </c>
      <c r="S107" s="15"/>
    </row>
    <row r="108" spans="2:19" x14ac:dyDescent="0.2">
      <c r="B108" s="5" t="s">
        <v>581</v>
      </c>
      <c r="C108" s="5" t="s">
        <v>208</v>
      </c>
      <c r="D108" s="22">
        <f t="shared" si="9"/>
        <v>10</v>
      </c>
      <c r="E108" s="5" t="s">
        <v>42</v>
      </c>
      <c r="F108" s="20">
        <v>34638</v>
      </c>
      <c r="G108" s="34">
        <v>1</v>
      </c>
      <c r="H108" s="39">
        <v>435</v>
      </c>
      <c r="I108" s="36">
        <f t="shared" si="10"/>
        <v>435</v>
      </c>
      <c r="J108" s="45">
        <v>10</v>
      </c>
      <c r="K108" s="46">
        <f t="shared" si="11"/>
        <v>120</v>
      </c>
      <c r="L108" s="42">
        <f t="shared" si="12"/>
        <v>27</v>
      </c>
      <c r="M108" s="24">
        <f t="shared" si="13"/>
        <v>326</v>
      </c>
      <c r="N108" s="26">
        <v>0</v>
      </c>
      <c r="O108" s="61">
        <v>0</v>
      </c>
      <c r="P108" s="60">
        <f t="shared" si="17"/>
        <v>-435</v>
      </c>
      <c r="Q108" s="55">
        <f t="shared" si="16"/>
        <v>0</v>
      </c>
      <c r="R108" s="59" t="str">
        <f t="shared" si="15"/>
        <v>SIM</v>
      </c>
      <c r="S108" s="15"/>
    </row>
    <row r="109" spans="2:19" x14ac:dyDescent="0.2">
      <c r="B109" s="5" t="s">
        <v>581</v>
      </c>
      <c r="C109" s="5" t="s">
        <v>206</v>
      </c>
      <c r="D109" s="22">
        <f t="shared" si="9"/>
        <v>10</v>
      </c>
      <c r="E109" s="5" t="s">
        <v>227</v>
      </c>
      <c r="F109" s="20">
        <v>34638</v>
      </c>
      <c r="G109" s="34">
        <v>3</v>
      </c>
      <c r="H109" s="39">
        <v>57</v>
      </c>
      <c r="I109" s="36">
        <f t="shared" si="10"/>
        <v>171</v>
      </c>
      <c r="J109" s="45">
        <v>10</v>
      </c>
      <c r="K109" s="46">
        <f t="shared" si="11"/>
        <v>120</v>
      </c>
      <c r="L109" s="42">
        <f t="shared" si="12"/>
        <v>27</v>
      </c>
      <c r="M109" s="24">
        <f t="shared" si="13"/>
        <v>326</v>
      </c>
      <c r="N109" s="26">
        <v>0</v>
      </c>
      <c r="O109" s="61">
        <v>0</v>
      </c>
      <c r="P109" s="60">
        <f t="shared" si="17"/>
        <v>-171</v>
      </c>
      <c r="Q109" s="55">
        <f t="shared" si="16"/>
        <v>0</v>
      </c>
      <c r="R109" s="59" t="str">
        <f t="shared" si="15"/>
        <v>SIM</v>
      </c>
      <c r="S109" s="15"/>
    </row>
    <row r="110" spans="2:19" x14ac:dyDescent="0.2">
      <c r="B110" s="5" t="s">
        <v>581</v>
      </c>
      <c r="C110" s="5" t="s">
        <v>206</v>
      </c>
      <c r="D110" s="22">
        <f t="shared" si="9"/>
        <v>10</v>
      </c>
      <c r="E110" s="5" t="s">
        <v>263</v>
      </c>
      <c r="F110" s="20">
        <v>34668</v>
      </c>
      <c r="G110" s="34">
        <v>2</v>
      </c>
      <c r="H110" s="64">
        <v>75.8</v>
      </c>
      <c r="I110" s="36">
        <f t="shared" si="10"/>
        <v>151.6</v>
      </c>
      <c r="J110" s="45">
        <v>10</v>
      </c>
      <c r="K110" s="46">
        <f t="shared" si="11"/>
        <v>120</v>
      </c>
      <c r="L110" s="42">
        <f t="shared" si="12"/>
        <v>27</v>
      </c>
      <c r="M110" s="24">
        <f t="shared" si="13"/>
        <v>325</v>
      </c>
      <c r="N110" s="26">
        <v>0</v>
      </c>
      <c r="O110" s="61">
        <v>0</v>
      </c>
      <c r="P110" s="60">
        <f t="shared" si="17"/>
        <v>-151.6</v>
      </c>
      <c r="Q110" s="55">
        <f t="shared" si="16"/>
        <v>0</v>
      </c>
      <c r="R110" s="59" t="str">
        <f t="shared" si="15"/>
        <v>SIM</v>
      </c>
      <c r="S110" s="15"/>
    </row>
    <row r="111" spans="2:19" x14ac:dyDescent="0.2">
      <c r="B111" s="5" t="s">
        <v>581</v>
      </c>
      <c r="C111" s="5" t="s">
        <v>206</v>
      </c>
      <c r="D111" s="22">
        <f t="shared" si="9"/>
        <v>10</v>
      </c>
      <c r="E111" s="5" t="s">
        <v>264</v>
      </c>
      <c r="F111" s="20">
        <v>34668</v>
      </c>
      <c r="G111" s="34">
        <v>1</v>
      </c>
      <c r="H111" s="64">
        <v>180</v>
      </c>
      <c r="I111" s="36">
        <f t="shared" si="10"/>
        <v>180</v>
      </c>
      <c r="J111" s="45">
        <v>10</v>
      </c>
      <c r="K111" s="46">
        <f t="shared" si="11"/>
        <v>120</v>
      </c>
      <c r="L111" s="42">
        <f t="shared" si="12"/>
        <v>27</v>
      </c>
      <c r="M111" s="24">
        <f t="shared" si="13"/>
        <v>325</v>
      </c>
      <c r="N111" s="26">
        <v>0</v>
      </c>
      <c r="O111" s="61">
        <v>0</v>
      </c>
      <c r="P111" s="60">
        <f t="shared" si="17"/>
        <v>-180</v>
      </c>
      <c r="Q111" s="55">
        <f t="shared" si="16"/>
        <v>0</v>
      </c>
      <c r="R111" s="59" t="str">
        <f t="shared" si="15"/>
        <v>SIM</v>
      </c>
      <c r="S111" s="15"/>
    </row>
    <row r="112" spans="2:19" x14ac:dyDescent="0.2">
      <c r="B112" s="5" t="s">
        <v>581</v>
      </c>
      <c r="C112" s="5" t="s">
        <v>206</v>
      </c>
      <c r="D112" s="22">
        <f t="shared" si="9"/>
        <v>10</v>
      </c>
      <c r="E112" s="5" t="s">
        <v>265</v>
      </c>
      <c r="F112" s="20">
        <v>34668</v>
      </c>
      <c r="G112" s="34">
        <v>1</v>
      </c>
      <c r="H112" s="64">
        <v>117.5</v>
      </c>
      <c r="I112" s="36">
        <f t="shared" si="10"/>
        <v>117.5</v>
      </c>
      <c r="J112" s="45">
        <v>10</v>
      </c>
      <c r="K112" s="46">
        <f t="shared" si="11"/>
        <v>120</v>
      </c>
      <c r="L112" s="42">
        <f t="shared" si="12"/>
        <v>27</v>
      </c>
      <c r="M112" s="24">
        <f t="shared" si="13"/>
        <v>325</v>
      </c>
      <c r="N112" s="26">
        <v>0</v>
      </c>
      <c r="O112" s="61">
        <v>0</v>
      </c>
      <c r="P112" s="60">
        <f t="shared" si="17"/>
        <v>-117.5</v>
      </c>
      <c r="Q112" s="55">
        <f t="shared" si="16"/>
        <v>0</v>
      </c>
      <c r="R112" s="59" t="str">
        <f t="shared" si="15"/>
        <v>SIM</v>
      </c>
      <c r="S112" s="15"/>
    </row>
    <row r="113" spans="2:19" x14ac:dyDescent="0.2">
      <c r="B113" s="5" t="s">
        <v>581</v>
      </c>
      <c r="C113" s="5" t="s">
        <v>206</v>
      </c>
      <c r="D113" s="22">
        <f t="shared" si="9"/>
        <v>10</v>
      </c>
      <c r="E113" s="5" t="s">
        <v>263</v>
      </c>
      <c r="F113" s="20">
        <v>34668</v>
      </c>
      <c r="G113" s="34">
        <v>8</v>
      </c>
      <c r="H113" s="64">
        <v>36.4</v>
      </c>
      <c r="I113" s="36">
        <f t="shared" si="10"/>
        <v>291.2</v>
      </c>
      <c r="J113" s="45">
        <v>10</v>
      </c>
      <c r="K113" s="46">
        <f t="shared" si="11"/>
        <v>120</v>
      </c>
      <c r="L113" s="42">
        <f t="shared" si="12"/>
        <v>27</v>
      </c>
      <c r="M113" s="24">
        <f t="shared" si="13"/>
        <v>325</v>
      </c>
      <c r="N113" s="26">
        <v>0</v>
      </c>
      <c r="O113" s="61">
        <v>0</v>
      </c>
      <c r="P113" s="60">
        <f t="shared" si="17"/>
        <v>-291.2</v>
      </c>
      <c r="Q113" s="55">
        <f t="shared" si="16"/>
        <v>0</v>
      </c>
      <c r="R113" s="59" t="str">
        <f t="shared" si="15"/>
        <v>SIM</v>
      </c>
      <c r="S113" s="15"/>
    </row>
    <row r="114" spans="2:19" x14ac:dyDescent="0.2">
      <c r="B114" s="5" t="s">
        <v>581</v>
      </c>
      <c r="C114" s="5" t="s">
        <v>206</v>
      </c>
      <c r="D114" s="22">
        <f t="shared" si="9"/>
        <v>10</v>
      </c>
      <c r="E114" s="5" t="s">
        <v>266</v>
      </c>
      <c r="F114" s="20">
        <v>34668</v>
      </c>
      <c r="G114" s="34">
        <v>1</v>
      </c>
      <c r="H114" s="64">
        <v>49</v>
      </c>
      <c r="I114" s="36">
        <f t="shared" si="10"/>
        <v>49</v>
      </c>
      <c r="J114" s="45">
        <v>10</v>
      </c>
      <c r="K114" s="46">
        <f t="shared" si="11"/>
        <v>120</v>
      </c>
      <c r="L114" s="42">
        <f t="shared" si="12"/>
        <v>27</v>
      </c>
      <c r="M114" s="24">
        <f t="shared" si="13"/>
        <v>325</v>
      </c>
      <c r="N114" s="26">
        <v>0</v>
      </c>
      <c r="O114" s="61">
        <v>0</v>
      </c>
      <c r="P114" s="60">
        <f t="shared" si="17"/>
        <v>-49</v>
      </c>
      <c r="Q114" s="55">
        <f t="shared" si="16"/>
        <v>0</v>
      </c>
      <c r="R114" s="59" t="str">
        <f t="shared" si="15"/>
        <v>SIM</v>
      </c>
      <c r="S114" s="15"/>
    </row>
    <row r="115" spans="2:19" x14ac:dyDescent="0.2">
      <c r="B115" s="5" t="s">
        <v>581</v>
      </c>
      <c r="C115" s="5" t="s">
        <v>206</v>
      </c>
      <c r="D115" s="22">
        <f t="shared" si="9"/>
        <v>10</v>
      </c>
      <c r="E115" s="5" t="s">
        <v>267</v>
      </c>
      <c r="F115" s="20">
        <v>34668</v>
      </c>
      <c r="G115" s="34">
        <v>1</v>
      </c>
      <c r="H115" s="64">
        <v>42.2</v>
      </c>
      <c r="I115" s="36">
        <f t="shared" si="10"/>
        <v>42.2</v>
      </c>
      <c r="J115" s="45">
        <v>10</v>
      </c>
      <c r="K115" s="46">
        <f t="shared" si="11"/>
        <v>120</v>
      </c>
      <c r="L115" s="42">
        <f t="shared" si="12"/>
        <v>27</v>
      </c>
      <c r="M115" s="24">
        <f t="shared" si="13"/>
        <v>325</v>
      </c>
      <c r="N115" s="26">
        <v>0</v>
      </c>
      <c r="O115" s="61">
        <v>0</v>
      </c>
      <c r="P115" s="60">
        <f t="shared" si="17"/>
        <v>-42.2</v>
      </c>
      <c r="Q115" s="55">
        <f t="shared" si="16"/>
        <v>0</v>
      </c>
      <c r="R115" s="59" t="str">
        <f t="shared" si="15"/>
        <v>SIM</v>
      </c>
      <c r="S115" s="15"/>
    </row>
    <row r="116" spans="2:19" x14ac:dyDescent="0.2">
      <c r="B116" s="5" t="s">
        <v>581</v>
      </c>
      <c r="C116" s="5" t="s">
        <v>206</v>
      </c>
      <c r="D116" s="22">
        <f t="shared" si="9"/>
        <v>10</v>
      </c>
      <c r="E116" s="5" t="s">
        <v>223</v>
      </c>
      <c r="F116" s="20">
        <v>34668</v>
      </c>
      <c r="G116" s="34">
        <v>1</v>
      </c>
      <c r="H116" s="64">
        <v>82.2</v>
      </c>
      <c r="I116" s="36">
        <f t="shared" si="10"/>
        <v>82.2</v>
      </c>
      <c r="J116" s="45">
        <v>10</v>
      </c>
      <c r="K116" s="46">
        <f t="shared" si="11"/>
        <v>120</v>
      </c>
      <c r="L116" s="42">
        <f t="shared" si="12"/>
        <v>27</v>
      </c>
      <c r="M116" s="24">
        <f t="shared" si="13"/>
        <v>325</v>
      </c>
      <c r="N116" s="26">
        <v>0</v>
      </c>
      <c r="O116" s="61">
        <v>0</v>
      </c>
      <c r="P116" s="60">
        <f t="shared" si="17"/>
        <v>-82.2</v>
      </c>
      <c r="Q116" s="55">
        <f t="shared" si="16"/>
        <v>0</v>
      </c>
      <c r="R116" s="59" t="str">
        <f t="shared" si="15"/>
        <v>SIM</v>
      </c>
      <c r="S116" s="15"/>
    </row>
    <row r="117" spans="2:19" x14ac:dyDescent="0.2">
      <c r="B117" s="5" t="s">
        <v>581</v>
      </c>
      <c r="C117" s="5" t="s">
        <v>206</v>
      </c>
      <c r="D117" s="22">
        <f t="shared" si="9"/>
        <v>10</v>
      </c>
      <c r="E117" s="5" t="s">
        <v>232</v>
      </c>
      <c r="F117" s="20">
        <v>34668</v>
      </c>
      <c r="G117" s="34">
        <v>1</v>
      </c>
      <c r="H117" s="64">
        <v>220</v>
      </c>
      <c r="I117" s="36">
        <f t="shared" si="10"/>
        <v>220</v>
      </c>
      <c r="J117" s="45">
        <v>10</v>
      </c>
      <c r="K117" s="46">
        <f t="shared" si="11"/>
        <v>120</v>
      </c>
      <c r="L117" s="42">
        <f t="shared" si="12"/>
        <v>27</v>
      </c>
      <c r="M117" s="24">
        <f t="shared" si="13"/>
        <v>325</v>
      </c>
      <c r="N117" s="26">
        <v>0</v>
      </c>
      <c r="O117" s="61">
        <v>0</v>
      </c>
      <c r="P117" s="60">
        <f t="shared" si="17"/>
        <v>-220</v>
      </c>
      <c r="Q117" s="55">
        <f t="shared" si="16"/>
        <v>0</v>
      </c>
      <c r="R117" s="59" t="str">
        <f t="shared" si="15"/>
        <v>SIM</v>
      </c>
      <c r="S117" s="15"/>
    </row>
    <row r="118" spans="2:19" x14ac:dyDescent="0.2">
      <c r="B118" s="5" t="s">
        <v>581</v>
      </c>
      <c r="C118" s="5" t="s">
        <v>206</v>
      </c>
      <c r="D118" s="22">
        <f t="shared" si="9"/>
        <v>10</v>
      </c>
      <c r="E118" s="5" t="s">
        <v>268</v>
      </c>
      <c r="F118" s="20">
        <v>34668</v>
      </c>
      <c r="G118" s="34">
        <v>1</v>
      </c>
      <c r="H118" s="64">
        <v>163</v>
      </c>
      <c r="I118" s="36">
        <f t="shared" si="10"/>
        <v>163</v>
      </c>
      <c r="J118" s="45">
        <v>10</v>
      </c>
      <c r="K118" s="46">
        <f t="shared" si="11"/>
        <v>120</v>
      </c>
      <c r="L118" s="42">
        <f t="shared" si="12"/>
        <v>27</v>
      </c>
      <c r="M118" s="24">
        <f t="shared" si="13"/>
        <v>325</v>
      </c>
      <c r="N118" s="26">
        <v>0</v>
      </c>
      <c r="O118" s="61">
        <v>0</v>
      </c>
      <c r="P118" s="60">
        <f t="shared" si="17"/>
        <v>-163</v>
      </c>
      <c r="Q118" s="55">
        <f t="shared" si="16"/>
        <v>0</v>
      </c>
      <c r="R118" s="59" t="str">
        <f t="shared" si="15"/>
        <v>SIM</v>
      </c>
      <c r="S118" s="15"/>
    </row>
    <row r="119" spans="2:19" x14ac:dyDescent="0.2">
      <c r="B119" s="5" t="s">
        <v>581</v>
      </c>
      <c r="C119" s="5" t="s">
        <v>206</v>
      </c>
      <c r="D119" s="22">
        <f t="shared" si="9"/>
        <v>10</v>
      </c>
      <c r="E119" s="5" t="s">
        <v>269</v>
      </c>
      <c r="F119" s="20">
        <v>34668</v>
      </c>
      <c r="G119" s="34">
        <v>1</v>
      </c>
      <c r="H119" s="64">
        <v>61</v>
      </c>
      <c r="I119" s="36">
        <f t="shared" si="10"/>
        <v>61</v>
      </c>
      <c r="J119" s="45">
        <v>10</v>
      </c>
      <c r="K119" s="46">
        <f t="shared" si="11"/>
        <v>120</v>
      </c>
      <c r="L119" s="42">
        <f t="shared" si="12"/>
        <v>27</v>
      </c>
      <c r="M119" s="24">
        <f t="shared" si="13"/>
        <v>325</v>
      </c>
      <c r="N119" s="26">
        <v>0</v>
      </c>
      <c r="O119" s="61">
        <v>0</v>
      </c>
      <c r="P119" s="60">
        <f t="shared" si="17"/>
        <v>-61</v>
      </c>
      <c r="Q119" s="55">
        <f t="shared" si="16"/>
        <v>0</v>
      </c>
      <c r="R119" s="59" t="str">
        <f t="shared" si="15"/>
        <v>SIM</v>
      </c>
      <c r="S119" s="15"/>
    </row>
    <row r="120" spans="2:19" x14ac:dyDescent="0.2">
      <c r="B120" s="5" t="s">
        <v>581</v>
      </c>
      <c r="C120" s="5" t="s">
        <v>206</v>
      </c>
      <c r="D120" s="22">
        <f t="shared" si="9"/>
        <v>10</v>
      </c>
      <c r="E120" s="5" t="s">
        <v>241</v>
      </c>
      <c r="F120" s="20">
        <v>34668</v>
      </c>
      <c r="G120" s="34">
        <v>1</v>
      </c>
      <c r="H120" s="64">
        <v>122</v>
      </c>
      <c r="I120" s="36">
        <f t="shared" si="10"/>
        <v>122</v>
      </c>
      <c r="J120" s="45">
        <v>10</v>
      </c>
      <c r="K120" s="46">
        <f t="shared" si="11"/>
        <v>120</v>
      </c>
      <c r="L120" s="42">
        <f t="shared" si="12"/>
        <v>27</v>
      </c>
      <c r="M120" s="24">
        <f t="shared" si="13"/>
        <v>325</v>
      </c>
      <c r="N120" s="26">
        <v>0</v>
      </c>
      <c r="O120" s="61">
        <v>0</v>
      </c>
      <c r="P120" s="60">
        <f t="shared" si="17"/>
        <v>-122</v>
      </c>
      <c r="Q120" s="55">
        <f t="shared" si="16"/>
        <v>0</v>
      </c>
      <c r="R120" s="59" t="str">
        <f t="shared" si="15"/>
        <v>SIM</v>
      </c>
      <c r="S120" s="15"/>
    </row>
    <row r="121" spans="2:19" x14ac:dyDescent="0.2">
      <c r="B121" s="5" t="s">
        <v>581</v>
      </c>
      <c r="C121" s="5" t="s">
        <v>206</v>
      </c>
      <c r="D121" s="22">
        <f t="shared" si="9"/>
        <v>10</v>
      </c>
      <c r="E121" s="5" t="s">
        <v>270</v>
      </c>
      <c r="F121" s="20">
        <v>34668</v>
      </c>
      <c r="G121" s="34">
        <v>1</v>
      </c>
      <c r="H121" s="64">
        <v>120</v>
      </c>
      <c r="I121" s="36">
        <f t="shared" si="10"/>
        <v>120</v>
      </c>
      <c r="J121" s="45">
        <v>10</v>
      </c>
      <c r="K121" s="46">
        <f t="shared" si="11"/>
        <v>120</v>
      </c>
      <c r="L121" s="42">
        <f t="shared" si="12"/>
        <v>27</v>
      </c>
      <c r="M121" s="24">
        <f t="shared" si="13"/>
        <v>325</v>
      </c>
      <c r="N121" s="26">
        <v>0</v>
      </c>
      <c r="O121" s="61">
        <v>0</v>
      </c>
      <c r="P121" s="60">
        <f t="shared" si="17"/>
        <v>-120</v>
      </c>
      <c r="Q121" s="55">
        <f t="shared" si="16"/>
        <v>0</v>
      </c>
      <c r="R121" s="59" t="str">
        <f t="shared" si="15"/>
        <v>SIM</v>
      </c>
      <c r="S121" s="15"/>
    </row>
    <row r="122" spans="2:19" x14ac:dyDescent="0.2">
      <c r="B122" s="5" t="s">
        <v>581</v>
      </c>
      <c r="C122" s="5" t="s">
        <v>208</v>
      </c>
      <c r="D122" s="22">
        <f t="shared" si="9"/>
        <v>10</v>
      </c>
      <c r="E122" s="5" t="s">
        <v>43</v>
      </c>
      <c r="F122" s="20">
        <v>34698</v>
      </c>
      <c r="G122" s="34">
        <v>1</v>
      </c>
      <c r="H122" s="39">
        <v>1159</v>
      </c>
      <c r="I122" s="36">
        <f t="shared" si="10"/>
        <v>1159</v>
      </c>
      <c r="J122" s="45">
        <v>10</v>
      </c>
      <c r="K122" s="46">
        <f t="shared" si="11"/>
        <v>120</v>
      </c>
      <c r="L122" s="42">
        <f t="shared" si="12"/>
        <v>27</v>
      </c>
      <c r="M122" s="24">
        <f t="shared" si="13"/>
        <v>324</v>
      </c>
      <c r="N122" s="26">
        <v>0</v>
      </c>
      <c r="O122" s="61">
        <v>0</v>
      </c>
      <c r="P122" s="60">
        <f t="shared" si="17"/>
        <v>-1159</v>
      </c>
      <c r="Q122" s="55">
        <f t="shared" si="16"/>
        <v>0</v>
      </c>
      <c r="R122" s="59" t="str">
        <f t="shared" si="15"/>
        <v>SIM</v>
      </c>
      <c r="S122" s="15"/>
    </row>
    <row r="123" spans="2:19" x14ac:dyDescent="0.2">
      <c r="B123" s="5" t="s">
        <v>581</v>
      </c>
      <c r="C123" s="5" t="s">
        <v>208</v>
      </c>
      <c r="D123" s="22">
        <f t="shared" si="9"/>
        <v>10</v>
      </c>
      <c r="E123" s="5" t="s">
        <v>45</v>
      </c>
      <c r="F123" s="20">
        <v>34729</v>
      </c>
      <c r="G123" s="34">
        <v>1</v>
      </c>
      <c r="H123" s="39">
        <v>46</v>
      </c>
      <c r="I123" s="36">
        <f t="shared" si="10"/>
        <v>46</v>
      </c>
      <c r="J123" s="45">
        <v>10</v>
      </c>
      <c r="K123" s="46">
        <f t="shared" si="11"/>
        <v>120</v>
      </c>
      <c r="L123" s="42">
        <f t="shared" si="12"/>
        <v>26</v>
      </c>
      <c r="M123" s="24">
        <f t="shared" si="13"/>
        <v>323</v>
      </c>
      <c r="N123" s="26">
        <v>0</v>
      </c>
      <c r="O123" s="61">
        <v>0</v>
      </c>
      <c r="P123" s="60">
        <f t="shared" si="17"/>
        <v>-46</v>
      </c>
      <c r="Q123" s="55">
        <f t="shared" si="16"/>
        <v>0</v>
      </c>
      <c r="R123" s="59" t="str">
        <f t="shared" si="15"/>
        <v>SIM</v>
      </c>
      <c r="S123" s="15"/>
    </row>
    <row r="124" spans="2:19" x14ac:dyDescent="0.2">
      <c r="B124" s="5" t="s">
        <v>581</v>
      </c>
      <c r="C124" s="5" t="s">
        <v>206</v>
      </c>
      <c r="D124" s="22">
        <f t="shared" si="9"/>
        <v>10</v>
      </c>
      <c r="E124" s="5" t="s">
        <v>271</v>
      </c>
      <c r="F124" s="20">
        <v>34729</v>
      </c>
      <c r="G124" s="34">
        <v>1</v>
      </c>
      <c r="H124" s="39">
        <v>555</v>
      </c>
      <c r="I124" s="36">
        <f t="shared" si="10"/>
        <v>555</v>
      </c>
      <c r="J124" s="45">
        <v>10</v>
      </c>
      <c r="K124" s="46">
        <f t="shared" si="11"/>
        <v>120</v>
      </c>
      <c r="L124" s="42">
        <f t="shared" si="12"/>
        <v>26</v>
      </c>
      <c r="M124" s="24">
        <f t="shared" si="13"/>
        <v>323</v>
      </c>
      <c r="N124" s="26">
        <v>0</v>
      </c>
      <c r="O124" s="61">
        <v>0</v>
      </c>
      <c r="P124" s="60">
        <f t="shared" si="17"/>
        <v>-555</v>
      </c>
      <c r="Q124" s="55">
        <f t="shared" si="16"/>
        <v>0</v>
      </c>
      <c r="R124" s="59" t="str">
        <f t="shared" si="15"/>
        <v>SIM</v>
      </c>
      <c r="S124" s="15"/>
    </row>
    <row r="125" spans="2:19" x14ac:dyDescent="0.2">
      <c r="B125" s="5" t="s">
        <v>581</v>
      </c>
      <c r="C125" s="5" t="s">
        <v>206</v>
      </c>
      <c r="D125" s="22">
        <f t="shared" si="9"/>
        <v>10</v>
      </c>
      <c r="E125" s="5" t="s">
        <v>272</v>
      </c>
      <c r="F125" s="20">
        <v>34758</v>
      </c>
      <c r="G125" s="34">
        <v>1</v>
      </c>
      <c r="H125" s="39">
        <v>891</v>
      </c>
      <c r="I125" s="36">
        <f t="shared" si="10"/>
        <v>891</v>
      </c>
      <c r="J125" s="45">
        <v>10</v>
      </c>
      <c r="K125" s="46">
        <f t="shared" si="11"/>
        <v>120</v>
      </c>
      <c r="L125" s="42">
        <f t="shared" si="12"/>
        <v>26</v>
      </c>
      <c r="M125" s="24">
        <f t="shared" si="13"/>
        <v>322</v>
      </c>
      <c r="N125" s="26">
        <v>0</v>
      </c>
      <c r="O125" s="61">
        <v>0</v>
      </c>
      <c r="P125" s="60">
        <f t="shared" si="17"/>
        <v>-891</v>
      </c>
      <c r="Q125" s="55">
        <f t="shared" si="16"/>
        <v>0</v>
      </c>
      <c r="R125" s="59" t="str">
        <f t="shared" si="15"/>
        <v>SIM</v>
      </c>
      <c r="S125" s="15"/>
    </row>
    <row r="126" spans="2:19" x14ac:dyDescent="0.2">
      <c r="B126" s="5" t="s">
        <v>581</v>
      </c>
      <c r="C126" s="5" t="s">
        <v>206</v>
      </c>
      <c r="D126" s="22">
        <f t="shared" si="9"/>
        <v>10</v>
      </c>
      <c r="E126" s="5" t="s">
        <v>241</v>
      </c>
      <c r="F126" s="20">
        <v>34819</v>
      </c>
      <c r="G126" s="34">
        <v>1</v>
      </c>
      <c r="H126" s="64">
        <v>148</v>
      </c>
      <c r="I126" s="36">
        <f t="shared" si="10"/>
        <v>148</v>
      </c>
      <c r="J126" s="45">
        <v>10</v>
      </c>
      <c r="K126" s="46">
        <f t="shared" si="11"/>
        <v>120</v>
      </c>
      <c r="L126" s="42">
        <f t="shared" si="12"/>
        <v>26</v>
      </c>
      <c r="M126" s="24">
        <f t="shared" si="13"/>
        <v>320</v>
      </c>
      <c r="N126" s="26">
        <v>0</v>
      </c>
      <c r="O126" s="61">
        <v>0</v>
      </c>
      <c r="P126" s="60">
        <f t="shared" si="17"/>
        <v>-148</v>
      </c>
      <c r="Q126" s="55">
        <f t="shared" si="16"/>
        <v>0</v>
      </c>
      <c r="R126" s="59" t="str">
        <f t="shared" si="15"/>
        <v>SIM</v>
      </c>
      <c r="S126" s="15"/>
    </row>
    <row r="127" spans="2:19" x14ac:dyDescent="0.2">
      <c r="B127" s="5" t="s">
        <v>581</v>
      </c>
      <c r="C127" s="5" t="s">
        <v>206</v>
      </c>
      <c r="D127" s="22">
        <f t="shared" si="9"/>
        <v>10</v>
      </c>
      <c r="E127" s="5" t="s">
        <v>233</v>
      </c>
      <c r="F127" s="20">
        <v>34819</v>
      </c>
      <c r="G127" s="34">
        <v>1</v>
      </c>
      <c r="H127" s="64">
        <v>55</v>
      </c>
      <c r="I127" s="36">
        <f t="shared" si="10"/>
        <v>55</v>
      </c>
      <c r="J127" s="45">
        <v>10</v>
      </c>
      <c r="K127" s="46">
        <f t="shared" si="11"/>
        <v>120</v>
      </c>
      <c r="L127" s="42">
        <f t="shared" si="12"/>
        <v>26</v>
      </c>
      <c r="M127" s="24">
        <f t="shared" si="13"/>
        <v>320</v>
      </c>
      <c r="N127" s="26">
        <v>0</v>
      </c>
      <c r="O127" s="61">
        <v>0</v>
      </c>
      <c r="P127" s="60">
        <f t="shared" si="17"/>
        <v>-55</v>
      </c>
      <c r="Q127" s="55">
        <f t="shared" si="16"/>
        <v>0</v>
      </c>
      <c r="R127" s="59" t="str">
        <f t="shared" si="15"/>
        <v>SIM</v>
      </c>
      <c r="S127" s="15"/>
    </row>
    <row r="128" spans="2:19" x14ac:dyDescent="0.2">
      <c r="B128" s="5" t="s">
        <v>581</v>
      </c>
      <c r="C128" s="5" t="s">
        <v>206</v>
      </c>
      <c r="D128" s="22">
        <f t="shared" si="9"/>
        <v>10</v>
      </c>
      <c r="E128" s="5" t="s">
        <v>212</v>
      </c>
      <c r="F128" s="20">
        <v>34819</v>
      </c>
      <c r="G128" s="34">
        <v>1</v>
      </c>
      <c r="H128" s="64">
        <v>198</v>
      </c>
      <c r="I128" s="36">
        <f t="shared" si="10"/>
        <v>198</v>
      </c>
      <c r="J128" s="45">
        <v>10</v>
      </c>
      <c r="K128" s="46">
        <f t="shared" si="11"/>
        <v>120</v>
      </c>
      <c r="L128" s="42">
        <f t="shared" si="12"/>
        <v>26</v>
      </c>
      <c r="M128" s="24">
        <f t="shared" si="13"/>
        <v>320</v>
      </c>
      <c r="N128" s="26">
        <v>0</v>
      </c>
      <c r="O128" s="61">
        <v>0</v>
      </c>
      <c r="P128" s="60">
        <f t="shared" si="17"/>
        <v>-198</v>
      </c>
      <c r="Q128" s="55">
        <f t="shared" si="16"/>
        <v>0</v>
      </c>
      <c r="R128" s="59" t="str">
        <f t="shared" si="15"/>
        <v>SIM</v>
      </c>
      <c r="S128" s="15"/>
    </row>
    <row r="129" spans="2:19" x14ac:dyDescent="0.2">
      <c r="B129" s="5" t="s">
        <v>581</v>
      </c>
      <c r="C129" s="5" t="s">
        <v>206</v>
      </c>
      <c r="D129" s="22">
        <f t="shared" si="9"/>
        <v>10</v>
      </c>
      <c r="E129" s="5" t="s">
        <v>227</v>
      </c>
      <c r="F129" s="20">
        <v>34819</v>
      </c>
      <c r="G129" s="34">
        <v>5</v>
      </c>
      <c r="H129" s="64">
        <v>49</v>
      </c>
      <c r="I129" s="36">
        <f t="shared" si="10"/>
        <v>245</v>
      </c>
      <c r="J129" s="45">
        <v>10</v>
      </c>
      <c r="K129" s="46">
        <f t="shared" si="11"/>
        <v>120</v>
      </c>
      <c r="L129" s="42">
        <f t="shared" si="12"/>
        <v>26</v>
      </c>
      <c r="M129" s="24">
        <f t="shared" si="13"/>
        <v>320</v>
      </c>
      <c r="N129" s="26">
        <v>0</v>
      </c>
      <c r="O129" s="61">
        <v>0</v>
      </c>
      <c r="P129" s="60">
        <f t="shared" si="17"/>
        <v>-245</v>
      </c>
      <c r="Q129" s="55">
        <f t="shared" si="16"/>
        <v>0</v>
      </c>
      <c r="R129" s="59" t="str">
        <f t="shared" si="15"/>
        <v>SIM</v>
      </c>
      <c r="S129" s="15"/>
    </row>
    <row r="130" spans="2:19" x14ac:dyDescent="0.2">
      <c r="B130" s="5" t="s">
        <v>581</v>
      </c>
      <c r="C130" s="5" t="s">
        <v>206</v>
      </c>
      <c r="D130" s="22">
        <f t="shared" si="9"/>
        <v>10</v>
      </c>
      <c r="E130" s="5" t="s">
        <v>243</v>
      </c>
      <c r="F130" s="20">
        <v>34819</v>
      </c>
      <c r="G130" s="34">
        <v>1</v>
      </c>
      <c r="H130" s="64">
        <v>289</v>
      </c>
      <c r="I130" s="36">
        <f t="shared" si="10"/>
        <v>289</v>
      </c>
      <c r="J130" s="45">
        <v>10</v>
      </c>
      <c r="K130" s="46">
        <f t="shared" si="11"/>
        <v>120</v>
      </c>
      <c r="L130" s="42">
        <f t="shared" si="12"/>
        <v>26</v>
      </c>
      <c r="M130" s="24">
        <f t="shared" si="13"/>
        <v>320</v>
      </c>
      <c r="N130" s="26">
        <v>0</v>
      </c>
      <c r="O130" s="61">
        <v>0</v>
      </c>
      <c r="P130" s="60">
        <f t="shared" si="17"/>
        <v>-289</v>
      </c>
      <c r="Q130" s="55">
        <f t="shared" si="16"/>
        <v>0</v>
      </c>
      <c r="R130" s="59" t="str">
        <f t="shared" si="15"/>
        <v>SIM</v>
      </c>
      <c r="S130" s="15"/>
    </row>
    <row r="131" spans="2:19" x14ac:dyDescent="0.2">
      <c r="B131" s="5" t="s">
        <v>581</v>
      </c>
      <c r="C131" s="5" t="s">
        <v>206</v>
      </c>
      <c r="D131" s="22">
        <f t="shared" si="9"/>
        <v>10</v>
      </c>
      <c r="E131" s="5" t="s">
        <v>273</v>
      </c>
      <c r="F131" s="20">
        <v>34819</v>
      </c>
      <c r="G131" s="34">
        <v>2</v>
      </c>
      <c r="H131" s="64">
        <v>89</v>
      </c>
      <c r="I131" s="36">
        <f t="shared" si="10"/>
        <v>178</v>
      </c>
      <c r="J131" s="45">
        <v>10</v>
      </c>
      <c r="K131" s="46">
        <f t="shared" si="11"/>
        <v>120</v>
      </c>
      <c r="L131" s="42">
        <f t="shared" si="12"/>
        <v>26</v>
      </c>
      <c r="M131" s="24">
        <f t="shared" si="13"/>
        <v>320</v>
      </c>
      <c r="N131" s="26">
        <v>0</v>
      </c>
      <c r="O131" s="61">
        <v>0</v>
      </c>
      <c r="P131" s="60">
        <f t="shared" si="17"/>
        <v>-178</v>
      </c>
      <c r="Q131" s="55">
        <f t="shared" si="16"/>
        <v>0</v>
      </c>
      <c r="R131" s="59" t="str">
        <f t="shared" si="15"/>
        <v>SIM</v>
      </c>
      <c r="S131" s="15"/>
    </row>
    <row r="132" spans="2:19" x14ac:dyDescent="0.2">
      <c r="B132" s="5" t="s">
        <v>581</v>
      </c>
      <c r="C132" s="5" t="s">
        <v>206</v>
      </c>
      <c r="D132" s="22">
        <f t="shared" ref="D132:D195" si="18">((12*100)/K132)</f>
        <v>10</v>
      </c>
      <c r="E132" s="5" t="s">
        <v>274</v>
      </c>
      <c r="F132" s="20">
        <v>34819</v>
      </c>
      <c r="G132" s="34">
        <v>2</v>
      </c>
      <c r="H132" s="64">
        <v>79</v>
      </c>
      <c r="I132" s="36">
        <f t="shared" ref="I132:I195" si="19">G132*H132</f>
        <v>158</v>
      </c>
      <c r="J132" s="45">
        <v>10</v>
      </c>
      <c r="K132" s="46">
        <f t="shared" ref="K132:K195" si="20">J132*12</f>
        <v>120</v>
      </c>
      <c r="L132" s="42">
        <f t="shared" ref="L132:L195" si="21">DATEDIF(F132,$F$2,"Y")</f>
        <v>26</v>
      </c>
      <c r="M132" s="24">
        <f t="shared" ref="M132:M195" si="22">DATEDIF(F132,$F$2,"M")</f>
        <v>320</v>
      </c>
      <c r="N132" s="26">
        <v>0</v>
      </c>
      <c r="O132" s="61">
        <v>0</v>
      </c>
      <c r="P132" s="60">
        <f t="shared" ref="P132:P163" si="23">I132*-1</f>
        <v>-158</v>
      </c>
      <c r="Q132" s="55">
        <f t="shared" si="16"/>
        <v>0</v>
      </c>
      <c r="R132" s="59" t="str">
        <f t="shared" ref="R132:R195" si="24">IF(M132&gt;K132,"SIM","NÃO")</f>
        <v>SIM</v>
      </c>
      <c r="S132" s="15"/>
    </row>
    <row r="133" spans="2:19" x14ac:dyDescent="0.2">
      <c r="B133" s="5" t="s">
        <v>581</v>
      </c>
      <c r="C133" s="5" t="s">
        <v>208</v>
      </c>
      <c r="D133" s="22">
        <f t="shared" si="18"/>
        <v>10</v>
      </c>
      <c r="E133" s="5" t="s">
        <v>46</v>
      </c>
      <c r="F133" s="20">
        <v>34880</v>
      </c>
      <c r="G133" s="34">
        <v>1</v>
      </c>
      <c r="H133" s="39">
        <v>410</v>
      </c>
      <c r="I133" s="36">
        <f t="shared" si="19"/>
        <v>410</v>
      </c>
      <c r="J133" s="45">
        <v>10</v>
      </c>
      <c r="K133" s="46">
        <f t="shared" si="20"/>
        <v>120</v>
      </c>
      <c r="L133" s="42">
        <f t="shared" si="21"/>
        <v>26</v>
      </c>
      <c r="M133" s="24">
        <f t="shared" si="22"/>
        <v>318</v>
      </c>
      <c r="N133" s="26">
        <v>0</v>
      </c>
      <c r="O133" s="61">
        <v>0</v>
      </c>
      <c r="P133" s="60">
        <f t="shared" si="23"/>
        <v>-410</v>
      </c>
      <c r="Q133" s="55">
        <f t="shared" ref="Q133:Q196" si="25">I133+P133</f>
        <v>0</v>
      </c>
      <c r="R133" s="59" t="str">
        <f t="shared" si="24"/>
        <v>SIM</v>
      </c>
      <c r="S133" s="15"/>
    </row>
    <row r="134" spans="2:19" x14ac:dyDescent="0.2">
      <c r="B134" s="5" t="s">
        <v>581</v>
      </c>
      <c r="C134" s="5" t="s">
        <v>208</v>
      </c>
      <c r="D134" s="22">
        <f t="shared" si="18"/>
        <v>10</v>
      </c>
      <c r="E134" s="5" t="s">
        <v>43</v>
      </c>
      <c r="F134" s="20">
        <v>34880</v>
      </c>
      <c r="G134" s="34">
        <v>2</v>
      </c>
      <c r="H134" s="39">
        <v>1150</v>
      </c>
      <c r="I134" s="36">
        <f t="shared" si="19"/>
        <v>2300</v>
      </c>
      <c r="J134" s="45">
        <v>10</v>
      </c>
      <c r="K134" s="46">
        <f t="shared" si="20"/>
        <v>120</v>
      </c>
      <c r="L134" s="42">
        <f t="shared" si="21"/>
        <v>26</v>
      </c>
      <c r="M134" s="24">
        <f t="shared" si="22"/>
        <v>318</v>
      </c>
      <c r="N134" s="26">
        <v>0</v>
      </c>
      <c r="O134" s="61">
        <v>0</v>
      </c>
      <c r="P134" s="60">
        <f t="shared" si="23"/>
        <v>-2300</v>
      </c>
      <c r="Q134" s="55">
        <f t="shared" si="25"/>
        <v>0</v>
      </c>
      <c r="R134" s="59" t="str">
        <f t="shared" si="24"/>
        <v>SIM</v>
      </c>
      <c r="S134" s="15"/>
    </row>
    <row r="135" spans="2:19" x14ac:dyDescent="0.2">
      <c r="B135" s="5" t="s">
        <v>581</v>
      </c>
      <c r="C135" s="5" t="s">
        <v>208</v>
      </c>
      <c r="D135" s="22">
        <f t="shared" si="18"/>
        <v>10</v>
      </c>
      <c r="E135" s="5" t="s">
        <v>47</v>
      </c>
      <c r="F135" s="20">
        <v>34911</v>
      </c>
      <c r="G135" s="34">
        <v>1</v>
      </c>
      <c r="H135" s="64">
        <v>630</v>
      </c>
      <c r="I135" s="36">
        <f t="shared" si="19"/>
        <v>630</v>
      </c>
      <c r="J135" s="45">
        <v>10</v>
      </c>
      <c r="K135" s="46">
        <f t="shared" si="20"/>
        <v>120</v>
      </c>
      <c r="L135" s="42">
        <f t="shared" si="21"/>
        <v>26</v>
      </c>
      <c r="M135" s="24">
        <f t="shared" si="22"/>
        <v>317</v>
      </c>
      <c r="N135" s="26">
        <v>0</v>
      </c>
      <c r="O135" s="61">
        <v>0</v>
      </c>
      <c r="P135" s="60">
        <f t="shared" si="23"/>
        <v>-630</v>
      </c>
      <c r="Q135" s="55">
        <f t="shared" si="25"/>
        <v>0</v>
      </c>
      <c r="R135" s="59" t="str">
        <f t="shared" si="24"/>
        <v>SIM</v>
      </c>
      <c r="S135" s="15"/>
    </row>
    <row r="136" spans="2:19" x14ac:dyDescent="0.2">
      <c r="B136" s="5" t="s">
        <v>581</v>
      </c>
      <c r="C136" s="5" t="s">
        <v>208</v>
      </c>
      <c r="D136" s="22">
        <f t="shared" si="18"/>
        <v>10</v>
      </c>
      <c r="E136" s="5" t="s">
        <v>48</v>
      </c>
      <c r="F136" s="20">
        <v>34911</v>
      </c>
      <c r="G136" s="34">
        <v>1</v>
      </c>
      <c r="H136" s="64">
        <v>7400</v>
      </c>
      <c r="I136" s="36">
        <f t="shared" si="19"/>
        <v>7400</v>
      </c>
      <c r="J136" s="45">
        <v>10</v>
      </c>
      <c r="K136" s="46">
        <f t="shared" si="20"/>
        <v>120</v>
      </c>
      <c r="L136" s="42">
        <f t="shared" si="21"/>
        <v>26</v>
      </c>
      <c r="M136" s="24">
        <f t="shared" si="22"/>
        <v>317</v>
      </c>
      <c r="N136" s="26">
        <v>0</v>
      </c>
      <c r="O136" s="61">
        <v>0</v>
      </c>
      <c r="P136" s="60">
        <f t="shared" si="23"/>
        <v>-7400</v>
      </c>
      <c r="Q136" s="55">
        <f t="shared" si="25"/>
        <v>0</v>
      </c>
      <c r="R136" s="59" t="str">
        <f t="shared" si="24"/>
        <v>SIM</v>
      </c>
      <c r="S136" s="15"/>
    </row>
    <row r="137" spans="2:19" x14ac:dyDescent="0.2">
      <c r="B137" s="5" t="s">
        <v>581</v>
      </c>
      <c r="C137" s="5" t="s">
        <v>206</v>
      </c>
      <c r="D137" s="22">
        <f t="shared" si="18"/>
        <v>10</v>
      </c>
      <c r="E137" s="5" t="s">
        <v>227</v>
      </c>
      <c r="F137" s="20">
        <v>34911</v>
      </c>
      <c r="G137" s="34">
        <v>8</v>
      </c>
      <c r="H137" s="64">
        <v>43</v>
      </c>
      <c r="I137" s="36">
        <f t="shared" si="19"/>
        <v>344</v>
      </c>
      <c r="J137" s="45">
        <v>10</v>
      </c>
      <c r="K137" s="46">
        <f t="shared" si="20"/>
        <v>120</v>
      </c>
      <c r="L137" s="42">
        <f t="shared" si="21"/>
        <v>26</v>
      </c>
      <c r="M137" s="24">
        <f t="shared" si="22"/>
        <v>317</v>
      </c>
      <c r="N137" s="26">
        <v>0</v>
      </c>
      <c r="O137" s="61">
        <v>0</v>
      </c>
      <c r="P137" s="60">
        <f t="shared" si="23"/>
        <v>-344</v>
      </c>
      <c r="Q137" s="55">
        <f t="shared" si="25"/>
        <v>0</v>
      </c>
      <c r="R137" s="59" t="str">
        <f t="shared" si="24"/>
        <v>SIM</v>
      </c>
      <c r="S137" s="15"/>
    </row>
    <row r="138" spans="2:19" x14ac:dyDescent="0.2">
      <c r="B138" s="5" t="s">
        <v>581</v>
      </c>
      <c r="C138" s="5" t="s">
        <v>206</v>
      </c>
      <c r="D138" s="22">
        <f t="shared" si="18"/>
        <v>10</v>
      </c>
      <c r="E138" s="5" t="s">
        <v>270</v>
      </c>
      <c r="F138" s="20">
        <v>34911</v>
      </c>
      <c r="G138" s="34">
        <v>1</v>
      </c>
      <c r="H138" s="64">
        <v>200</v>
      </c>
      <c r="I138" s="36">
        <f t="shared" si="19"/>
        <v>200</v>
      </c>
      <c r="J138" s="45">
        <v>10</v>
      </c>
      <c r="K138" s="46">
        <f t="shared" si="20"/>
        <v>120</v>
      </c>
      <c r="L138" s="42">
        <f t="shared" si="21"/>
        <v>26</v>
      </c>
      <c r="M138" s="24">
        <f t="shared" si="22"/>
        <v>317</v>
      </c>
      <c r="N138" s="26">
        <v>0</v>
      </c>
      <c r="O138" s="61">
        <v>0</v>
      </c>
      <c r="P138" s="60">
        <f t="shared" si="23"/>
        <v>-200</v>
      </c>
      <c r="Q138" s="55">
        <f t="shared" si="25"/>
        <v>0</v>
      </c>
      <c r="R138" s="59" t="str">
        <f t="shared" si="24"/>
        <v>SIM</v>
      </c>
      <c r="S138" s="15"/>
    </row>
    <row r="139" spans="2:19" x14ac:dyDescent="0.2">
      <c r="B139" s="5" t="s">
        <v>581</v>
      </c>
      <c r="C139" s="5" t="s">
        <v>206</v>
      </c>
      <c r="D139" s="22">
        <f t="shared" si="18"/>
        <v>10</v>
      </c>
      <c r="E139" s="5" t="s">
        <v>241</v>
      </c>
      <c r="F139" s="20">
        <v>34911</v>
      </c>
      <c r="G139" s="34">
        <v>2</v>
      </c>
      <c r="H139" s="64">
        <v>210</v>
      </c>
      <c r="I139" s="36">
        <f t="shared" si="19"/>
        <v>420</v>
      </c>
      <c r="J139" s="45">
        <v>10</v>
      </c>
      <c r="K139" s="46">
        <f t="shared" si="20"/>
        <v>120</v>
      </c>
      <c r="L139" s="42">
        <f t="shared" si="21"/>
        <v>26</v>
      </c>
      <c r="M139" s="24">
        <f t="shared" si="22"/>
        <v>317</v>
      </c>
      <c r="N139" s="26">
        <v>0</v>
      </c>
      <c r="O139" s="61">
        <v>0</v>
      </c>
      <c r="P139" s="60">
        <f t="shared" si="23"/>
        <v>-420</v>
      </c>
      <c r="Q139" s="55">
        <f t="shared" si="25"/>
        <v>0</v>
      </c>
      <c r="R139" s="59" t="str">
        <f t="shared" si="24"/>
        <v>SIM</v>
      </c>
      <c r="S139" s="15"/>
    </row>
    <row r="140" spans="2:19" x14ac:dyDescent="0.2">
      <c r="B140" s="5" t="s">
        <v>581</v>
      </c>
      <c r="C140" s="5" t="s">
        <v>206</v>
      </c>
      <c r="D140" s="22">
        <f t="shared" si="18"/>
        <v>10</v>
      </c>
      <c r="E140" s="5" t="s">
        <v>233</v>
      </c>
      <c r="F140" s="20">
        <v>34911</v>
      </c>
      <c r="G140" s="34">
        <v>1</v>
      </c>
      <c r="H140" s="64">
        <v>45</v>
      </c>
      <c r="I140" s="36">
        <f t="shared" si="19"/>
        <v>45</v>
      </c>
      <c r="J140" s="45">
        <v>10</v>
      </c>
      <c r="K140" s="46">
        <f t="shared" si="20"/>
        <v>120</v>
      </c>
      <c r="L140" s="42">
        <f t="shared" si="21"/>
        <v>26</v>
      </c>
      <c r="M140" s="24">
        <f t="shared" si="22"/>
        <v>317</v>
      </c>
      <c r="N140" s="26">
        <v>0</v>
      </c>
      <c r="O140" s="61">
        <v>0</v>
      </c>
      <c r="P140" s="60">
        <f t="shared" si="23"/>
        <v>-45</v>
      </c>
      <c r="Q140" s="55">
        <f t="shared" si="25"/>
        <v>0</v>
      </c>
      <c r="R140" s="59" t="str">
        <f t="shared" si="24"/>
        <v>SIM</v>
      </c>
      <c r="S140" s="15"/>
    </row>
    <row r="141" spans="2:19" x14ac:dyDescent="0.2">
      <c r="B141" s="5" t="s">
        <v>581</v>
      </c>
      <c r="C141" s="5" t="s">
        <v>206</v>
      </c>
      <c r="D141" s="22">
        <f t="shared" si="18"/>
        <v>10</v>
      </c>
      <c r="E141" s="5" t="s">
        <v>230</v>
      </c>
      <c r="F141" s="20">
        <v>34911</v>
      </c>
      <c r="G141" s="34">
        <v>2</v>
      </c>
      <c r="H141" s="64">
        <v>195</v>
      </c>
      <c r="I141" s="36">
        <f t="shared" si="19"/>
        <v>390</v>
      </c>
      <c r="J141" s="45">
        <v>10</v>
      </c>
      <c r="K141" s="46">
        <f t="shared" si="20"/>
        <v>120</v>
      </c>
      <c r="L141" s="42">
        <f t="shared" si="21"/>
        <v>26</v>
      </c>
      <c r="M141" s="24">
        <f t="shared" si="22"/>
        <v>317</v>
      </c>
      <c r="N141" s="26">
        <v>0</v>
      </c>
      <c r="O141" s="61">
        <v>0</v>
      </c>
      <c r="P141" s="60">
        <f t="shared" si="23"/>
        <v>-390</v>
      </c>
      <c r="Q141" s="55">
        <f t="shared" si="25"/>
        <v>0</v>
      </c>
      <c r="R141" s="59" t="str">
        <f t="shared" si="24"/>
        <v>SIM</v>
      </c>
      <c r="S141" s="15"/>
    </row>
    <row r="142" spans="2:19" x14ac:dyDescent="0.2">
      <c r="B142" s="5" t="s">
        <v>581</v>
      </c>
      <c r="C142" s="5" t="s">
        <v>206</v>
      </c>
      <c r="D142" s="22">
        <f t="shared" si="18"/>
        <v>10</v>
      </c>
      <c r="E142" s="5" t="s">
        <v>275</v>
      </c>
      <c r="F142" s="20">
        <v>34911</v>
      </c>
      <c r="G142" s="34">
        <v>1</v>
      </c>
      <c r="H142" s="64">
        <v>95</v>
      </c>
      <c r="I142" s="36">
        <f t="shared" si="19"/>
        <v>95</v>
      </c>
      <c r="J142" s="45">
        <v>10</v>
      </c>
      <c r="K142" s="46">
        <f t="shared" si="20"/>
        <v>120</v>
      </c>
      <c r="L142" s="42">
        <f t="shared" si="21"/>
        <v>26</v>
      </c>
      <c r="M142" s="24">
        <f t="shared" si="22"/>
        <v>317</v>
      </c>
      <c r="N142" s="26">
        <v>0</v>
      </c>
      <c r="O142" s="61">
        <v>0</v>
      </c>
      <c r="P142" s="60">
        <f t="shared" si="23"/>
        <v>-95</v>
      </c>
      <c r="Q142" s="55">
        <f t="shared" si="25"/>
        <v>0</v>
      </c>
      <c r="R142" s="59" t="str">
        <f t="shared" si="24"/>
        <v>SIM</v>
      </c>
      <c r="S142" s="15"/>
    </row>
    <row r="143" spans="2:19" x14ac:dyDescent="0.2">
      <c r="B143" s="5" t="s">
        <v>581</v>
      </c>
      <c r="C143" s="5" t="s">
        <v>206</v>
      </c>
      <c r="D143" s="22">
        <f t="shared" si="18"/>
        <v>10</v>
      </c>
      <c r="E143" s="5" t="s">
        <v>276</v>
      </c>
      <c r="F143" s="20">
        <v>34911</v>
      </c>
      <c r="G143" s="34">
        <v>1</v>
      </c>
      <c r="H143" s="64">
        <v>176</v>
      </c>
      <c r="I143" s="36">
        <f t="shared" si="19"/>
        <v>176</v>
      </c>
      <c r="J143" s="45">
        <v>10</v>
      </c>
      <c r="K143" s="46">
        <f t="shared" si="20"/>
        <v>120</v>
      </c>
      <c r="L143" s="42">
        <f t="shared" si="21"/>
        <v>26</v>
      </c>
      <c r="M143" s="24">
        <f t="shared" si="22"/>
        <v>317</v>
      </c>
      <c r="N143" s="26">
        <v>0</v>
      </c>
      <c r="O143" s="61">
        <v>0</v>
      </c>
      <c r="P143" s="60">
        <f t="shared" si="23"/>
        <v>-176</v>
      </c>
      <c r="Q143" s="55">
        <f t="shared" si="25"/>
        <v>0</v>
      </c>
      <c r="R143" s="59" t="str">
        <f t="shared" si="24"/>
        <v>SIM</v>
      </c>
      <c r="S143" s="15"/>
    </row>
    <row r="144" spans="2:19" x14ac:dyDescent="0.2">
      <c r="B144" s="5" t="s">
        <v>581</v>
      </c>
      <c r="C144" s="5" t="s">
        <v>206</v>
      </c>
      <c r="D144" s="22">
        <f t="shared" si="18"/>
        <v>10</v>
      </c>
      <c r="E144" s="5" t="s">
        <v>238</v>
      </c>
      <c r="F144" s="20">
        <v>34911</v>
      </c>
      <c r="G144" s="34">
        <v>2</v>
      </c>
      <c r="H144" s="64">
        <v>270</v>
      </c>
      <c r="I144" s="36">
        <f t="shared" si="19"/>
        <v>540</v>
      </c>
      <c r="J144" s="45">
        <v>10</v>
      </c>
      <c r="K144" s="46">
        <f t="shared" si="20"/>
        <v>120</v>
      </c>
      <c r="L144" s="42">
        <f t="shared" si="21"/>
        <v>26</v>
      </c>
      <c r="M144" s="24">
        <f t="shared" si="22"/>
        <v>317</v>
      </c>
      <c r="N144" s="26">
        <v>0</v>
      </c>
      <c r="O144" s="61">
        <v>0</v>
      </c>
      <c r="P144" s="60">
        <f t="shared" si="23"/>
        <v>-540</v>
      </c>
      <c r="Q144" s="55">
        <f t="shared" si="25"/>
        <v>0</v>
      </c>
      <c r="R144" s="59" t="str">
        <f t="shared" si="24"/>
        <v>SIM</v>
      </c>
      <c r="S144" s="15"/>
    </row>
    <row r="145" spans="2:19" x14ac:dyDescent="0.2">
      <c r="B145" s="5" t="s">
        <v>581</v>
      </c>
      <c r="C145" s="5" t="s">
        <v>206</v>
      </c>
      <c r="D145" s="22">
        <f t="shared" si="18"/>
        <v>10</v>
      </c>
      <c r="E145" s="5" t="s">
        <v>271</v>
      </c>
      <c r="F145" s="20">
        <v>34911</v>
      </c>
      <c r="G145" s="34">
        <v>1</v>
      </c>
      <c r="H145" s="64">
        <v>104</v>
      </c>
      <c r="I145" s="36">
        <f t="shared" si="19"/>
        <v>104</v>
      </c>
      <c r="J145" s="45">
        <v>10</v>
      </c>
      <c r="K145" s="46">
        <f t="shared" si="20"/>
        <v>120</v>
      </c>
      <c r="L145" s="42">
        <f t="shared" si="21"/>
        <v>26</v>
      </c>
      <c r="M145" s="24">
        <f t="shared" si="22"/>
        <v>317</v>
      </c>
      <c r="N145" s="26">
        <v>0</v>
      </c>
      <c r="O145" s="61">
        <v>0</v>
      </c>
      <c r="P145" s="60">
        <f t="shared" si="23"/>
        <v>-104</v>
      </c>
      <c r="Q145" s="55">
        <f t="shared" si="25"/>
        <v>0</v>
      </c>
      <c r="R145" s="59" t="str">
        <f t="shared" si="24"/>
        <v>SIM</v>
      </c>
      <c r="S145" s="15"/>
    </row>
    <row r="146" spans="2:19" x14ac:dyDescent="0.2">
      <c r="B146" s="5" t="s">
        <v>581</v>
      </c>
      <c r="C146" s="5" t="s">
        <v>206</v>
      </c>
      <c r="D146" s="22">
        <f t="shared" si="18"/>
        <v>10</v>
      </c>
      <c r="E146" s="5" t="s">
        <v>277</v>
      </c>
      <c r="F146" s="20">
        <v>34911</v>
      </c>
      <c r="G146" s="34">
        <v>1</v>
      </c>
      <c r="H146" s="64">
        <v>89</v>
      </c>
      <c r="I146" s="36">
        <f t="shared" si="19"/>
        <v>89</v>
      </c>
      <c r="J146" s="45">
        <v>10</v>
      </c>
      <c r="K146" s="46">
        <f t="shared" si="20"/>
        <v>120</v>
      </c>
      <c r="L146" s="42">
        <f t="shared" si="21"/>
        <v>26</v>
      </c>
      <c r="M146" s="24">
        <f t="shared" si="22"/>
        <v>317</v>
      </c>
      <c r="N146" s="26">
        <v>0</v>
      </c>
      <c r="O146" s="61">
        <v>0</v>
      </c>
      <c r="P146" s="60">
        <f t="shared" si="23"/>
        <v>-89</v>
      </c>
      <c r="Q146" s="55">
        <f t="shared" si="25"/>
        <v>0</v>
      </c>
      <c r="R146" s="59" t="str">
        <f t="shared" si="24"/>
        <v>SIM</v>
      </c>
      <c r="S146" s="15"/>
    </row>
    <row r="147" spans="2:19" x14ac:dyDescent="0.2">
      <c r="B147" s="5" t="s">
        <v>582</v>
      </c>
      <c r="C147" s="5" t="s">
        <v>6</v>
      </c>
      <c r="D147" s="22">
        <f t="shared" si="18"/>
        <v>4</v>
      </c>
      <c r="E147" s="5" t="s">
        <v>562</v>
      </c>
      <c r="F147" s="20">
        <v>34928</v>
      </c>
      <c r="G147" s="34">
        <v>1</v>
      </c>
      <c r="H147" s="39">
        <v>18500</v>
      </c>
      <c r="I147" s="36">
        <f t="shared" si="19"/>
        <v>18500</v>
      </c>
      <c r="J147" s="45">
        <v>25</v>
      </c>
      <c r="K147" s="46">
        <f t="shared" si="20"/>
        <v>300</v>
      </c>
      <c r="L147" s="42">
        <f t="shared" si="21"/>
        <v>26</v>
      </c>
      <c r="M147" s="24">
        <f t="shared" si="22"/>
        <v>316</v>
      </c>
      <c r="N147" s="26">
        <v>0</v>
      </c>
      <c r="O147" s="61">
        <v>0</v>
      </c>
      <c r="P147" s="60">
        <f t="shared" si="23"/>
        <v>-18500</v>
      </c>
      <c r="Q147" s="55">
        <f t="shared" si="25"/>
        <v>0</v>
      </c>
      <c r="R147" s="59" t="str">
        <f t="shared" si="24"/>
        <v>SIM</v>
      </c>
      <c r="S147" s="15"/>
    </row>
    <row r="148" spans="2:19" x14ac:dyDescent="0.2">
      <c r="B148" s="5" t="s">
        <v>581</v>
      </c>
      <c r="C148" s="5" t="s">
        <v>206</v>
      </c>
      <c r="D148" s="22">
        <f t="shared" si="18"/>
        <v>10</v>
      </c>
      <c r="E148" s="5" t="s">
        <v>228</v>
      </c>
      <c r="F148" s="20">
        <v>34942</v>
      </c>
      <c r="G148" s="34">
        <v>3</v>
      </c>
      <c r="H148" s="64">
        <v>129</v>
      </c>
      <c r="I148" s="36">
        <f t="shared" si="19"/>
        <v>387</v>
      </c>
      <c r="J148" s="45">
        <v>10</v>
      </c>
      <c r="K148" s="46">
        <f t="shared" si="20"/>
        <v>120</v>
      </c>
      <c r="L148" s="42">
        <f t="shared" si="21"/>
        <v>26</v>
      </c>
      <c r="M148" s="24">
        <f t="shared" si="22"/>
        <v>316</v>
      </c>
      <c r="N148" s="26">
        <v>0</v>
      </c>
      <c r="O148" s="61">
        <v>0</v>
      </c>
      <c r="P148" s="60">
        <f t="shared" si="23"/>
        <v>-387</v>
      </c>
      <c r="Q148" s="55">
        <f t="shared" si="25"/>
        <v>0</v>
      </c>
      <c r="R148" s="59" t="str">
        <f t="shared" si="24"/>
        <v>SIM</v>
      </c>
      <c r="S148" s="15"/>
    </row>
    <row r="149" spans="2:19" x14ac:dyDescent="0.2">
      <c r="B149" s="5" t="s">
        <v>581</v>
      </c>
      <c r="C149" s="5" t="s">
        <v>206</v>
      </c>
      <c r="D149" s="22">
        <f t="shared" si="18"/>
        <v>10</v>
      </c>
      <c r="E149" s="5" t="s">
        <v>238</v>
      </c>
      <c r="F149" s="20">
        <v>34942</v>
      </c>
      <c r="G149" s="34">
        <v>1</v>
      </c>
      <c r="H149" s="64">
        <v>198</v>
      </c>
      <c r="I149" s="36">
        <f t="shared" si="19"/>
        <v>198</v>
      </c>
      <c r="J149" s="45">
        <v>10</v>
      </c>
      <c r="K149" s="46">
        <f t="shared" si="20"/>
        <v>120</v>
      </c>
      <c r="L149" s="42">
        <f t="shared" si="21"/>
        <v>26</v>
      </c>
      <c r="M149" s="24">
        <f t="shared" si="22"/>
        <v>316</v>
      </c>
      <c r="N149" s="26">
        <v>0</v>
      </c>
      <c r="O149" s="61">
        <v>0</v>
      </c>
      <c r="P149" s="60">
        <f t="shared" si="23"/>
        <v>-198</v>
      </c>
      <c r="Q149" s="55">
        <f t="shared" si="25"/>
        <v>0</v>
      </c>
      <c r="R149" s="59" t="str">
        <f t="shared" si="24"/>
        <v>SIM</v>
      </c>
      <c r="S149" s="15"/>
    </row>
    <row r="150" spans="2:19" x14ac:dyDescent="0.2">
      <c r="B150" s="5" t="s">
        <v>581</v>
      </c>
      <c r="C150" s="5" t="s">
        <v>206</v>
      </c>
      <c r="D150" s="22">
        <f t="shared" si="18"/>
        <v>10</v>
      </c>
      <c r="E150" s="5" t="s">
        <v>234</v>
      </c>
      <c r="F150" s="20">
        <v>34942</v>
      </c>
      <c r="G150" s="34">
        <v>1</v>
      </c>
      <c r="H150" s="64">
        <v>250</v>
      </c>
      <c r="I150" s="36">
        <f t="shared" si="19"/>
        <v>250</v>
      </c>
      <c r="J150" s="45">
        <v>10</v>
      </c>
      <c r="K150" s="46">
        <f t="shared" si="20"/>
        <v>120</v>
      </c>
      <c r="L150" s="42">
        <f t="shared" si="21"/>
        <v>26</v>
      </c>
      <c r="M150" s="24">
        <f t="shared" si="22"/>
        <v>316</v>
      </c>
      <c r="N150" s="26">
        <v>0</v>
      </c>
      <c r="O150" s="61">
        <v>0</v>
      </c>
      <c r="P150" s="60">
        <f t="shared" si="23"/>
        <v>-250</v>
      </c>
      <c r="Q150" s="55">
        <f t="shared" si="25"/>
        <v>0</v>
      </c>
      <c r="R150" s="59" t="str">
        <f t="shared" si="24"/>
        <v>SIM</v>
      </c>
      <c r="S150" s="15"/>
    </row>
    <row r="151" spans="2:19" x14ac:dyDescent="0.2">
      <c r="B151" s="5" t="s">
        <v>581</v>
      </c>
      <c r="C151" s="5" t="s">
        <v>206</v>
      </c>
      <c r="D151" s="22">
        <f t="shared" si="18"/>
        <v>10</v>
      </c>
      <c r="E151" s="5" t="s">
        <v>278</v>
      </c>
      <c r="F151" s="20">
        <v>34942</v>
      </c>
      <c r="G151" s="34">
        <v>8</v>
      </c>
      <c r="H151" s="64">
        <v>39</v>
      </c>
      <c r="I151" s="36">
        <f t="shared" si="19"/>
        <v>312</v>
      </c>
      <c r="J151" s="45">
        <v>10</v>
      </c>
      <c r="K151" s="46">
        <f t="shared" si="20"/>
        <v>120</v>
      </c>
      <c r="L151" s="42">
        <f t="shared" si="21"/>
        <v>26</v>
      </c>
      <c r="M151" s="24">
        <f t="shared" si="22"/>
        <v>316</v>
      </c>
      <c r="N151" s="26">
        <v>0</v>
      </c>
      <c r="O151" s="61">
        <v>0</v>
      </c>
      <c r="P151" s="60">
        <f t="shared" si="23"/>
        <v>-312</v>
      </c>
      <c r="Q151" s="55">
        <f t="shared" si="25"/>
        <v>0</v>
      </c>
      <c r="R151" s="59" t="str">
        <f t="shared" si="24"/>
        <v>SIM</v>
      </c>
      <c r="S151" s="15"/>
    </row>
    <row r="152" spans="2:19" x14ac:dyDescent="0.2">
      <c r="B152" s="5" t="s">
        <v>581</v>
      </c>
      <c r="C152" s="5" t="s">
        <v>206</v>
      </c>
      <c r="D152" s="22">
        <f t="shared" si="18"/>
        <v>10</v>
      </c>
      <c r="E152" s="5" t="s">
        <v>241</v>
      </c>
      <c r="F152" s="20">
        <v>34942</v>
      </c>
      <c r="G152" s="34">
        <v>4</v>
      </c>
      <c r="H152" s="64">
        <v>34</v>
      </c>
      <c r="I152" s="36">
        <f t="shared" si="19"/>
        <v>136</v>
      </c>
      <c r="J152" s="45">
        <v>10</v>
      </c>
      <c r="K152" s="46">
        <f t="shared" si="20"/>
        <v>120</v>
      </c>
      <c r="L152" s="42">
        <f t="shared" si="21"/>
        <v>26</v>
      </c>
      <c r="M152" s="24">
        <f t="shared" si="22"/>
        <v>316</v>
      </c>
      <c r="N152" s="26">
        <v>0</v>
      </c>
      <c r="O152" s="61">
        <v>0</v>
      </c>
      <c r="P152" s="60">
        <f t="shared" si="23"/>
        <v>-136</v>
      </c>
      <c r="Q152" s="55">
        <f t="shared" si="25"/>
        <v>0</v>
      </c>
      <c r="R152" s="59" t="str">
        <f t="shared" si="24"/>
        <v>SIM</v>
      </c>
      <c r="S152" s="15"/>
    </row>
    <row r="153" spans="2:19" x14ac:dyDescent="0.2">
      <c r="B153" s="5" t="s">
        <v>581</v>
      </c>
      <c r="C153" s="5" t="s">
        <v>206</v>
      </c>
      <c r="D153" s="22">
        <f t="shared" si="18"/>
        <v>10</v>
      </c>
      <c r="E153" s="5" t="s">
        <v>272</v>
      </c>
      <c r="F153" s="20">
        <v>34942</v>
      </c>
      <c r="G153" s="34">
        <v>2</v>
      </c>
      <c r="H153" s="64">
        <v>35</v>
      </c>
      <c r="I153" s="36">
        <f t="shared" si="19"/>
        <v>70</v>
      </c>
      <c r="J153" s="45">
        <v>10</v>
      </c>
      <c r="K153" s="46">
        <f t="shared" si="20"/>
        <v>120</v>
      </c>
      <c r="L153" s="42">
        <f t="shared" si="21"/>
        <v>26</v>
      </c>
      <c r="M153" s="24">
        <f t="shared" si="22"/>
        <v>316</v>
      </c>
      <c r="N153" s="26">
        <v>0</v>
      </c>
      <c r="O153" s="61">
        <v>0</v>
      </c>
      <c r="P153" s="60">
        <f t="shared" si="23"/>
        <v>-70</v>
      </c>
      <c r="Q153" s="55">
        <f t="shared" si="25"/>
        <v>0</v>
      </c>
      <c r="R153" s="59" t="str">
        <f t="shared" si="24"/>
        <v>SIM</v>
      </c>
      <c r="S153" s="15"/>
    </row>
    <row r="154" spans="2:19" x14ac:dyDescent="0.2">
      <c r="B154" s="5" t="s">
        <v>581</v>
      </c>
      <c r="C154" s="5" t="s">
        <v>206</v>
      </c>
      <c r="D154" s="22">
        <f t="shared" si="18"/>
        <v>10</v>
      </c>
      <c r="E154" s="5" t="s">
        <v>279</v>
      </c>
      <c r="F154" s="20">
        <v>34942</v>
      </c>
      <c r="G154" s="34">
        <v>1</v>
      </c>
      <c r="H154" s="64">
        <v>60</v>
      </c>
      <c r="I154" s="36">
        <f t="shared" si="19"/>
        <v>60</v>
      </c>
      <c r="J154" s="45">
        <v>10</v>
      </c>
      <c r="K154" s="46">
        <f t="shared" si="20"/>
        <v>120</v>
      </c>
      <c r="L154" s="42">
        <f t="shared" si="21"/>
        <v>26</v>
      </c>
      <c r="M154" s="24">
        <f t="shared" si="22"/>
        <v>316</v>
      </c>
      <c r="N154" s="26">
        <v>0</v>
      </c>
      <c r="O154" s="61">
        <v>0</v>
      </c>
      <c r="P154" s="60">
        <f t="shared" si="23"/>
        <v>-60</v>
      </c>
      <c r="Q154" s="55">
        <f t="shared" si="25"/>
        <v>0</v>
      </c>
      <c r="R154" s="59" t="str">
        <f t="shared" si="24"/>
        <v>SIM</v>
      </c>
      <c r="S154" s="15"/>
    </row>
    <row r="155" spans="2:19" x14ac:dyDescent="0.2">
      <c r="B155" s="5" t="s">
        <v>581</v>
      </c>
      <c r="C155" s="5" t="s">
        <v>206</v>
      </c>
      <c r="D155" s="22">
        <f t="shared" si="18"/>
        <v>10</v>
      </c>
      <c r="E155" s="5" t="s">
        <v>280</v>
      </c>
      <c r="F155" s="20">
        <v>34942</v>
      </c>
      <c r="G155" s="34">
        <v>1</v>
      </c>
      <c r="H155" s="64">
        <v>189</v>
      </c>
      <c r="I155" s="36">
        <f t="shared" si="19"/>
        <v>189</v>
      </c>
      <c r="J155" s="45">
        <v>10</v>
      </c>
      <c r="K155" s="46">
        <f t="shared" si="20"/>
        <v>120</v>
      </c>
      <c r="L155" s="42">
        <f t="shared" si="21"/>
        <v>26</v>
      </c>
      <c r="M155" s="24">
        <f t="shared" si="22"/>
        <v>316</v>
      </c>
      <c r="N155" s="26">
        <v>0</v>
      </c>
      <c r="O155" s="61">
        <v>0</v>
      </c>
      <c r="P155" s="60">
        <f t="shared" si="23"/>
        <v>-189</v>
      </c>
      <c r="Q155" s="55">
        <f t="shared" si="25"/>
        <v>0</v>
      </c>
      <c r="R155" s="59" t="str">
        <f t="shared" si="24"/>
        <v>SIM</v>
      </c>
      <c r="S155" s="15"/>
    </row>
    <row r="156" spans="2:19" x14ac:dyDescent="0.2">
      <c r="B156" s="5" t="s">
        <v>581</v>
      </c>
      <c r="C156" s="5" t="s">
        <v>206</v>
      </c>
      <c r="D156" s="22">
        <f t="shared" si="18"/>
        <v>10</v>
      </c>
      <c r="E156" s="5" t="s">
        <v>271</v>
      </c>
      <c r="F156" s="20">
        <v>34942</v>
      </c>
      <c r="G156" s="34">
        <v>1</v>
      </c>
      <c r="H156" s="64">
        <v>520</v>
      </c>
      <c r="I156" s="36">
        <f t="shared" si="19"/>
        <v>520</v>
      </c>
      <c r="J156" s="45">
        <v>10</v>
      </c>
      <c r="K156" s="46">
        <f t="shared" si="20"/>
        <v>120</v>
      </c>
      <c r="L156" s="42">
        <f t="shared" si="21"/>
        <v>26</v>
      </c>
      <c r="M156" s="24">
        <f t="shared" si="22"/>
        <v>316</v>
      </c>
      <c r="N156" s="26">
        <v>0</v>
      </c>
      <c r="O156" s="61">
        <v>0</v>
      </c>
      <c r="P156" s="60">
        <f t="shared" si="23"/>
        <v>-520</v>
      </c>
      <c r="Q156" s="55">
        <f t="shared" si="25"/>
        <v>0</v>
      </c>
      <c r="R156" s="59" t="str">
        <f t="shared" si="24"/>
        <v>SIM</v>
      </c>
      <c r="S156" s="15"/>
    </row>
    <row r="157" spans="2:19" x14ac:dyDescent="0.2">
      <c r="B157" s="5" t="s">
        <v>581</v>
      </c>
      <c r="C157" s="5" t="s">
        <v>206</v>
      </c>
      <c r="D157" s="22">
        <f t="shared" si="18"/>
        <v>10</v>
      </c>
      <c r="E157" s="5" t="s">
        <v>252</v>
      </c>
      <c r="F157" s="20">
        <v>34942</v>
      </c>
      <c r="G157" s="34">
        <v>1</v>
      </c>
      <c r="H157" s="64">
        <v>175</v>
      </c>
      <c r="I157" s="36">
        <f t="shared" si="19"/>
        <v>175</v>
      </c>
      <c r="J157" s="45">
        <v>10</v>
      </c>
      <c r="K157" s="46">
        <f t="shared" si="20"/>
        <v>120</v>
      </c>
      <c r="L157" s="42">
        <f t="shared" si="21"/>
        <v>26</v>
      </c>
      <c r="M157" s="24">
        <f t="shared" si="22"/>
        <v>316</v>
      </c>
      <c r="N157" s="26">
        <v>0</v>
      </c>
      <c r="O157" s="61">
        <v>0</v>
      </c>
      <c r="P157" s="60">
        <f t="shared" si="23"/>
        <v>-175</v>
      </c>
      <c r="Q157" s="55">
        <f t="shared" si="25"/>
        <v>0</v>
      </c>
      <c r="R157" s="59" t="str">
        <f t="shared" si="24"/>
        <v>SIM</v>
      </c>
      <c r="S157" s="15"/>
    </row>
    <row r="158" spans="2:19" x14ac:dyDescent="0.2">
      <c r="B158" s="5" t="s">
        <v>581</v>
      </c>
      <c r="C158" s="5" t="s">
        <v>206</v>
      </c>
      <c r="D158" s="22">
        <f t="shared" si="18"/>
        <v>10</v>
      </c>
      <c r="E158" s="5" t="s">
        <v>281</v>
      </c>
      <c r="F158" s="20">
        <v>34942</v>
      </c>
      <c r="G158" s="34">
        <v>1</v>
      </c>
      <c r="H158" s="64">
        <v>660</v>
      </c>
      <c r="I158" s="36">
        <f t="shared" si="19"/>
        <v>660</v>
      </c>
      <c r="J158" s="45">
        <v>10</v>
      </c>
      <c r="K158" s="46">
        <f t="shared" si="20"/>
        <v>120</v>
      </c>
      <c r="L158" s="42">
        <f t="shared" si="21"/>
        <v>26</v>
      </c>
      <c r="M158" s="24">
        <f t="shared" si="22"/>
        <v>316</v>
      </c>
      <c r="N158" s="26">
        <v>0</v>
      </c>
      <c r="O158" s="61">
        <v>0</v>
      </c>
      <c r="P158" s="60">
        <f t="shared" si="23"/>
        <v>-660</v>
      </c>
      <c r="Q158" s="55">
        <f t="shared" si="25"/>
        <v>0</v>
      </c>
      <c r="R158" s="59" t="str">
        <f t="shared" si="24"/>
        <v>SIM</v>
      </c>
      <c r="S158" s="15"/>
    </row>
    <row r="159" spans="2:19" x14ac:dyDescent="0.2">
      <c r="B159" s="5" t="s">
        <v>581</v>
      </c>
      <c r="C159" s="5" t="s">
        <v>208</v>
      </c>
      <c r="D159" s="22">
        <f t="shared" si="18"/>
        <v>10</v>
      </c>
      <c r="E159" s="5" t="s">
        <v>49</v>
      </c>
      <c r="F159" s="20">
        <v>34972</v>
      </c>
      <c r="G159" s="34">
        <v>2</v>
      </c>
      <c r="H159" s="39">
        <v>334.9</v>
      </c>
      <c r="I159" s="36">
        <f t="shared" si="19"/>
        <v>669.8</v>
      </c>
      <c r="J159" s="45">
        <v>10</v>
      </c>
      <c r="K159" s="46">
        <f t="shared" si="20"/>
        <v>120</v>
      </c>
      <c r="L159" s="42">
        <f t="shared" si="21"/>
        <v>26</v>
      </c>
      <c r="M159" s="24">
        <f t="shared" si="22"/>
        <v>315</v>
      </c>
      <c r="N159" s="26">
        <v>0</v>
      </c>
      <c r="O159" s="61">
        <v>0</v>
      </c>
      <c r="P159" s="60">
        <f t="shared" si="23"/>
        <v>-669.8</v>
      </c>
      <c r="Q159" s="55">
        <f t="shared" si="25"/>
        <v>0</v>
      </c>
      <c r="R159" s="59" t="str">
        <f t="shared" si="24"/>
        <v>SIM</v>
      </c>
      <c r="S159" s="15"/>
    </row>
    <row r="160" spans="2:19" x14ac:dyDescent="0.2">
      <c r="B160" s="5" t="s">
        <v>581</v>
      </c>
      <c r="C160" s="5" t="s">
        <v>206</v>
      </c>
      <c r="D160" s="22">
        <f t="shared" si="18"/>
        <v>10</v>
      </c>
      <c r="E160" s="5" t="s">
        <v>282</v>
      </c>
      <c r="F160" s="20">
        <v>34972</v>
      </c>
      <c r="G160" s="34">
        <v>1</v>
      </c>
      <c r="H160" s="39">
        <v>198</v>
      </c>
      <c r="I160" s="36">
        <f t="shared" si="19"/>
        <v>198</v>
      </c>
      <c r="J160" s="45">
        <v>10</v>
      </c>
      <c r="K160" s="46">
        <f t="shared" si="20"/>
        <v>120</v>
      </c>
      <c r="L160" s="42">
        <f t="shared" si="21"/>
        <v>26</v>
      </c>
      <c r="M160" s="24">
        <f t="shared" si="22"/>
        <v>315</v>
      </c>
      <c r="N160" s="26">
        <v>0</v>
      </c>
      <c r="O160" s="61">
        <v>0</v>
      </c>
      <c r="P160" s="60">
        <f t="shared" si="23"/>
        <v>-198</v>
      </c>
      <c r="Q160" s="55">
        <f t="shared" si="25"/>
        <v>0</v>
      </c>
      <c r="R160" s="59" t="str">
        <f t="shared" si="24"/>
        <v>SIM</v>
      </c>
      <c r="S160" s="15"/>
    </row>
    <row r="161" spans="2:19" x14ac:dyDescent="0.2">
      <c r="B161" s="5" t="s">
        <v>581</v>
      </c>
      <c r="C161" s="5" t="s">
        <v>208</v>
      </c>
      <c r="D161" s="22">
        <f t="shared" si="18"/>
        <v>10</v>
      </c>
      <c r="E161" s="5" t="s">
        <v>51</v>
      </c>
      <c r="F161" s="20">
        <v>35002</v>
      </c>
      <c r="G161" s="34">
        <v>1</v>
      </c>
      <c r="H161" s="39">
        <v>620</v>
      </c>
      <c r="I161" s="36">
        <f t="shared" si="19"/>
        <v>620</v>
      </c>
      <c r="J161" s="45">
        <v>10</v>
      </c>
      <c r="K161" s="46">
        <f t="shared" si="20"/>
        <v>120</v>
      </c>
      <c r="L161" s="42">
        <f t="shared" si="21"/>
        <v>26</v>
      </c>
      <c r="M161" s="24">
        <f t="shared" si="22"/>
        <v>314</v>
      </c>
      <c r="N161" s="26">
        <v>0</v>
      </c>
      <c r="O161" s="61">
        <v>0</v>
      </c>
      <c r="P161" s="60">
        <f t="shared" si="23"/>
        <v>-620</v>
      </c>
      <c r="Q161" s="55">
        <f t="shared" si="25"/>
        <v>0</v>
      </c>
      <c r="R161" s="59" t="str">
        <f t="shared" si="24"/>
        <v>SIM</v>
      </c>
      <c r="S161" s="15"/>
    </row>
    <row r="162" spans="2:19" x14ac:dyDescent="0.2">
      <c r="B162" s="5" t="s">
        <v>581</v>
      </c>
      <c r="C162" s="5" t="s">
        <v>206</v>
      </c>
      <c r="D162" s="22">
        <f t="shared" si="18"/>
        <v>10</v>
      </c>
      <c r="E162" s="5" t="s">
        <v>224</v>
      </c>
      <c r="F162" s="20">
        <v>35002</v>
      </c>
      <c r="G162" s="34">
        <v>1</v>
      </c>
      <c r="H162" s="39">
        <v>87.48</v>
      </c>
      <c r="I162" s="36">
        <f t="shared" si="19"/>
        <v>87.48</v>
      </c>
      <c r="J162" s="45">
        <v>10</v>
      </c>
      <c r="K162" s="46">
        <f t="shared" si="20"/>
        <v>120</v>
      </c>
      <c r="L162" s="42">
        <f t="shared" si="21"/>
        <v>26</v>
      </c>
      <c r="M162" s="24">
        <f t="shared" si="22"/>
        <v>314</v>
      </c>
      <c r="N162" s="26">
        <v>0</v>
      </c>
      <c r="O162" s="61">
        <v>0</v>
      </c>
      <c r="P162" s="60">
        <f t="shared" si="23"/>
        <v>-87.48</v>
      </c>
      <c r="Q162" s="55">
        <f t="shared" si="25"/>
        <v>0</v>
      </c>
      <c r="R162" s="59" t="str">
        <f t="shared" si="24"/>
        <v>SIM</v>
      </c>
      <c r="S162" s="15"/>
    </row>
    <row r="163" spans="2:19" x14ac:dyDescent="0.2">
      <c r="B163" s="5" t="s">
        <v>581</v>
      </c>
      <c r="C163" s="5" t="s">
        <v>206</v>
      </c>
      <c r="D163" s="22">
        <f t="shared" si="18"/>
        <v>10</v>
      </c>
      <c r="E163" s="5" t="s">
        <v>225</v>
      </c>
      <c r="F163" s="20">
        <v>35002</v>
      </c>
      <c r="G163" s="34">
        <v>1</v>
      </c>
      <c r="H163" s="39">
        <v>290.88</v>
      </c>
      <c r="I163" s="36">
        <f t="shared" si="19"/>
        <v>290.88</v>
      </c>
      <c r="J163" s="45">
        <v>10</v>
      </c>
      <c r="K163" s="46">
        <f t="shared" si="20"/>
        <v>120</v>
      </c>
      <c r="L163" s="42">
        <f t="shared" si="21"/>
        <v>26</v>
      </c>
      <c r="M163" s="24">
        <f t="shared" si="22"/>
        <v>314</v>
      </c>
      <c r="N163" s="26">
        <v>0</v>
      </c>
      <c r="O163" s="61">
        <v>0</v>
      </c>
      <c r="P163" s="60">
        <f t="shared" si="23"/>
        <v>-290.88</v>
      </c>
      <c r="Q163" s="55">
        <f t="shared" si="25"/>
        <v>0</v>
      </c>
      <c r="R163" s="59" t="str">
        <f t="shared" si="24"/>
        <v>SIM</v>
      </c>
      <c r="S163" s="15"/>
    </row>
    <row r="164" spans="2:19" x14ac:dyDescent="0.2">
      <c r="B164" s="5" t="s">
        <v>581</v>
      </c>
      <c r="C164" s="5" t="s">
        <v>206</v>
      </c>
      <c r="D164" s="22">
        <f t="shared" si="18"/>
        <v>10</v>
      </c>
      <c r="E164" s="5" t="s">
        <v>230</v>
      </c>
      <c r="F164" s="20">
        <v>35002</v>
      </c>
      <c r="G164" s="34">
        <v>2</v>
      </c>
      <c r="H164" s="39">
        <v>104.58</v>
      </c>
      <c r="I164" s="36">
        <f t="shared" si="19"/>
        <v>209.16</v>
      </c>
      <c r="J164" s="45">
        <v>10</v>
      </c>
      <c r="K164" s="46">
        <f t="shared" si="20"/>
        <v>120</v>
      </c>
      <c r="L164" s="42">
        <f t="shared" si="21"/>
        <v>26</v>
      </c>
      <c r="M164" s="24">
        <f t="shared" si="22"/>
        <v>314</v>
      </c>
      <c r="N164" s="26">
        <v>0</v>
      </c>
      <c r="O164" s="61">
        <v>0</v>
      </c>
      <c r="P164" s="60">
        <f t="shared" ref="P164:P195" si="26">I164*-1</f>
        <v>-209.16</v>
      </c>
      <c r="Q164" s="55">
        <f t="shared" si="25"/>
        <v>0</v>
      </c>
      <c r="R164" s="59" t="str">
        <f t="shared" si="24"/>
        <v>SIM</v>
      </c>
      <c r="S164" s="15"/>
    </row>
    <row r="165" spans="2:19" x14ac:dyDescent="0.2">
      <c r="B165" s="5" t="s">
        <v>581</v>
      </c>
      <c r="C165" s="5" t="s">
        <v>206</v>
      </c>
      <c r="D165" s="22">
        <f t="shared" si="18"/>
        <v>10</v>
      </c>
      <c r="E165" s="5" t="s">
        <v>283</v>
      </c>
      <c r="F165" s="20">
        <v>35002</v>
      </c>
      <c r="G165" s="34">
        <v>1</v>
      </c>
      <c r="H165" s="39">
        <v>87.48</v>
      </c>
      <c r="I165" s="36">
        <f t="shared" si="19"/>
        <v>87.48</v>
      </c>
      <c r="J165" s="45">
        <v>10</v>
      </c>
      <c r="K165" s="46">
        <f t="shared" si="20"/>
        <v>120</v>
      </c>
      <c r="L165" s="42">
        <f t="shared" si="21"/>
        <v>26</v>
      </c>
      <c r="M165" s="24">
        <f t="shared" si="22"/>
        <v>314</v>
      </c>
      <c r="N165" s="26">
        <v>0</v>
      </c>
      <c r="O165" s="61">
        <v>0</v>
      </c>
      <c r="P165" s="60">
        <f t="shared" si="26"/>
        <v>-87.48</v>
      </c>
      <c r="Q165" s="55">
        <f t="shared" si="25"/>
        <v>0</v>
      </c>
      <c r="R165" s="59" t="str">
        <f t="shared" si="24"/>
        <v>SIM</v>
      </c>
      <c r="S165" s="15"/>
    </row>
    <row r="166" spans="2:19" x14ac:dyDescent="0.2">
      <c r="B166" s="5" t="s">
        <v>581</v>
      </c>
      <c r="C166" s="5" t="s">
        <v>208</v>
      </c>
      <c r="D166" s="22">
        <f t="shared" si="18"/>
        <v>10</v>
      </c>
      <c r="E166" s="5" t="s">
        <v>52</v>
      </c>
      <c r="F166" s="20">
        <v>35033</v>
      </c>
      <c r="G166" s="34">
        <v>1</v>
      </c>
      <c r="H166" s="39">
        <v>513.85</v>
      </c>
      <c r="I166" s="36">
        <f t="shared" si="19"/>
        <v>513.85</v>
      </c>
      <c r="J166" s="45">
        <v>10</v>
      </c>
      <c r="K166" s="46">
        <f t="shared" si="20"/>
        <v>120</v>
      </c>
      <c r="L166" s="42">
        <f t="shared" si="21"/>
        <v>26</v>
      </c>
      <c r="M166" s="24">
        <f t="shared" si="22"/>
        <v>313</v>
      </c>
      <c r="N166" s="26">
        <v>0</v>
      </c>
      <c r="O166" s="61">
        <v>0</v>
      </c>
      <c r="P166" s="60">
        <f t="shared" si="26"/>
        <v>-513.85</v>
      </c>
      <c r="Q166" s="55">
        <f t="shared" si="25"/>
        <v>0</v>
      </c>
      <c r="R166" s="59" t="str">
        <f t="shared" si="24"/>
        <v>SIM</v>
      </c>
      <c r="S166" s="15"/>
    </row>
    <row r="167" spans="2:19" x14ac:dyDescent="0.2">
      <c r="B167" s="5" t="s">
        <v>581</v>
      </c>
      <c r="C167" s="5" t="s">
        <v>208</v>
      </c>
      <c r="D167" s="22">
        <f t="shared" si="18"/>
        <v>10</v>
      </c>
      <c r="E167" s="5" t="s">
        <v>53</v>
      </c>
      <c r="F167" s="20">
        <v>35033</v>
      </c>
      <c r="G167" s="34">
        <v>1</v>
      </c>
      <c r="H167" s="39">
        <v>332.15</v>
      </c>
      <c r="I167" s="36">
        <f t="shared" si="19"/>
        <v>332.15</v>
      </c>
      <c r="J167" s="45">
        <v>10</v>
      </c>
      <c r="K167" s="46">
        <f t="shared" si="20"/>
        <v>120</v>
      </c>
      <c r="L167" s="42">
        <f t="shared" si="21"/>
        <v>26</v>
      </c>
      <c r="M167" s="24">
        <f t="shared" si="22"/>
        <v>313</v>
      </c>
      <c r="N167" s="26">
        <v>0</v>
      </c>
      <c r="O167" s="61">
        <v>0</v>
      </c>
      <c r="P167" s="60">
        <f t="shared" si="26"/>
        <v>-332.15</v>
      </c>
      <c r="Q167" s="55">
        <f t="shared" si="25"/>
        <v>0</v>
      </c>
      <c r="R167" s="59" t="str">
        <f t="shared" si="24"/>
        <v>SIM</v>
      </c>
      <c r="S167" s="15"/>
    </row>
    <row r="168" spans="2:19" x14ac:dyDescent="0.2">
      <c r="B168" s="5" t="s">
        <v>581</v>
      </c>
      <c r="C168" s="5" t="s">
        <v>208</v>
      </c>
      <c r="D168" s="22">
        <f t="shared" si="18"/>
        <v>10</v>
      </c>
      <c r="E168" s="5" t="s">
        <v>54</v>
      </c>
      <c r="F168" s="20">
        <v>35063</v>
      </c>
      <c r="G168" s="34">
        <v>1</v>
      </c>
      <c r="H168" s="39">
        <v>664</v>
      </c>
      <c r="I168" s="36">
        <f t="shared" si="19"/>
        <v>664</v>
      </c>
      <c r="J168" s="45">
        <v>10</v>
      </c>
      <c r="K168" s="46">
        <f t="shared" si="20"/>
        <v>120</v>
      </c>
      <c r="L168" s="42">
        <f t="shared" si="21"/>
        <v>26</v>
      </c>
      <c r="M168" s="24">
        <f t="shared" si="22"/>
        <v>312</v>
      </c>
      <c r="N168" s="26">
        <v>0</v>
      </c>
      <c r="O168" s="61">
        <v>0</v>
      </c>
      <c r="P168" s="60">
        <f t="shared" si="26"/>
        <v>-664</v>
      </c>
      <c r="Q168" s="55">
        <f t="shared" si="25"/>
        <v>0</v>
      </c>
      <c r="R168" s="59" t="str">
        <f t="shared" si="24"/>
        <v>SIM</v>
      </c>
      <c r="S168" s="15"/>
    </row>
    <row r="169" spans="2:19" x14ac:dyDescent="0.2">
      <c r="B169" s="5" t="s">
        <v>581</v>
      </c>
      <c r="C169" s="5" t="s">
        <v>206</v>
      </c>
      <c r="D169" s="22">
        <f t="shared" si="18"/>
        <v>10</v>
      </c>
      <c r="E169" s="5" t="s">
        <v>284</v>
      </c>
      <c r="F169" s="20">
        <v>35063</v>
      </c>
      <c r="G169" s="34">
        <v>1</v>
      </c>
      <c r="H169" s="39">
        <v>35</v>
      </c>
      <c r="I169" s="36">
        <f t="shared" si="19"/>
        <v>35</v>
      </c>
      <c r="J169" s="45">
        <v>10</v>
      </c>
      <c r="K169" s="46">
        <f t="shared" si="20"/>
        <v>120</v>
      </c>
      <c r="L169" s="42">
        <f t="shared" si="21"/>
        <v>26</v>
      </c>
      <c r="M169" s="24">
        <f t="shared" si="22"/>
        <v>312</v>
      </c>
      <c r="N169" s="26">
        <v>0</v>
      </c>
      <c r="O169" s="61">
        <v>0</v>
      </c>
      <c r="P169" s="60">
        <f t="shared" si="26"/>
        <v>-35</v>
      </c>
      <c r="Q169" s="55">
        <f t="shared" si="25"/>
        <v>0</v>
      </c>
      <c r="R169" s="59" t="str">
        <f t="shared" si="24"/>
        <v>SIM</v>
      </c>
      <c r="S169" s="15"/>
    </row>
    <row r="170" spans="2:19" x14ac:dyDescent="0.2">
      <c r="B170" s="5" t="s">
        <v>581</v>
      </c>
      <c r="C170" s="5" t="s">
        <v>205</v>
      </c>
      <c r="D170" s="22">
        <f t="shared" si="18"/>
        <v>20</v>
      </c>
      <c r="E170" s="5" t="s">
        <v>471</v>
      </c>
      <c r="F170" s="20">
        <v>35095</v>
      </c>
      <c r="G170" s="34">
        <v>1</v>
      </c>
      <c r="H170" s="39">
        <v>419</v>
      </c>
      <c r="I170" s="36">
        <f t="shared" si="19"/>
        <v>419</v>
      </c>
      <c r="J170" s="45">
        <v>5</v>
      </c>
      <c r="K170" s="46">
        <f t="shared" si="20"/>
        <v>60</v>
      </c>
      <c r="L170" s="42">
        <f t="shared" si="21"/>
        <v>25</v>
      </c>
      <c r="M170" s="24">
        <f t="shared" si="22"/>
        <v>311</v>
      </c>
      <c r="N170" s="26">
        <v>0</v>
      </c>
      <c r="O170" s="61">
        <v>0</v>
      </c>
      <c r="P170" s="60">
        <f t="shared" si="26"/>
        <v>-419</v>
      </c>
      <c r="Q170" s="55">
        <f t="shared" si="25"/>
        <v>0</v>
      </c>
      <c r="R170" s="59" t="str">
        <f t="shared" si="24"/>
        <v>SIM</v>
      </c>
      <c r="S170" s="15"/>
    </row>
    <row r="171" spans="2:19" x14ac:dyDescent="0.2">
      <c r="B171" s="5" t="s">
        <v>581</v>
      </c>
      <c r="C171" s="5" t="s">
        <v>208</v>
      </c>
      <c r="D171" s="22">
        <f t="shared" si="18"/>
        <v>10</v>
      </c>
      <c r="E171" s="5" t="s">
        <v>52</v>
      </c>
      <c r="F171" s="20">
        <v>35155</v>
      </c>
      <c r="G171" s="34">
        <v>1</v>
      </c>
      <c r="H171" s="39">
        <v>1160</v>
      </c>
      <c r="I171" s="36">
        <f t="shared" si="19"/>
        <v>1160</v>
      </c>
      <c r="J171" s="45">
        <v>10</v>
      </c>
      <c r="K171" s="46">
        <f t="shared" si="20"/>
        <v>120</v>
      </c>
      <c r="L171" s="42">
        <f t="shared" si="21"/>
        <v>25</v>
      </c>
      <c r="M171" s="24">
        <f t="shared" si="22"/>
        <v>309</v>
      </c>
      <c r="N171" s="26">
        <v>0</v>
      </c>
      <c r="O171" s="61">
        <v>0</v>
      </c>
      <c r="P171" s="60">
        <f t="shared" si="26"/>
        <v>-1160</v>
      </c>
      <c r="Q171" s="55">
        <f t="shared" si="25"/>
        <v>0</v>
      </c>
      <c r="R171" s="59" t="str">
        <f t="shared" si="24"/>
        <v>SIM</v>
      </c>
      <c r="S171" s="15"/>
    </row>
    <row r="172" spans="2:19" x14ac:dyDescent="0.2">
      <c r="B172" s="5" t="s">
        <v>581</v>
      </c>
      <c r="C172" s="5" t="s">
        <v>205</v>
      </c>
      <c r="D172" s="22">
        <f t="shared" si="18"/>
        <v>20</v>
      </c>
      <c r="E172" s="5" t="s">
        <v>472</v>
      </c>
      <c r="F172" s="20">
        <v>35277</v>
      </c>
      <c r="G172" s="34">
        <v>1</v>
      </c>
      <c r="H172" s="39">
        <v>1664</v>
      </c>
      <c r="I172" s="36">
        <f t="shared" si="19"/>
        <v>1664</v>
      </c>
      <c r="J172" s="45">
        <v>5</v>
      </c>
      <c r="K172" s="46">
        <f t="shared" si="20"/>
        <v>60</v>
      </c>
      <c r="L172" s="42">
        <f t="shared" si="21"/>
        <v>25</v>
      </c>
      <c r="M172" s="24">
        <f t="shared" si="22"/>
        <v>305</v>
      </c>
      <c r="N172" s="26">
        <v>0</v>
      </c>
      <c r="O172" s="61">
        <v>0</v>
      </c>
      <c r="P172" s="60">
        <f t="shared" si="26"/>
        <v>-1664</v>
      </c>
      <c r="Q172" s="55">
        <f t="shared" si="25"/>
        <v>0</v>
      </c>
      <c r="R172" s="59" t="str">
        <f t="shared" si="24"/>
        <v>SIM</v>
      </c>
      <c r="S172" s="15"/>
    </row>
    <row r="173" spans="2:19" x14ac:dyDescent="0.2">
      <c r="B173" s="5" t="s">
        <v>581</v>
      </c>
      <c r="C173" s="5" t="s">
        <v>205</v>
      </c>
      <c r="D173" s="22">
        <f t="shared" si="18"/>
        <v>20</v>
      </c>
      <c r="E173" s="5" t="s">
        <v>473</v>
      </c>
      <c r="F173" s="20">
        <v>35277</v>
      </c>
      <c r="G173" s="34">
        <v>1</v>
      </c>
      <c r="H173" s="39">
        <v>3036.42</v>
      </c>
      <c r="I173" s="36">
        <f t="shared" si="19"/>
        <v>3036.42</v>
      </c>
      <c r="J173" s="45">
        <v>5</v>
      </c>
      <c r="K173" s="46">
        <f t="shared" si="20"/>
        <v>60</v>
      </c>
      <c r="L173" s="42">
        <f t="shared" si="21"/>
        <v>25</v>
      </c>
      <c r="M173" s="24">
        <f t="shared" si="22"/>
        <v>305</v>
      </c>
      <c r="N173" s="26">
        <v>0</v>
      </c>
      <c r="O173" s="61">
        <v>0</v>
      </c>
      <c r="P173" s="60">
        <f t="shared" si="26"/>
        <v>-3036.42</v>
      </c>
      <c r="Q173" s="55">
        <f t="shared" si="25"/>
        <v>0</v>
      </c>
      <c r="R173" s="59" t="str">
        <f t="shared" si="24"/>
        <v>SIM</v>
      </c>
      <c r="S173" s="15"/>
    </row>
    <row r="174" spans="2:19" x14ac:dyDescent="0.2">
      <c r="B174" s="5" t="s">
        <v>581</v>
      </c>
      <c r="C174" s="5" t="s">
        <v>206</v>
      </c>
      <c r="D174" s="22">
        <f t="shared" si="18"/>
        <v>10</v>
      </c>
      <c r="E174" s="5" t="s">
        <v>232</v>
      </c>
      <c r="F174" s="20">
        <v>35308</v>
      </c>
      <c r="G174" s="34">
        <v>1</v>
      </c>
      <c r="H174" s="39">
        <v>260</v>
      </c>
      <c r="I174" s="36">
        <f t="shared" si="19"/>
        <v>260</v>
      </c>
      <c r="J174" s="45">
        <v>10</v>
      </c>
      <c r="K174" s="46">
        <f t="shared" si="20"/>
        <v>120</v>
      </c>
      <c r="L174" s="42">
        <f t="shared" si="21"/>
        <v>25</v>
      </c>
      <c r="M174" s="24">
        <f t="shared" si="22"/>
        <v>304</v>
      </c>
      <c r="N174" s="26">
        <v>0</v>
      </c>
      <c r="O174" s="61">
        <v>0</v>
      </c>
      <c r="P174" s="60">
        <f t="shared" si="26"/>
        <v>-260</v>
      </c>
      <c r="Q174" s="55">
        <f t="shared" si="25"/>
        <v>0</v>
      </c>
      <c r="R174" s="59" t="str">
        <f t="shared" si="24"/>
        <v>SIM</v>
      </c>
      <c r="S174" s="15"/>
    </row>
    <row r="175" spans="2:19" x14ac:dyDescent="0.2">
      <c r="B175" s="5" t="s">
        <v>581</v>
      </c>
      <c r="C175" s="5" t="s">
        <v>206</v>
      </c>
      <c r="D175" s="22">
        <f t="shared" si="18"/>
        <v>10</v>
      </c>
      <c r="E175" s="5" t="s">
        <v>285</v>
      </c>
      <c r="F175" s="20">
        <v>35308</v>
      </c>
      <c r="G175" s="34">
        <v>1</v>
      </c>
      <c r="H175" s="39">
        <v>1009.8</v>
      </c>
      <c r="I175" s="36">
        <f t="shared" si="19"/>
        <v>1009.8</v>
      </c>
      <c r="J175" s="45">
        <v>10</v>
      </c>
      <c r="K175" s="46">
        <f t="shared" si="20"/>
        <v>120</v>
      </c>
      <c r="L175" s="42">
        <f t="shared" si="21"/>
        <v>25</v>
      </c>
      <c r="M175" s="24">
        <f t="shared" si="22"/>
        <v>304</v>
      </c>
      <c r="N175" s="26">
        <v>0</v>
      </c>
      <c r="O175" s="61">
        <v>0</v>
      </c>
      <c r="P175" s="60">
        <f t="shared" si="26"/>
        <v>-1009.8</v>
      </c>
      <c r="Q175" s="55">
        <f t="shared" si="25"/>
        <v>0</v>
      </c>
      <c r="R175" s="59" t="str">
        <f t="shared" si="24"/>
        <v>SIM</v>
      </c>
      <c r="S175" s="15"/>
    </row>
    <row r="176" spans="2:19" x14ac:dyDescent="0.2">
      <c r="B176" s="5" t="s">
        <v>581</v>
      </c>
      <c r="C176" s="5" t="s">
        <v>206</v>
      </c>
      <c r="D176" s="22">
        <f t="shared" si="18"/>
        <v>10</v>
      </c>
      <c r="E176" s="5" t="s">
        <v>286</v>
      </c>
      <c r="F176" s="20">
        <v>35308</v>
      </c>
      <c r="G176" s="34">
        <v>1</v>
      </c>
      <c r="H176" s="39">
        <v>1700</v>
      </c>
      <c r="I176" s="36">
        <f t="shared" si="19"/>
        <v>1700</v>
      </c>
      <c r="J176" s="45">
        <v>10</v>
      </c>
      <c r="K176" s="46">
        <f t="shared" si="20"/>
        <v>120</v>
      </c>
      <c r="L176" s="42">
        <f t="shared" si="21"/>
        <v>25</v>
      </c>
      <c r="M176" s="24">
        <f t="shared" si="22"/>
        <v>304</v>
      </c>
      <c r="N176" s="26">
        <v>0</v>
      </c>
      <c r="O176" s="61">
        <v>0</v>
      </c>
      <c r="P176" s="60">
        <f t="shared" si="26"/>
        <v>-1700</v>
      </c>
      <c r="Q176" s="55">
        <f t="shared" si="25"/>
        <v>0</v>
      </c>
      <c r="R176" s="59" t="str">
        <f t="shared" si="24"/>
        <v>SIM</v>
      </c>
      <c r="S176" s="15"/>
    </row>
    <row r="177" spans="2:19" x14ac:dyDescent="0.2">
      <c r="B177" s="5" t="s">
        <v>582</v>
      </c>
      <c r="C177" s="5" t="s">
        <v>6</v>
      </c>
      <c r="D177" s="22">
        <f t="shared" si="18"/>
        <v>4</v>
      </c>
      <c r="E177" s="5" t="s">
        <v>563</v>
      </c>
      <c r="F177" s="20">
        <v>35310</v>
      </c>
      <c r="G177" s="34">
        <v>1</v>
      </c>
      <c r="H177" s="39">
        <v>6690770.9800000004</v>
      </c>
      <c r="I177" s="36">
        <f t="shared" si="19"/>
        <v>6690770.9800000004</v>
      </c>
      <c r="J177" s="45">
        <v>25</v>
      </c>
      <c r="K177" s="46">
        <f t="shared" si="20"/>
        <v>300</v>
      </c>
      <c r="L177" s="42">
        <f t="shared" si="21"/>
        <v>25</v>
      </c>
      <c r="M177" s="24">
        <f t="shared" si="22"/>
        <v>303</v>
      </c>
      <c r="N177" s="26">
        <v>0</v>
      </c>
      <c r="O177" s="61">
        <v>0</v>
      </c>
      <c r="P177" s="60">
        <f t="shared" si="26"/>
        <v>-6690770.9800000004</v>
      </c>
      <c r="Q177" s="55">
        <f t="shared" si="25"/>
        <v>0</v>
      </c>
      <c r="R177" s="59" t="str">
        <f t="shared" si="24"/>
        <v>SIM</v>
      </c>
      <c r="S177" s="15"/>
    </row>
    <row r="178" spans="2:19" x14ac:dyDescent="0.2">
      <c r="B178" s="5" t="s">
        <v>581</v>
      </c>
      <c r="C178" s="5" t="s">
        <v>206</v>
      </c>
      <c r="D178" s="22">
        <f t="shared" si="18"/>
        <v>10</v>
      </c>
      <c r="E178" s="5" t="s">
        <v>232</v>
      </c>
      <c r="F178" s="20">
        <v>35338</v>
      </c>
      <c r="G178" s="34">
        <v>1</v>
      </c>
      <c r="H178" s="39">
        <v>284</v>
      </c>
      <c r="I178" s="36">
        <f t="shared" si="19"/>
        <v>284</v>
      </c>
      <c r="J178" s="45">
        <v>10</v>
      </c>
      <c r="K178" s="46">
        <f t="shared" si="20"/>
        <v>120</v>
      </c>
      <c r="L178" s="42">
        <f t="shared" si="21"/>
        <v>25</v>
      </c>
      <c r="M178" s="24">
        <f t="shared" si="22"/>
        <v>303</v>
      </c>
      <c r="N178" s="26">
        <v>0</v>
      </c>
      <c r="O178" s="61">
        <v>0</v>
      </c>
      <c r="P178" s="60">
        <f t="shared" si="26"/>
        <v>-284</v>
      </c>
      <c r="Q178" s="55">
        <f t="shared" si="25"/>
        <v>0</v>
      </c>
      <c r="R178" s="59" t="str">
        <f t="shared" si="24"/>
        <v>SIM</v>
      </c>
      <c r="S178" s="15"/>
    </row>
    <row r="179" spans="2:19" x14ac:dyDescent="0.2">
      <c r="B179" s="5" t="s">
        <v>582</v>
      </c>
      <c r="C179" s="5" t="s">
        <v>6</v>
      </c>
      <c r="D179" s="22">
        <f t="shared" si="18"/>
        <v>4</v>
      </c>
      <c r="E179" s="5" t="s">
        <v>564</v>
      </c>
      <c r="F179" s="20">
        <v>35339</v>
      </c>
      <c r="G179" s="34">
        <v>1</v>
      </c>
      <c r="H179" s="39">
        <f>36526.05+1500</f>
        <v>38026.050000000003</v>
      </c>
      <c r="I179" s="36">
        <f t="shared" si="19"/>
        <v>38026.050000000003</v>
      </c>
      <c r="J179" s="45">
        <v>25</v>
      </c>
      <c r="K179" s="46">
        <f t="shared" si="20"/>
        <v>300</v>
      </c>
      <c r="L179" s="42">
        <f t="shared" si="21"/>
        <v>25</v>
      </c>
      <c r="M179" s="24">
        <f t="shared" si="22"/>
        <v>302</v>
      </c>
      <c r="N179" s="26">
        <v>0</v>
      </c>
      <c r="O179" s="61">
        <v>0</v>
      </c>
      <c r="P179" s="60">
        <f t="shared" si="26"/>
        <v>-38026.050000000003</v>
      </c>
      <c r="Q179" s="55">
        <f t="shared" si="25"/>
        <v>0</v>
      </c>
      <c r="R179" s="59" t="str">
        <f t="shared" si="24"/>
        <v>SIM</v>
      </c>
      <c r="S179" s="15"/>
    </row>
    <row r="180" spans="2:19" x14ac:dyDescent="0.2">
      <c r="B180" s="5" t="s">
        <v>581</v>
      </c>
      <c r="C180" s="5" t="s">
        <v>208</v>
      </c>
      <c r="D180" s="22">
        <f t="shared" si="18"/>
        <v>10</v>
      </c>
      <c r="E180" s="5" t="s">
        <v>55</v>
      </c>
      <c r="F180" s="20">
        <v>35369</v>
      </c>
      <c r="G180" s="34">
        <v>1</v>
      </c>
      <c r="H180" s="64">
        <v>1800</v>
      </c>
      <c r="I180" s="36">
        <f t="shared" si="19"/>
        <v>1800</v>
      </c>
      <c r="J180" s="45">
        <v>10</v>
      </c>
      <c r="K180" s="46">
        <f t="shared" si="20"/>
        <v>120</v>
      </c>
      <c r="L180" s="42">
        <f t="shared" si="21"/>
        <v>25</v>
      </c>
      <c r="M180" s="24">
        <f t="shared" si="22"/>
        <v>302</v>
      </c>
      <c r="N180" s="26">
        <v>0</v>
      </c>
      <c r="O180" s="61">
        <v>0</v>
      </c>
      <c r="P180" s="60">
        <f t="shared" si="26"/>
        <v>-1800</v>
      </c>
      <c r="Q180" s="55">
        <f t="shared" si="25"/>
        <v>0</v>
      </c>
      <c r="R180" s="59" t="str">
        <f t="shared" si="24"/>
        <v>SIM</v>
      </c>
      <c r="S180" s="15"/>
    </row>
    <row r="181" spans="2:19" x14ac:dyDescent="0.2">
      <c r="B181" s="5" t="s">
        <v>581</v>
      </c>
      <c r="C181" s="5" t="s">
        <v>208</v>
      </c>
      <c r="D181" s="22">
        <f t="shared" si="18"/>
        <v>10</v>
      </c>
      <c r="E181" s="5" t="s">
        <v>56</v>
      </c>
      <c r="F181" s="20">
        <v>35369</v>
      </c>
      <c r="G181" s="34">
        <v>1</v>
      </c>
      <c r="H181" s="64">
        <v>335</v>
      </c>
      <c r="I181" s="36">
        <f t="shared" si="19"/>
        <v>335</v>
      </c>
      <c r="J181" s="45">
        <v>10</v>
      </c>
      <c r="K181" s="46">
        <f t="shared" si="20"/>
        <v>120</v>
      </c>
      <c r="L181" s="42">
        <f t="shared" si="21"/>
        <v>25</v>
      </c>
      <c r="M181" s="24">
        <f t="shared" si="22"/>
        <v>302</v>
      </c>
      <c r="N181" s="26">
        <v>0</v>
      </c>
      <c r="O181" s="61">
        <v>0</v>
      </c>
      <c r="P181" s="60">
        <f t="shared" si="26"/>
        <v>-335</v>
      </c>
      <c r="Q181" s="55">
        <f t="shared" si="25"/>
        <v>0</v>
      </c>
      <c r="R181" s="59" t="str">
        <f t="shared" si="24"/>
        <v>SIM</v>
      </c>
      <c r="S181" s="15"/>
    </row>
    <row r="182" spans="2:19" x14ac:dyDescent="0.2">
      <c r="B182" s="5" t="s">
        <v>581</v>
      </c>
      <c r="C182" s="5" t="s">
        <v>206</v>
      </c>
      <c r="D182" s="22">
        <f t="shared" si="18"/>
        <v>10</v>
      </c>
      <c r="E182" s="5" t="s">
        <v>287</v>
      </c>
      <c r="F182" s="20">
        <v>35369</v>
      </c>
      <c r="G182" s="34">
        <v>1</v>
      </c>
      <c r="H182" s="64">
        <v>1424.5</v>
      </c>
      <c r="I182" s="36">
        <f t="shared" si="19"/>
        <v>1424.5</v>
      </c>
      <c r="J182" s="45">
        <v>10</v>
      </c>
      <c r="K182" s="46">
        <f t="shared" si="20"/>
        <v>120</v>
      </c>
      <c r="L182" s="42">
        <f t="shared" si="21"/>
        <v>25</v>
      </c>
      <c r="M182" s="24">
        <f t="shared" si="22"/>
        <v>302</v>
      </c>
      <c r="N182" s="26">
        <v>0</v>
      </c>
      <c r="O182" s="61">
        <v>0</v>
      </c>
      <c r="P182" s="60">
        <f t="shared" si="26"/>
        <v>-1424.5</v>
      </c>
      <c r="Q182" s="55">
        <f t="shared" si="25"/>
        <v>0</v>
      </c>
      <c r="R182" s="59" t="str">
        <f t="shared" si="24"/>
        <v>SIM</v>
      </c>
      <c r="S182" s="15"/>
    </row>
    <row r="183" spans="2:19" x14ac:dyDescent="0.2">
      <c r="B183" s="5" t="s">
        <v>581</v>
      </c>
      <c r="C183" s="5" t="s">
        <v>206</v>
      </c>
      <c r="D183" s="22">
        <f t="shared" si="18"/>
        <v>10</v>
      </c>
      <c r="E183" s="5" t="s">
        <v>217</v>
      </c>
      <c r="F183" s="20">
        <v>35369</v>
      </c>
      <c r="G183" s="34">
        <v>2</v>
      </c>
      <c r="H183" s="64">
        <v>250</v>
      </c>
      <c r="I183" s="36">
        <f t="shared" si="19"/>
        <v>500</v>
      </c>
      <c r="J183" s="45">
        <v>10</v>
      </c>
      <c r="K183" s="46">
        <f t="shared" si="20"/>
        <v>120</v>
      </c>
      <c r="L183" s="42">
        <f t="shared" si="21"/>
        <v>25</v>
      </c>
      <c r="M183" s="24">
        <f t="shared" si="22"/>
        <v>302</v>
      </c>
      <c r="N183" s="26">
        <v>0</v>
      </c>
      <c r="O183" s="61">
        <v>0</v>
      </c>
      <c r="P183" s="60">
        <f t="shared" si="26"/>
        <v>-500</v>
      </c>
      <c r="Q183" s="55">
        <f t="shared" si="25"/>
        <v>0</v>
      </c>
      <c r="R183" s="59" t="str">
        <f t="shared" si="24"/>
        <v>SIM</v>
      </c>
      <c r="S183" s="15"/>
    </row>
    <row r="184" spans="2:19" x14ac:dyDescent="0.2">
      <c r="B184" s="5" t="s">
        <v>581</v>
      </c>
      <c r="C184" s="5" t="s">
        <v>206</v>
      </c>
      <c r="D184" s="22">
        <f t="shared" si="18"/>
        <v>10</v>
      </c>
      <c r="E184" s="5" t="s">
        <v>232</v>
      </c>
      <c r="F184" s="20">
        <v>35369</v>
      </c>
      <c r="G184" s="34">
        <v>1</v>
      </c>
      <c r="H184" s="64">
        <v>275</v>
      </c>
      <c r="I184" s="36">
        <f t="shared" si="19"/>
        <v>275</v>
      </c>
      <c r="J184" s="45">
        <v>10</v>
      </c>
      <c r="K184" s="46">
        <f t="shared" si="20"/>
        <v>120</v>
      </c>
      <c r="L184" s="42">
        <f t="shared" si="21"/>
        <v>25</v>
      </c>
      <c r="M184" s="24">
        <f t="shared" si="22"/>
        <v>302</v>
      </c>
      <c r="N184" s="26">
        <v>0</v>
      </c>
      <c r="O184" s="61">
        <v>0</v>
      </c>
      <c r="P184" s="60">
        <f t="shared" si="26"/>
        <v>-275</v>
      </c>
      <c r="Q184" s="55">
        <f t="shared" si="25"/>
        <v>0</v>
      </c>
      <c r="R184" s="59" t="str">
        <f t="shared" si="24"/>
        <v>SIM</v>
      </c>
      <c r="S184" s="15"/>
    </row>
    <row r="185" spans="2:19" x14ac:dyDescent="0.2">
      <c r="B185" s="5" t="s">
        <v>581</v>
      </c>
      <c r="C185" s="5" t="s">
        <v>206</v>
      </c>
      <c r="D185" s="22">
        <f t="shared" si="18"/>
        <v>10</v>
      </c>
      <c r="E185" s="5" t="s">
        <v>288</v>
      </c>
      <c r="F185" s="20">
        <v>35369</v>
      </c>
      <c r="G185" s="34">
        <v>1</v>
      </c>
      <c r="H185" s="64">
        <v>41</v>
      </c>
      <c r="I185" s="36">
        <f t="shared" si="19"/>
        <v>41</v>
      </c>
      <c r="J185" s="45">
        <v>10</v>
      </c>
      <c r="K185" s="46">
        <f t="shared" si="20"/>
        <v>120</v>
      </c>
      <c r="L185" s="42">
        <f t="shared" si="21"/>
        <v>25</v>
      </c>
      <c r="M185" s="24">
        <f t="shared" si="22"/>
        <v>302</v>
      </c>
      <c r="N185" s="26">
        <v>0</v>
      </c>
      <c r="O185" s="61">
        <v>0</v>
      </c>
      <c r="P185" s="60">
        <f t="shared" si="26"/>
        <v>-41</v>
      </c>
      <c r="Q185" s="55">
        <f t="shared" si="25"/>
        <v>0</v>
      </c>
      <c r="R185" s="59" t="str">
        <f t="shared" si="24"/>
        <v>SIM</v>
      </c>
      <c r="S185" s="15"/>
    </row>
    <row r="186" spans="2:19" x14ac:dyDescent="0.2">
      <c r="B186" s="5" t="s">
        <v>581</v>
      </c>
      <c r="C186" s="5" t="s">
        <v>206</v>
      </c>
      <c r="D186" s="22">
        <f t="shared" si="18"/>
        <v>10</v>
      </c>
      <c r="E186" s="5" t="s">
        <v>289</v>
      </c>
      <c r="F186" s="20">
        <v>35399</v>
      </c>
      <c r="G186" s="34">
        <v>1</v>
      </c>
      <c r="H186" s="39">
        <v>1695.2</v>
      </c>
      <c r="I186" s="36">
        <f t="shared" si="19"/>
        <v>1695.2</v>
      </c>
      <c r="J186" s="45">
        <v>10</v>
      </c>
      <c r="K186" s="46">
        <f t="shared" si="20"/>
        <v>120</v>
      </c>
      <c r="L186" s="42">
        <f t="shared" si="21"/>
        <v>25</v>
      </c>
      <c r="M186" s="24">
        <f t="shared" si="22"/>
        <v>301</v>
      </c>
      <c r="N186" s="26">
        <v>0</v>
      </c>
      <c r="O186" s="61">
        <v>0</v>
      </c>
      <c r="P186" s="60">
        <f t="shared" si="26"/>
        <v>-1695.2</v>
      </c>
      <c r="Q186" s="55">
        <f t="shared" si="25"/>
        <v>0</v>
      </c>
      <c r="R186" s="59" t="str">
        <f t="shared" si="24"/>
        <v>SIM</v>
      </c>
      <c r="S186" s="15"/>
    </row>
    <row r="187" spans="2:19" x14ac:dyDescent="0.2">
      <c r="B187" s="5" t="s">
        <v>581</v>
      </c>
      <c r="C187" s="5" t="s">
        <v>206</v>
      </c>
      <c r="D187" s="22">
        <f t="shared" si="18"/>
        <v>10</v>
      </c>
      <c r="E187" s="5" t="s">
        <v>290</v>
      </c>
      <c r="F187" s="20">
        <v>35399</v>
      </c>
      <c r="G187" s="34">
        <v>1</v>
      </c>
      <c r="H187" s="39">
        <v>174.72</v>
      </c>
      <c r="I187" s="36">
        <f t="shared" si="19"/>
        <v>174.72</v>
      </c>
      <c r="J187" s="45">
        <v>10</v>
      </c>
      <c r="K187" s="46">
        <f t="shared" si="20"/>
        <v>120</v>
      </c>
      <c r="L187" s="42">
        <f t="shared" si="21"/>
        <v>25</v>
      </c>
      <c r="M187" s="24">
        <f t="shared" si="22"/>
        <v>301</v>
      </c>
      <c r="N187" s="26">
        <v>0</v>
      </c>
      <c r="O187" s="61">
        <v>0</v>
      </c>
      <c r="P187" s="60">
        <f t="shared" si="26"/>
        <v>-174.72</v>
      </c>
      <c r="Q187" s="55">
        <f t="shared" si="25"/>
        <v>0</v>
      </c>
      <c r="R187" s="59" t="str">
        <f t="shared" si="24"/>
        <v>SIM</v>
      </c>
      <c r="S187" s="15"/>
    </row>
    <row r="188" spans="2:19" x14ac:dyDescent="0.2">
      <c r="B188" s="5" t="s">
        <v>582</v>
      </c>
      <c r="C188" s="5" t="s">
        <v>6</v>
      </c>
      <c r="D188" s="22">
        <f t="shared" si="18"/>
        <v>4</v>
      </c>
      <c r="E188" s="5" t="s">
        <v>565</v>
      </c>
      <c r="F188" s="20">
        <v>35404</v>
      </c>
      <c r="G188" s="34">
        <v>1</v>
      </c>
      <c r="H188" s="39">
        <v>22085.7</v>
      </c>
      <c r="I188" s="36">
        <f t="shared" si="19"/>
        <v>22085.7</v>
      </c>
      <c r="J188" s="45">
        <v>25</v>
      </c>
      <c r="K188" s="46">
        <f t="shared" si="20"/>
        <v>300</v>
      </c>
      <c r="L188" s="42">
        <f t="shared" si="21"/>
        <v>25</v>
      </c>
      <c r="M188" s="24">
        <f t="shared" si="22"/>
        <v>300</v>
      </c>
      <c r="N188" s="26">
        <v>0</v>
      </c>
      <c r="O188" s="61">
        <v>0</v>
      </c>
      <c r="P188" s="60">
        <f t="shared" si="26"/>
        <v>-22085.7</v>
      </c>
      <c r="Q188" s="55">
        <f t="shared" si="25"/>
        <v>0</v>
      </c>
      <c r="R188" s="59" t="str">
        <f t="shared" si="24"/>
        <v>NÃO</v>
      </c>
      <c r="S188" s="15"/>
    </row>
    <row r="189" spans="2:19" x14ac:dyDescent="0.2">
      <c r="B189" s="5" t="s">
        <v>581</v>
      </c>
      <c r="C189" s="5" t="s">
        <v>208</v>
      </c>
      <c r="D189" s="22">
        <f t="shared" si="18"/>
        <v>10</v>
      </c>
      <c r="E189" s="5" t="s">
        <v>43</v>
      </c>
      <c r="F189" s="20">
        <v>35430</v>
      </c>
      <c r="G189" s="34">
        <v>7</v>
      </c>
      <c r="H189" s="64">
        <v>1237.06</v>
      </c>
      <c r="I189" s="36">
        <f t="shared" si="19"/>
        <v>8659.42</v>
      </c>
      <c r="J189" s="45">
        <v>10</v>
      </c>
      <c r="K189" s="46">
        <f t="shared" si="20"/>
        <v>120</v>
      </c>
      <c r="L189" s="42">
        <f t="shared" si="21"/>
        <v>25</v>
      </c>
      <c r="M189" s="24">
        <f t="shared" si="22"/>
        <v>300</v>
      </c>
      <c r="N189" s="26">
        <v>0</v>
      </c>
      <c r="O189" s="61">
        <v>0</v>
      </c>
      <c r="P189" s="60">
        <f t="shared" si="26"/>
        <v>-8659.42</v>
      </c>
      <c r="Q189" s="55">
        <f t="shared" si="25"/>
        <v>0</v>
      </c>
      <c r="R189" s="59" t="str">
        <f t="shared" si="24"/>
        <v>SIM</v>
      </c>
      <c r="S189" s="15"/>
    </row>
    <row r="190" spans="2:19" x14ac:dyDescent="0.2">
      <c r="B190" s="5" t="s">
        <v>581</v>
      </c>
      <c r="C190" s="5" t="s">
        <v>208</v>
      </c>
      <c r="D190" s="22">
        <f t="shared" si="18"/>
        <v>10</v>
      </c>
      <c r="E190" s="5" t="s">
        <v>57</v>
      </c>
      <c r="F190" s="20">
        <v>35430</v>
      </c>
      <c r="G190" s="34">
        <v>1</v>
      </c>
      <c r="H190" s="64">
        <v>175</v>
      </c>
      <c r="I190" s="36">
        <f t="shared" si="19"/>
        <v>175</v>
      </c>
      <c r="J190" s="45">
        <v>10</v>
      </c>
      <c r="K190" s="46">
        <f t="shared" si="20"/>
        <v>120</v>
      </c>
      <c r="L190" s="42">
        <f t="shared" si="21"/>
        <v>25</v>
      </c>
      <c r="M190" s="24">
        <f t="shared" si="22"/>
        <v>300</v>
      </c>
      <c r="N190" s="26">
        <v>0</v>
      </c>
      <c r="O190" s="61">
        <v>0</v>
      </c>
      <c r="P190" s="60">
        <f t="shared" si="26"/>
        <v>-175</v>
      </c>
      <c r="Q190" s="55">
        <f t="shared" si="25"/>
        <v>0</v>
      </c>
      <c r="R190" s="59" t="str">
        <f t="shared" si="24"/>
        <v>SIM</v>
      </c>
      <c r="S190" s="15"/>
    </row>
    <row r="191" spans="2:19" x14ac:dyDescent="0.2">
      <c r="B191" s="5" t="s">
        <v>581</v>
      </c>
      <c r="C191" s="5" t="s">
        <v>208</v>
      </c>
      <c r="D191" s="22">
        <f t="shared" si="18"/>
        <v>10</v>
      </c>
      <c r="E191" s="5" t="s">
        <v>58</v>
      </c>
      <c r="F191" s="20">
        <v>35430</v>
      </c>
      <c r="G191" s="34">
        <v>1</v>
      </c>
      <c r="H191" s="64">
        <v>332</v>
      </c>
      <c r="I191" s="36">
        <f t="shared" si="19"/>
        <v>332</v>
      </c>
      <c r="J191" s="45">
        <v>10</v>
      </c>
      <c r="K191" s="46">
        <f t="shared" si="20"/>
        <v>120</v>
      </c>
      <c r="L191" s="42">
        <f t="shared" si="21"/>
        <v>25</v>
      </c>
      <c r="M191" s="24">
        <f t="shared" si="22"/>
        <v>300</v>
      </c>
      <c r="N191" s="26">
        <v>0</v>
      </c>
      <c r="O191" s="61">
        <v>0</v>
      </c>
      <c r="P191" s="60">
        <f t="shared" si="26"/>
        <v>-332</v>
      </c>
      <c r="Q191" s="55">
        <f t="shared" si="25"/>
        <v>0</v>
      </c>
      <c r="R191" s="59" t="str">
        <f t="shared" si="24"/>
        <v>SIM</v>
      </c>
      <c r="S191" s="15"/>
    </row>
    <row r="192" spans="2:19" x14ac:dyDescent="0.2">
      <c r="B192" s="5" t="s">
        <v>581</v>
      </c>
      <c r="C192" s="5" t="s">
        <v>206</v>
      </c>
      <c r="D192" s="22">
        <f t="shared" si="18"/>
        <v>10</v>
      </c>
      <c r="E192" s="5" t="s">
        <v>291</v>
      </c>
      <c r="F192" s="20">
        <v>35430</v>
      </c>
      <c r="G192" s="34">
        <v>1</v>
      </c>
      <c r="H192" s="64">
        <v>109</v>
      </c>
      <c r="I192" s="36">
        <f t="shared" si="19"/>
        <v>109</v>
      </c>
      <c r="J192" s="45">
        <v>10</v>
      </c>
      <c r="K192" s="46">
        <f t="shared" si="20"/>
        <v>120</v>
      </c>
      <c r="L192" s="42">
        <f t="shared" si="21"/>
        <v>25</v>
      </c>
      <c r="M192" s="24">
        <f t="shared" si="22"/>
        <v>300</v>
      </c>
      <c r="N192" s="26">
        <v>0</v>
      </c>
      <c r="O192" s="61">
        <v>0</v>
      </c>
      <c r="P192" s="60">
        <f t="shared" si="26"/>
        <v>-109</v>
      </c>
      <c r="Q192" s="55">
        <f t="shared" si="25"/>
        <v>0</v>
      </c>
      <c r="R192" s="59" t="str">
        <f t="shared" si="24"/>
        <v>SIM</v>
      </c>
      <c r="S192" s="15"/>
    </row>
    <row r="193" spans="2:19" x14ac:dyDescent="0.2">
      <c r="B193" s="5" t="s">
        <v>581</v>
      </c>
      <c r="C193" s="5" t="s">
        <v>206</v>
      </c>
      <c r="D193" s="22">
        <f t="shared" si="18"/>
        <v>10</v>
      </c>
      <c r="E193" s="5" t="s">
        <v>271</v>
      </c>
      <c r="F193" s="20">
        <v>35430</v>
      </c>
      <c r="G193" s="34">
        <v>1</v>
      </c>
      <c r="H193" s="64">
        <v>890</v>
      </c>
      <c r="I193" s="36">
        <f t="shared" si="19"/>
        <v>890</v>
      </c>
      <c r="J193" s="45">
        <v>10</v>
      </c>
      <c r="K193" s="46">
        <f t="shared" si="20"/>
        <v>120</v>
      </c>
      <c r="L193" s="42">
        <f t="shared" si="21"/>
        <v>25</v>
      </c>
      <c r="M193" s="24">
        <f t="shared" si="22"/>
        <v>300</v>
      </c>
      <c r="N193" s="26">
        <v>0</v>
      </c>
      <c r="O193" s="61">
        <v>0</v>
      </c>
      <c r="P193" s="60">
        <f t="shared" si="26"/>
        <v>-890</v>
      </c>
      <c r="Q193" s="55">
        <f t="shared" si="25"/>
        <v>0</v>
      </c>
      <c r="R193" s="59" t="str">
        <f t="shared" si="24"/>
        <v>SIM</v>
      </c>
      <c r="S193" s="15"/>
    </row>
    <row r="194" spans="2:19" x14ac:dyDescent="0.2">
      <c r="B194" s="5" t="s">
        <v>581</v>
      </c>
      <c r="C194" s="5" t="s">
        <v>206</v>
      </c>
      <c r="D194" s="22">
        <f t="shared" si="18"/>
        <v>10</v>
      </c>
      <c r="E194" s="5" t="s">
        <v>239</v>
      </c>
      <c r="F194" s="20">
        <v>35430</v>
      </c>
      <c r="G194" s="34">
        <v>6</v>
      </c>
      <c r="H194" s="64">
        <v>44</v>
      </c>
      <c r="I194" s="36">
        <f t="shared" si="19"/>
        <v>264</v>
      </c>
      <c r="J194" s="45">
        <v>10</v>
      </c>
      <c r="K194" s="46">
        <f t="shared" si="20"/>
        <v>120</v>
      </c>
      <c r="L194" s="42">
        <f t="shared" si="21"/>
        <v>25</v>
      </c>
      <c r="M194" s="24">
        <f t="shared" si="22"/>
        <v>300</v>
      </c>
      <c r="N194" s="26">
        <v>0</v>
      </c>
      <c r="O194" s="61">
        <v>0</v>
      </c>
      <c r="P194" s="60">
        <f t="shared" si="26"/>
        <v>-264</v>
      </c>
      <c r="Q194" s="55">
        <f t="shared" si="25"/>
        <v>0</v>
      </c>
      <c r="R194" s="59" t="str">
        <f t="shared" si="24"/>
        <v>SIM</v>
      </c>
      <c r="S194" s="15"/>
    </row>
    <row r="195" spans="2:19" x14ac:dyDescent="0.2">
      <c r="B195" s="5" t="s">
        <v>581</v>
      </c>
      <c r="C195" s="5" t="s">
        <v>206</v>
      </c>
      <c r="D195" s="22">
        <f t="shared" si="18"/>
        <v>10</v>
      </c>
      <c r="E195" s="5" t="s">
        <v>232</v>
      </c>
      <c r="F195" s="20">
        <v>35430</v>
      </c>
      <c r="G195" s="34">
        <v>1</v>
      </c>
      <c r="H195" s="64">
        <v>269</v>
      </c>
      <c r="I195" s="36">
        <f t="shared" si="19"/>
        <v>269</v>
      </c>
      <c r="J195" s="45">
        <v>10</v>
      </c>
      <c r="K195" s="46">
        <f t="shared" si="20"/>
        <v>120</v>
      </c>
      <c r="L195" s="42">
        <f t="shared" si="21"/>
        <v>25</v>
      </c>
      <c r="M195" s="24">
        <f t="shared" si="22"/>
        <v>300</v>
      </c>
      <c r="N195" s="26">
        <v>0</v>
      </c>
      <c r="O195" s="61">
        <v>0</v>
      </c>
      <c r="P195" s="60">
        <f t="shared" si="26"/>
        <v>-269</v>
      </c>
      <c r="Q195" s="55">
        <f t="shared" si="25"/>
        <v>0</v>
      </c>
      <c r="R195" s="59" t="str">
        <f t="shared" si="24"/>
        <v>SIM</v>
      </c>
      <c r="S195" s="15"/>
    </row>
    <row r="196" spans="2:19" x14ac:dyDescent="0.2">
      <c r="B196" s="5" t="s">
        <v>581</v>
      </c>
      <c r="C196" s="5" t="s">
        <v>206</v>
      </c>
      <c r="D196" s="22">
        <f t="shared" ref="D196:D259" si="27">((12*100)/K196)</f>
        <v>10</v>
      </c>
      <c r="E196" s="5" t="s">
        <v>292</v>
      </c>
      <c r="F196" s="20">
        <v>35430</v>
      </c>
      <c r="G196" s="34">
        <v>1</v>
      </c>
      <c r="H196" s="64">
        <v>140</v>
      </c>
      <c r="I196" s="36">
        <f t="shared" ref="I196:I259" si="28">G196*H196</f>
        <v>140</v>
      </c>
      <c r="J196" s="45">
        <v>10</v>
      </c>
      <c r="K196" s="46">
        <f t="shared" ref="K196:K259" si="29">J196*12</f>
        <v>120</v>
      </c>
      <c r="L196" s="42">
        <f t="shared" ref="L196:L259" si="30">DATEDIF(F196,$F$2,"Y")</f>
        <v>25</v>
      </c>
      <c r="M196" s="24">
        <f t="shared" ref="M196:M259" si="31">DATEDIF(F196,$F$2,"M")</f>
        <v>300</v>
      </c>
      <c r="N196" s="26">
        <v>0</v>
      </c>
      <c r="O196" s="61">
        <v>0</v>
      </c>
      <c r="P196" s="60">
        <f t="shared" ref="P196:P201" si="32">I196*-1</f>
        <v>-140</v>
      </c>
      <c r="Q196" s="55">
        <f t="shared" si="25"/>
        <v>0</v>
      </c>
      <c r="R196" s="59" t="str">
        <f t="shared" ref="R196:R259" si="33">IF(M196&gt;K196,"SIM","NÃO")</f>
        <v>SIM</v>
      </c>
      <c r="S196" s="15"/>
    </row>
    <row r="197" spans="2:19" x14ac:dyDescent="0.2">
      <c r="B197" s="5" t="s">
        <v>581</v>
      </c>
      <c r="C197" s="5" t="s">
        <v>206</v>
      </c>
      <c r="D197" s="22">
        <f t="shared" si="27"/>
        <v>10</v>
      </c>
      <c r="E197" s="5" t="s">
        <v>293</v>
      </c>
      <c r="F197" s="20">
        <v>35430</v>
      </c>
      <c r="G197" s="34">
        <v>2</v>
      </c>
      <c r="H197" s="64">
        <v>154.5</v>
      </c>
      <c r="I197" s="36">
        <f t="shared" si="28"/>
        <v>309</v>
      </c>
      <c r="J197" s="45">
        <v>10</v>
      </c>
      <c r="K197" s="46">
        <f t="shared" si="29"/>
        <v>120</v>
      </c>
      <c r="L197" s="42">
        <f t="shared" si="30"/>
        <v>25</v>
      </c>
      <c r="M197" s="24">
        <f t="shared" si="31"/>
        <v>300</v>
      </c>
      <c r="N197" s="26">
        <v>0</v>
      </c>
      <c r="O197" s="61">
        <v>0</v>
      </c>
      <c r="P197" s="60">
        <f t="shared" si="32"/>
        <v>-309</v>
      </c>
      <c r="Q197" s="55">
        <f t="shared" ref="Q197:Q260" si="34">I197+P197</f>
        <v>0</v>
      </c>
      <c r="R197" s="59" t="str">
        <f t="shared" si="33"/>
        <v>SIM</v>
      </c>
      <c r="S197" s="15"/>
    </row>
    <row r="198" spans="2:19" x14ac:dyDescent="0.2">
      <c r="B198" s="5" t="s">
        <v>581</v>
      </c>
      <c r="C198" s="5" t="s">
        <v>206</v>
      </c>
      <c r="D198" s="22">
        <f t="shared" si="27"/>
        <v>10</v>
      </c>
      <c r="E198" s="5" t="s">
        <v>294</v>
      </c>
      <c r="F198" s="20">
        <v>35430</v>
      </c>
      <c r="G198" s="34">
        <v>1</v>
      </c>
      <c r="H198" s="64">
        <v>159</v>
      </c>
      <c r="I198" s="36">
        <f t="shared" si="28"/>
        <v>159</v>
      </c>
      <c r="J198" s="45">
        <v>10</v>
      </c>
      <c r="K198" s="46">
        <f t="shared" si="29"/>
        <v>120</v>
      </c>
      <c r="L198" s="42">
        <f t="shared" si="30"/>
        <v>25</v>
      </c>
      <c r="M198" s="24">
        <f t="shared" si="31"/>
        <v>300</v>
      </c>
      <c r="N198" s="26">
        <v>0</v>
      </c>
      <c r="O198" s="61">
        <v>0</v>
      </c>
      <c r="P198" s="60">
        <f t="shared" si="32"/>
        <v>-159</v>
      </c>
      <c r="Q198" s="55">
        <f t="shared" si="34"/>
        <v>0</v>
      </c>
      <c r="R198" s="59" t="str">
        <f t="shared" si="33"/>
        <v>SIM</v>
      </c>
      <c r="S198" s="15"/>
    </row>
    <row r="199" spans="2:19" x14ac:dyDescent="0.2">
      <c r="B199" s="5" t="s">
        <v>581</v>
      </c>
      <c r="C199" s="5" t="s">
        <v>206</v>
      </c>
      <c r="D199" s="22">
        <f t="shared" si="27"/>
        <v>10</v>
      </c>
      <c r="E199" s="5" t="s">
        <v>295</v>
      </c>
      <c r="F199" s="20">
        <v>35430</v>
      </c>
      <c r="G199" s="34">
        <v>1</v>
      </c>
      <c r="H199" s="64">
        <v>278</v>
      </c>
      <c r="I199" s="36">
        <f t="shared" si="28"/>
        <v>278</v>
      </c>
      <c r="J199" s="45">
        <v>10</v>
      </c>
      <c r="K199" s="46">
        <f t="shared" si="29"/>
        <v>120</v>
      </c>
      <c r="L199" s="42">
        <f t="shared" si="30"/>
        <v>25</v>
      </c>
      <c r="M199" s="24">
        <f t="shared" si="31"/>
        <v>300</v>
      </c>
      <c r="N199" s="26">
        <v>0</v>
      </c>
      <c r="O199" s="61">
        <v>0</v>
      </c>
      <c r="P199" s="60">
        <f t="shared" si="32"/>
        <v>-278</v>
      </c>
      <c r="Q199" s="55">
        <f t="shared" si="34"/>
        <v>0</v>
      </c>
      <c r="R199" s="59" t="str">
        <f t="shared" si="33"/>
        <v>SIM</v>
      </c>
      <c r="S199" s="15"/>
    </row>
    <row r="200" spans="2:19" x14ac:dyDescent="0.2">
      <c r="B200" s="5" t="s">
        <v>581</v>
      </c>
      <c r="C200" s="5" t="s">
        <v>206</v>
      </c>
      <c r="D200" s="22">
        <f t="shared" si="27"/>
        <v>10</v>
      </c>
      <c r="E200" s="5" t="s">
        <v>296</v>
      </c>
      <c r="F200" s="20">
        <v>35430</v>
      </c>
      <c r="G200" s="34">
        <v>1</v>
      </c>
      <c r="H200" s="64">
        <v>185</v>
      </c>
      <c r="I200" s="36">
        <f t="shared" si="28"/>
        <v>185</v>
      </c>
      <c r="J200" s="45">
        <v>10</v>
      </c>
      <c r="K200" s="46">
        <f t="shared" si="29"/>
        <v>120</v>
      </c>
      <c r="L200" s="42">
        <f t="shared" si="30"/>
        <v>25</v>
      </c>
      <c r="M200" s="24">
        <f t="shared" si="31"/>
        <v>300</v>
      </c>
      <c r="N200" s="26">
        <v>0</v>
      </c>
      <c r="O200" s="61">
        <v>0</v>
      </c>
      <c r="P200" s="60">
        <f t="shared" si="32"/>
        <v>-185</v>
      </c>
      <c r="Q200" s="55">
        <f t="shared" si="34"/>
        <v>0</v>
      </c>
      <c r="R200" s="59" t="str">
        <f t="shared" si="33"/>
        <v>SIM</v>
      </c>
      <c r="S200" s="15"/>
    </row>
    <row r="201" spans="2:19" x14ac:dyDescent="0.2">
      <c r="B201" s="5" t="s">
        <v>581</v>
      </c>
      <c r="C201" s="5" t="s">
        <v>205</v>
      </c>
      <c r="D201" s="22">
        <f t="shared" si="27"/>
        <v>20</v>
      </c>
      <c r="E201" s="5" t="s">
        <v>474</v>
      </c>
      <c r="F201" s="20">
        <v>35430</v>
      </c>
      <c r="G201" s="34">
        <v>1</v>
      </c>
      <c r="H201" s="64">
        <v>4649.79</v>
      </c>
      <c r="I201" s="36">
        <f t="shared" si="28"/>
        <v>4649.79</v>
      </c>
      <c r="J201" s="45">
        <v>5</v>
      </c>
      <c r="K201" s="46">
        <f t="shared" si="29"/>
        <v>60</v>
      </c>
      <c r="L201" s="42">
        <f t="shared" si="30"/>
        <v>25</v>
      </c>
      <c r="M201" s="24">
        <f t="shared" si="31"/>
        <v>300</v>
      </c>
      <c r="N201" s="26">
        <v>0</v>
      </c>
      <c r="O201" s="61">
        <v>0</v>
      </c>
      <c r="P201" s="60">
        <f t="shared" si="32"/>
        <v>-4649.79</v>
      </c>
      <c r="Q201" s="55">
        <f t="shared" si="34"/>
        <v>0</v>
      </c>
      <c r="R201" s="59" t="str">
        <f t="shared" si="33"/>
        <v>SIM</v>
      </c>
      <c r="S201" s="15"/>
    </row>
    <row r="202" spans="2:19" x14ac:dyDescent="0.2">
      <c r="B202" s="5" t="s">
        <v>582</v>
      </c>
      <c r="C202" s="5" t="s">
        <v>6</v>
      </c>
      <c r="D202" s="22">
        <f t="shared" si="27"/>
        <v>4</v>
      </c>
      <c r="E202" s="5" t="s">
        <v>566</v>
      </c>
      <c r="F202" s="20">
        <v>35450</v>
      </c>
      <c r="G202" s="34">
        <v>1</v>
      </c>
      <c r="H202" s="39">
        <v>24219.7</v>
      </c>
      <c r="I202" s="36">
        <f t="shared" si="28"/>
        <v>24219.7</v>
      </c>
      <c r="J202" s="45">
        <v>25</v>
      </c>
      <c r="K202" s="46">
        <f t="shared" si="29"/>
        <v>300</v>
      </c>
      <c r="L202" s="42">
        <f t="shared" si="30"/>
        <v>24</v>
      </c>
      <c r="M202" s="24">
        <f t="shared" si="31"/>
        <v>299</v>
      </c>
      <c r="N202" s="26">
        <v>0</v>
      </c>
      <c r="O202" s="61">
        <f>(SLN(I202,N202,K202))*-1</f>
        <v>-80.73233333333333</v>
      </c>
      <c r="P202" s="60">
        <f>O202*M202</f>
        <v>-24138.967666666664</v>
      </c>
      <c r="Q202" s="55">
        <f t="shared" si="34"/>
        <v>80.73233333333701</v>
      </c>
      <c r="R202" s="59" t="str">
        <f t="shared" si="33"/>
        <v>NÃO</v>
      </c>
      <c r="S202" s="15"/>
    </row>
    <row r="203" spans="2:19" x14ac:dyDescent="0.2">
      <c r="B203" s="5" t="s">
        <v>581</v>
      </c>
      <c r="C203" s="5" t="s">
        <v>208</v>
      </c>
      <c r="D203" s="22">
        <f t="shared" si="27"/>
        <v>10</v>
      </c>
      <c r="E203" s="5" t="s">
        <v>59</v>
      </c>
      <c r="F203" s="20">
        <v>35461</v>
      </c>
      <c r="G203" s="34">
        <v>1</v>
      </c>
      <c r="H203" s="39">
        <v>370</v>
      </c>
      <c r="I203" s="36">
        <f t="shared" si="28"/>
        <v>370</v>
      </c>
      <c r="J203" s="45">
        <v>10</v>
      </c>
      <c r="K203" s="46">
        <f t="shared" si="29"/>
        <v>120</v>
      </c>
      <c r="L203" s="42">
        <f t="shared" si="30"/>
        <v>24</v>
      </c>
      <c r="M203" s="24">
        <f t="shared" si="31"/>
        <v>299</v>
      </c>
      <c r="N203" s="26">
        <v>0</v>
      </c>
      <c r="O203" s="61">
        <v>0</v>
      </c>
      <c r="P203" s="60">
        <f t="shared" ref="P203:P221" si="35">I203*-1</f>
        <v>-370</v>
      </c>
      <c r="Q203" s="55">
        <f t="shared" si="34"/>
        <v>0</v>
      </c>
      <c r="R203" s="59" t="str">
        <f t="shared" si="33"/>
        <v>SIM</v>
      </c>
      <c r="S203" s="15"/>
    </row>
    <row r="204" spans="2:19" x14ac:dyDescent="0.2">
      <c r="B204" s="5" t="s">
        <v>581</v>
      </c>
      <c r="C204" s="5" t="s">
        <v>208</v>
      </c>
      <c r="D204" s="22">
        <f t="shared" si="27"/>
        <v>10</v>
      </c>
      <c r="E204" s="5" t="s">
        <v>56</v>
      </c>
      <c r="F204" s="20">
        <v>35520</v>
      </c>
      <c r="G204" s="34">
        <v>1</v>
      </c>
      <c r="H204" s="39">
        <v>359</v>
      </c>
      <c r="I204" s="36">
        <f t="shared" si="28"/>
        <v>359</v>
      </c>
      <c r="J204" s="45">
        <v>10</v>
      </c>
      <c r="K204" s="46">
        <f t="shared" si="29"/>
        <v>120</v>
      </c>
      <c r="L204" s="42">
        <f t="shared" si="30"/>
        <v>24</v>
      </c>
      <c r="M204" s="24">
        <f t="shared" si="31"/>
        <v>297</v>
      </c>
      <c r="N204" s="26">
        <v>0</v>
      </c>
      <c r="O204" s="61">
        <v>0</v>
      </c>
      <c r="P204" s="60">
        <f t="shared" si="35"/>
        <v>-359</v>
      </c>
      <c r="Q204" s="55">
        <f t="shared" si="34"/>
        <v>0</v>
      </c>
      <c r="R204" s="59" t="str">
        <f t="shared" si="33"/>
        <v>SIM</v>
      </c>
      <c r="S204" s="15"/>
    </row>
    <row r="205" spans="2:19" x14ac:dyDescent="0.2">
      <c r="B205" s="5" t="s">
        <v>581</v>
      </c>
      <c r="C205" s="5" t="s">
        <v>208</v>
      </c>
      <c r="D205" s="22">
        <f t="shared" si="27"/>
        <v>10</v>
      </c>
      <c r="E205" s="5" t="s">
        <v>60</v>
      </c>
      <c r="F205" s="20">
        <v>35550</v>
      </c>
      <c r="G205" s="34">
        <v>2</v>
      </c>
      <c r="H205" s="39">
        <v>850</v>
      </c>
      <c r="I205" s="36">
        <f t="shared" si="28"/>
        <v>1700</v>
      </c>
      <c r="J205" s="45">
        <v>10</v>
      </c>
      <c r="K205" s="46">
        <f t="shared" si="29"/>
        <v>120</v>
      </c>
      <c r="L205" s="42">
        <f t="shared" si="30"/>
        <v>24</v>
      </c>
      <c r="M205" s="24">
        <f t="shared" si="31"/>
        <v>296</v>
      </c>
      <c r="N205" s="26">
        <v>0</v>
      </c>
      <c r="O205" s="61">
        <v>0</v>
      </c>
      <c r="P205" s="60">
        <f t="shared" si="35"/>
        <v>-1700</v>
      </c>
      <c r="Q205" s="55">
        <f t="shared" si="34"/>
        <v>0</v>
      </c>
      <c r="R205" s="59" t="str">
        <f t="shared" si="33"/>
        <v>SIM</v>
      </c>
      <c r="S205" s="15"/>
    </row>
    <row r="206" spans="2:19" x14ac:dyDescent="0.2">
      <c r="B206" s="5" t="s">
        <v>581</v>
      </c>
      <c r="C206" s="5" t="s">
        <v>208</v>
      </c>
      <c r="D206" s="22">
        <f t="shared" si="27"/>
        <v>10</v>
      </c>
      <c r="E206" s="5" t="s">
        <v>61</v>
      </c>
      <c r="F206" s="20">
        <v>35611</v>
      </c>
      <c r="G206" s="34">
        <v>1</v>
      </c>
      <c r="H206" s="39">
        <v>390</v>
      </c>
      <c r="I206" s="36">
        <f t="shared" si="28"/>
        <v>390</v>
      </c>
      <c r="J206" s="45">
        <v>10</v>
      </c>
      <c r="K206" s="46">
        <f t="shared" si="29"/>
        <v>120</v>
      </c>
      <c r="L206" s="42">
        <f t="shared" si="30"/>
        <v>24</v>
      </c>
      <c r="M206" s="24">
        <f t="shared" si="31"/>
        <v>294</v>
      </c>
      <c r="N206" s="26">
        <v>0</v>
      </c>
      <c r="O206" s="61">
        <v>0</v>
      </c>
      <c r="P206" s="60">
        <f t="shared" si="35"/>
        <v>-390</v>
      </c>
      <c r="Q206" s="55">
        <f t="shared" si="34"/>
        <v>0</v>
      </c>
      <c r="R206" s="59" t="str">
        <f t="shared" si="33"/>
        <v>SIM</v>
      </c>
      <c r="S206" s="15"/>
    </row>
    <row r="207" spans="2:19" x14ac:dyDescent="0.2">
      <c r="B207" s="5" t="s">
        <v>581</v>
      </c>
      <c r="C207" s="5" t="s">
        <v>206</v>
      </c>
      <c r="D207" s="22">
        <f t="shared" si="27"/>
        <v>10</v>
      </c>
      <c r="E207" s="5" t="s">
        <v>262</v>
      </c>
      <c r="F207" s="20">
        <v>35611</v>
      </c>
      <c r="G207" s="34">
        <v>2</v>
      </c>
      <c r="H207" s="39">
        <v>80</v>
      </c>
      <c r="I207" s="36">
        <f t="shared" si="28"/>
        <v>160</v>
      </c>
      <c r="J207" s="45">
        <v>10</v>
      </c>
      <c r="K207" s="46">
        <f t="shared" si="29"/>
        <v>120</v>
      </c>
      <c r="L207" s="42">
        <f t="shared" si="30"/>
        <v>24</v>
      </c>
      <c r="M207" s="24">
        <f t="shared" si="31"/>
        <v>294</v>
      </c>
      <c r="N207" s="26">
        <v>0</v>
      </c>
      <c r="O207" s="61">
        <v>0</v>
      </c>
      <c r="P207" s="60">
        <f t="shared" si="35"/>
        <v>-160</v>
      </c>
      <c r="Q207" s="55">
        <f t="shared" si="34"/>
        <v>0</v>
      </c>
      <c r="R207" s="59" t="str">
        <f t="shared" si="33"/>
        <v>SIM</v>
      </c>
      <c r="S207" s="15"/>
    </row>
    <row r="208" spans="2:19" x14ac:dyDescent="0.2">
      <c r="B208" s="5" t="s">
        <v>581</v>
      </c>
      <c r="C208" s="5" t="s">
        <v>206</v>
      </c>
      <c r="D208" s="22">
        <f t="shared" si="27"/>
        <v>10</v>
      </c>
      <c r="E208" s="5" t="s">
        <v>297</v>
      </c>
      <c r="F208" s="20">
        <v>35642</v>
      </c>
      <c r="G208" s="34">
        <v>1</v>
      </c>
      <c r="H208" s="39">
        <v>184</v>
      </c>
      <c r="I208" s="36">
        <f t="shared" si="28"/>
        <v>184</v>
      </c>
      <c r="J208" s="45">
        <v>10</v>
      </c>
      <c r="K208" s="46">
        <f t="shared" si="29"/>
        <v>120</v>
      </c>
      <c r="L208" s="42">
        <f t="shared" si="30"/>
        <v>24</v>
      </c>
      <c r="M208" s="24">
        <f t="shared" si="31"/>
        <v>293</v>
      </c>
      <c r="N208" s="26">
        <v>0</v>
      </c>
      <c r="O208" s="61">
        <v>0</v>
      </c>
      <c r="P208" s="60">
        <f t="shared" si="35"/>
        <v>-184</v>
      </c>
      <c r="Q208" s="55">
        <f t="shared" si="34"/>
        <v>0</v>
      </c>
      <c r="R208" s="59" t="str">
        <f t="shared" si="33"/>
        <v>SIM</v>
      </c>
      <c r="S208" s="15"/>
    </row>
    <row r="209" spans="2:19" x14ac:dyDescent="0.2">
      <c r="B209" s="5" t="s">
        <v>581</v>
      </c>
      <c r="C209" s="5" t="s">
        <v>206</v>
      </c>
      <c r="D209" s="22">
        <f t="shared" si="27"/>
        <v>10</v>
      </c>
      <c r="E209" s="5" t="s">
        <v>298</v>
      </c>
      <c r="F209" s="20">
        <v>35642</v>
      </c>
      <c r="G209" s="34">
        <v>1</v>
      </c>
      <c r="H209" s="39">
        <v>137</v>
      </c>
      <c r="I209" s="36">
        <f t="shared" si="28"/>
        <v>137</v>
      </c>
      <c r="J209" s="45">
        <v>10</v>
      </c>
      <c r="K209" s="46">
        <f t="shared" si="29"/>
        <v>120</v>
      </c>
      <c r="L209" s="42">
        <f t="shared" si="30"/>
        <v>24</v>
      </c>
      <c r="M209" s="24">
        <f t="shared" si="31"/>
        <v>293</v>
      </c>
      <c r="N209" s="26">
        <v>0</v>
      </c>
      <c r="O209" s="61">
        <v>0</v>
      </c>
      <c r="P209" s="60">
        <f t="shared" si="35"/>
        <v>-137</v>
      </c>
      <c r="Q209" s="55">
        <f t="shared" si="34"/>
        <v>0</v>
      </c>
      <c r="R209" s="59" t="str">
        <f t="shared" si="33"/>
        <v>SIM</v>
      </c>
      <c r="S209" s="15"/>
    </row>
    <row r="210" spans="2:19" x14ac:dyDescent="0.2">
      <c r="B210" s="5" t="s">
        <v>581</v>
      </c>
      <c r="C210" s="5" t="s">
        <v>208</v>
      </c>
      <c r="D210" s="22">
        <f t="shared" si="27"/>
        <v>10</v>
      </c>
      <c r="E210" s="5" t="s">
        <v>62</v>
      </c>
      <c r="F210" s="20">
        <v>35673</v>
      </c>
      <c r="G210" s="34">
        <v>1</v>
      </c>
      <c r="H210" s="39">
        <v>490</v>
      </c>
      <c r="I210" s="36">
        <f t="shared" si="28"/>
        <v>490</v>
      </c>
      <c r="J210" s="45">
        <v>10</v>
      </c>
      <c r="K210" s="46">
        <f t="shared" si="29"/>
        <v>120</v>
      </c>
      <c r="L210" s="42">
        <f t="shared" si="30"/>
        <v>24</v>
      </c>
      <c r="M210" s="24">
        <f t="shared" si="31"/>
        <v>292</v>
      </c>
      <c r="N210" s="26">
        <v>0</v>
      </c>
      <c r="O210" s="61">
        <v>0</v>
      </c>
      <c r="P210" s="60">
        <f t="shared" si="35"/>
        <v>-490</v>
      </c>
      <c r="Q210" s="55">
        <f t="shared" si="34"/>
        <v>0</v>
      </c>
      <c r="R210" s="59" t="str">
        <f t="shared" si="33"/>
        <v>SIM</v>
      </c>
      <c r="S210" s="15"/>
    </row>
    <row r="211" spans="2:19" x14ac:dyDescent="0.2">
      <c r="B211" s="5" t="s">
        <v>581</v>
      </c>
      <c r="C211" s="5" t="s">
        <v>206</v>
      </c>
      <c r="D211" s="22">
        <f t="shared" si="27"/>
        <v>10</v>
      </c>
      <c r="E211" s="5" t="s">
        <v>299</v>
      </c>
      <c r="F211" s="20">
        <v>35673</v>
      </c>
      <c r="G211" s="34">
        <v>1</v>
      </c>
      <c r="H211" s="39">
        <v>159</v>
      </c>
      <c r="I211" s="36">
        <f t="shared" si="28"/>
        <v>159</v>
      </c>
      <c r="J211" s="45">
        <v>10</v>
      </c>
      <c r="K211" s="46">
        <f t="shared" si="29"/>
        <v>120</v>
      </c>
      <c r="L211" s="42">
        <f t="shared" si="30"/>
        <v>24</v>
      </c>
      <c r="M211" s="24">
        <f t="shared" si="31"/>
        <v>292</v>
      </c>
      <c r="N211" s="26">
        <v>0</v>
      </c>
      <c r="O211" s="61">
        <v>0</v>
      </c>
      <c r="P211" s="60">
        <f t="shared" si="35"/>
        <v>-159</v>
      </c>
      <c r="Q211" s="55">
        <f t="shared" si="34"/>
        <v>0</v>
      </c>
      <c r="R211" s="59" t="str">
        <f t="shared" si="33"/>
        <v>SIM</v>
      </c>
      <c r="S211" s="15"/>
    </row>
    <row r="212" spans="2:19" x14ac:dyDescent="0.2">
      <c r="B212" s="5" t="s">
        <v>581</v>
      </c>
      <c r="C212" s="5" t="s">
        <v>206</v>
      </c>
      <c r="D212" s="22">
        <f t="shared" si="27"/>
        <v>10</v>
      </c>
      <c r="E212" s="5" t="s">
        <v>300</v>
      </c>
      <c r="F212" s="20">
        <v>35673</v>
      </c>
      <c r="G212" s="34">
        <v>1</v>
      </c>
      <c r="H212" s="39">
        <v>680</v>
      </c>
      <c r="I212" s="36">
        <f t="shared" si="28"/>
        <v>680</v>
      </c>
      <c r="J212" s="45">
        <v>10</v>
      </c>
      <c r="K212" s="46">
        <f t="shared" si="29"/>
        <v>120</v>
      </c>
      <c r="L212" s="42">
        <f t="shared" si="30"/>
        <v>24</v>
      </c>
      <c r="M212" s="24">
        <f t="shared" si="31"/>
        <v>292</v>
      </c>
      <c r="N212" s="26">
        <v>0</v>
      </c>
      <c r="O212" s="61">
        <v>0</v>
      </c>
      <c r="P212" s="60">
        <f t="shared" si="35"/>
        <v>-680</v>
      </c>
      <c r="Q212" s="55">
        <f t="shared" si="34"/>
        <v>0</v>
      </c>
      <c r="R212" s="59" t="str">
        <f t="shared" si="33"/>
        <v>SIM</v>
      </c>
      <c r="S212" s="15"/>
    </row>
    <row r="213" spans="2:19" x14ac:dyDescent="0.2">
      <c r="B213" s="5" t="s">
        <v>581</v>
      </c>
      <c r="C213" s="5" t="s">
        <v>205</v>
      </c>
      <c r="D213" s="22">
        <f t="shared" si="27"/>
        <v>20</v>
      </c>
      <c r="E213" s="5" t="s">
        <v>475</v>
      </c>
      <c r="F213" s="20">
        <v>35673</v>
      </c>
      <c r="G213" s="34">
        <v>1</v>
      </c>
      <c r="H213" s="39">
        <v>779</v>
      </c>
      <c r="I213" s="36">
        <f t="shared" si="28"/>
        <v>779</v>
      </c>
      <c r="J213" s="45">
        <v>5</v>
      </c>
      <c r="K213" s="46">
        <f t="shared" si="29"/>
        <v>60</v>
      </c>
      <c r="L213" s="42">
        <f t="shared" si="30"/>
        <v>24</v>
      </c>
      <c r="M213" s="24">
        <f t="shared" si="31"/>
        <v>292</v>
      </c>
      <c r="N213" s="26">
        <v>0</v>
      </c>
      <c r="O213" s="61">
        <v>0</v>
      </c>
      <c r="P213" s="60">
        <f t="shared" si="35"/>
        <v>-779</v>
      </c>
      <c r="Q213" s="55">
        <f t="shared" si="34"/>
        <v>0</v>
      </c>
      <c r="R213" s="59" t="str">
        <f t="shared" si="33"/>
        <v>SIM</v>
      </c>
      <c r="S213" s="15"/>
    </row>
    <row r="214" spans="2:19" x14ac:dyDescent="0.2">
      <c r="B214" s="5" t="s">
        <v>581</v>
      </c>
      <c r="C214" s="5" t="s">
        <v>205</v>
      </c>
      <c r="D214" s="22">
        <f t="shared" si="27"/>
        <v>20</v>
      </c>
      <c r="E214" s="5" t="s">
        <v>471</v>
      </c>
      <c r="F214" s="20">
        <v>35673</v>
      </c>
      <c r="G214" s="34">
        <v>1</v>
      </c>
      <c r="H214" s="39">
        <v>536</v>
      </c>
      <c r="I214" s="36">
        <f t="shared" si="28"/>
        <v>536</v>
      </c>
      <c r="J214" s="45">
        <v>5</v>
      </c>
      <c r="K214" s="46">
        <f t="shared" si="29"/>
        <v>60</v>
      </c>
      <c r="L214" s="42">
        <f t="shared" si="30"/>
        <v>24</v>
      </c>
      <c r="M214" s="24">
        <f t="shared" si="31"/>
        <v>292</v>
      </c>
      <c r="N214" s="26">
        <v>0</v>
      </c>
      <c r="O214" s="61">
        <v>0</v>
      </c>
      <c r="P214" s="60">
        <f t="shared" si="35"/>
        <v>-536</v>
      </c>
      <c r="Q214" s="55">
        <f t="shared" si="34"/>
        <v>0</v>
      </c>
      <c r="R214" s="59" t="str">
        <f t="shared" si="33"/>
        <v>SIM</v>
      </c>
      <c r="S214" s="15"/>
    </row>
    <row r="215" spans="2:19" x14ac:dyDescent="0.2">
      <c r="B215" s="5" t="s">
        <v>581</v>
      </c>
      <c r="C215" s="5" t="s">
        <v>208</v>
      </c>
      <c r="D215" s="22">
        <f t="shared" si="27"/>
        <v>10</v>
      </c>
      <c r="E215" s="5" t="s">
        <v>63</v>
      </c>
      <c r="F215" s="20">
        <v>35734</v>
      </c>
      <c r="G215" s="34">
        <v>1</v>
      </c>
      <c r="H215" s="39">
        <v>18182.96</v>
      </c>
      <c r="I215" s="36">
        <f t="shared" si="28"/>
        <v>18182.96</v>
      </c>
      <c r="J215" s="45">
        <v>10</v>
      </c>
      <c r="K215" s="46">
        <f t="shared" si="29"/>
        <v>120</v>
      </c>
      <c r="L215" s="42">
        <f t="shared" si="30"/>
        <v>24</v>
      </c>
      <c r="M215" s="24">
        <f t="shared" si="31"/>
        <v>290</v>
      </c>
      <c r="N215" s="26">
        <v>0</v>
      </c>
      <c r="O215" s="61">
        <v>0</v>
      </c>
      <c r="P215" s="60">
        <f t="shared" si="35"/>
        <v>-18182.96</v>
      </c>
      <c r="Q215" s="55">
        <f t="shared" si="34"/>
        <v>0</v>
      </c>
      <c r="R215" s="59" t="str">
        <f t="shared" si="33"/>
        <v>SIM</v>
      </c>
      <c r="S215" s="15"/>
    </row>
    <row r="216" spans="2:19" x14ac:dyDescent="0.2">
      <c r="B216" s="5" t="s">
        <v>581</v>
      </c>
      <c r="C216" s="5" t="s">
        <v>208</v>
      </c>
      <c r="D216" s="22">
        <f t="shared" si="27"/>
        <v>10</v>
      </c>
      <c r="E216" s="5" t="s">
        <v>56</v>
      </c>
      <c r="F216" s="20">
        <v>35734</v>
      </c>
      <c r="G216" s="34">
        <v>1</v>
      </c>
      <c r="H216" s="39">
        <v>359</v>
      </c>
      <c r="I216" s="36">
        <f t="shared" si="28"/>
        <v>359</v>
      </c>
      <c r="J216" s="45">
        <v>10</v>
      </c>
      <c r="K216" s="46">
        <f t="shared" si="29"/>
        <v>120</v>
      </c>
      <c r="L216" s="42">
        <f t="shared" si="30"/>
        <v>24</v>
      </c>
      <c r="M216" s="24">
        <f t="shared" si="31"/>
        <v>290</v>
      </c>
      <c r="N216" s="26">
        <v>0</v>
      </c>
      <c r="O216" s="61">
        <v>0</v>
      </c>
      <c r="P216" s="60">
        <f t="shared" si="35"/>
        <v>-359</v>
      </c>
      <c r="Q216" s="55">
        <f t="shared" si="34"/>
        <v>0</v>
      </c>
      <c r="R216" s="59" t="str">
        <f t="shared" si="33"/>
        <v>SIM</v>
      </c>
      <c r="S216" s="15"/>
    </row>
    <row r="217" spans="2:19" x14ac:dyDescent="0.2">
      <c r="B217" s="5" t="s">
        <v>581</v>
      </c>
      <c r="C217" s="5" t="s">
        <v>208</v>
      </c>
      <c r="D217" s="22">
        <f t="shared" si="27"/>
        <v>10</v>
      </c>
      <c r="E217" s="5" t="s">
        <v>64</v>
      </c>
      <c r="F217" s="20">
        <v>35734</v>
      </c>
      <c r="G217" s="34">
        <v>1</v>
      </c>
      <c r="H217" s="39">
        <v>11000</v>
      </c>
      <c r="I217" s="36">
        <f t="shared" si="28"/>
        <v>11000</v>
      </c>
      <c r="J217" s="45">
        <v>10</v>
      </c>
      <c r="K217" s="46">
        <f t="shared" si="29"/>
        <v>120</v>
      </c>
      <c r="L217" s="42">
        <f t="shared" si="30"/>
        <v>24</v>
      </c>
      <c r="M217" s="24">
        <f t="shared" si="31"/>
        <v>290</v>
      </c>
      <c r="N217" s="26">
        <v>0</v>
      </c>
      <c r="O217" s="61">
        <v>0</v>
      </c>
      <c r="P217" s="60">
        <f t="shared" si="35"/>
        <v>-11000</v>
      </c>
      <c r="Q217" s="55">
        <f t="shared" si="34"/>
        <v>0</v>
      </c>
      <c r="R217" s="59" t="str">
        <f t="shared" si="33"/>
        <v>SIM</v>
      </c>
      <c r="S217" s="15"/>
    </row>
    <row r="218" spans="2:19" x14ac:dyDescent="0.2">
      <c r="B218" s="5" t="s">
        <v>581</v>
      </c>
      <c r="C218" s="5" t="s">
        <v>206</v>
      </c>
      <c r="D218" s="22">
        <f t="shared" si="27"/>
        <v>10</v>
      </c>
      <c r="E218" s="5" t="s">
        <v>230</v>
      </c>
      <c r="F218" s="20">
        <v>35734</v>
      </c>
      <c r="G218" s="34">
        <v>17</v>
      </c>
      <c r="H218" s="39">
        <v>111</v>
      </c>
      <c r="I218" s="36">
        <f t="shared" si="28"/>
        <v>1887</v>
      </c>
      <c r="J218" s="45">
        <v>10</v>
      </c>
      <c r="K218" s="46">
        <f t="shared" si="29"/>
        <v>120</v>
      </c>
      <c r="L218" s="42">
        <f t="shared" si="30"/>
        <v>24</v>
      </c>
      <c r="M218" s="24">
        <f t="shared" si="31"/>
        <v>290</v>
      </c>
      <c r="N218" s="26">
        <v>0</v>
      </c>
      <c r="O218" s="61">
        <v>0</v>
      </c>
      <c r="P218" s="60">
        <f t="shared" si="35"/>
        <v>-1887</v>
      </c>
      <c r="Q218" s="55">
        <f t="shared" si="34"/>
        <v>0</v>
      </c>
      <c r="R218" s="59" t="str">
        <f t="shared" si="33"/>
        <v>SIM</v>
      </c>
      <c r="S218" s="15"/>
    </row>
    <row r="219" spans="2:19" x14ac:dyDescent="0.2">
      <c r="B219" s="5" t="s">
        <v>581</v>
      </c>
      <c r="C219" s="5" t="s">
        <v>208</v>
      </c>
      <c r="D219" s="22">
        <f t="shared" si="27"/>
        <v>10</v>
      </c>
      <c r="E219" s="5" t="s">
        <v>50</v>
      </c>
      <c r="F219" s="20">
        <v>35764</v>
      </c>
      <c r="G219" s="34">
        <v>1</v>
      </c>
      <c r="H219" s="39">
        <v>359</v>
      </c>
      <c r="I219" s="36">
        <f t="shared" si="28"/>
        <v>359</v>
      </c>
      <c r="J219" s="45">
        <v>10</v>
      </c>
      <c r="K219" s="46">
        <f t="shared" si="29"/>
        <v>120</v>
      </c>
      <c r="L219" s="42">
        <f t="shared" si="30"/>
        <v>24</v>
      </c>
      <c r="M219" s="24">
        <f t="shared" si="31"/>
        <v>289</v>
      </c>
      <c r="N219" s="26">
        <v>0</v>
      </c>
      <c r="O219" s="61">
        <v>0</v>
      </c>
      <c r="P219" s="60">
        <f t="shared" si="35"/>
        <v>-359</v>
      </c>
      <c r="Q219" s="55">
        <f t="shared" si="34"/>
        <v>0</v>
      </c>
      <c r="R219" s="59" t="str">
        <f t="shared" si="33"/>
        <v>SIM</v>
      </c>
      <c r="S219" s="15"/>
    </row>
    <row r="220" spans="2:19" x14ac:dyDescent="0.2">
      <c r="B220" s="5" t="s">
        <v>581</v>
      </c>
      <c r="C220" s="5" t="s">
        <v>208</v>
      </c>
      <c r="D220" s="22">
        <f t="shared" si="27"/>
        <v>10</v>
      </c>
      <c r="E220" s="5" t="s">
        <v>55</v>
      </c>
      <c r="F220" s="20">
        <v>35764</v>
      </c>
      <c r="G220" s="34">
        <v>1</v>
      </c>
      <c r="H220" s="39">
        <v>630</v>
      </c>
      <c r="I220" s="36">
        <f t="shared" si="28"/>
        <v>630</v>
      </c>
      <c r="J220" s="45">
        <v>10</v>
      </c>
      <c r="K220" s="46">
        <f t="shared" si="29"/>
        <v>120</v>
      </c>
      <c r="L220" s="42">
        <f t="shared" si="30"/>
        <v>24</v>
      </c>
      <c r="M220" s="24">
        <f t="shared" si="31"/>
        <v>289</v>
      </c>
      <c r="N220" s="26">
        <v>0</v>
      </c>
      <c r="O220" s="61">
        <v>0</v>
      </c>
      <c r="P220" s="60">
        <f t="shared" si="35"/>
        <v>-630</v>
      </c>
      <c r="Q220" s="55">
        <f t="shared" si="34"/>
        <v>0</v>
      </c>
      <c r="R220" s="59" t="str">
        <f t="shared" si="33"/>
        <v>SIM</v>
      </c>
      <c r="S220" s="15"/>
    </row>
    <row r="221" spans="2:19" x14ac:dyDescent="0.2">
      <c r="B221" s="5" t="s">
        <v>581</v>
      </c>
      <c r="C221" s="5" t="s">
        <v>208</v>
      </c>
      <c r="D221" s="22">
        <f t="shared" si="27"/>
        <v>10</v>
      </c>
      <c r="E221" s="5" t="s">
        <v>65</v>
      </c>
      <c r="F221" s="20">
        <v>35764</v>
      </c>
      <c r="G221" s="34">
        <v>1</v>
      </c>
      <c r="H221" s="39">
        <v>239</v>
      </c>
      <c r="I221" s="36">
        <f t="shared" si="28"/>
        <v>239</v>
      </c>
      <c r="J221" s="45">
        <v>10</v>
      </c>
      <c r="K221" s="46">
        <f t="shared" si="29"/>
        <v>120</v>
      </c>
      <c r="L221" s="42">
        <f t="shared" si="30"/>
        <v>24</v>
      </c>
      <c r="M221" s="24">
        <f t="shared" si="31"/>
        <v>289</v>
      </c>
      <c r="N221" s="26">
        <v>0</v>
      </c>
      <c r="O221" s="61">
        <v>0</v>
      </c>
      <c r="P221" s="60">
        <f t="shared" si="35"/>
        <v>-239</v>
      </c>
      <c r="Q221" s="55">
        <f t="shared" si="34"/>
        <v>0</v>
      </c>
      <c r="R221" s="59" t="str">
        <f t="shared" si="33"/>
        <v>SIM</v>
      </c>
      <c r="S221" s="15"/>
    </row>
    <row r="222" spans="2:19" x14ac:dyDescent="0.2">
      <c r="B222" s="5" t="s">
        <v>582</v>
      </c>
      <c r="C222" s="5" t="s">
        <v>6</v>
      </c>
      <c r="D222" s="22">
        <f t="shared" si="27"/>
        <v>4</v>
      </c>
      <c r="E222" s="5" t="s">
        <v>567</v>
      </c>
      <c r="F222" s="20">
        <v>35794</v>
      </c>
      <c r="G222" s="34">
        <v>1</v>
      </c>
      <c r="H222" s="39">
        <f>26000+1200</f>
        <v>27200</v>
      </c>
      <c r="I222" s="36">
        <f t="shared" si="28"/>
        <v>27200</v>
      </c>
      <c r="J222" s="45">
        <v>25</v>
      </c>
      <c r="K222" s="46">
        <f t="shared" si="29"/>
        <v>300</v>
      </c>
      <c r="L222" s="42">
        <f t="shared" si="30"/>
        <v>24</v>
      </c>
      <c r="M222" s="24">
        <f t="shared" si="31"/>
        <v>288</v>
      </c>
      <c r="N222" s="26">
        <v>0</v>
      </c>
      <c r="O222" s="61">
        <f>(SLN(I222,N222,K222))*-1</f>
        <v>-90.666666666666671</v>
      </c>
      <c r="P222" s="60">
        <f>O222*M222</f>
        <v>-26112</v>
      </c>
      <c r="Q222" s="55">
        <f t="shared" si="34"/>
        <v>1088</v>
      </c>
      <c r="R222" s="59" t="str">
        <f t="shared" si="33"/>
        <v>NÃO</v>
      </c>
      <c r="S222" s="15"/>
    </row>
    <row r="223" spans="2:19" x14ac:dyDescent="0.2">
      <c r="B223" s="5" t="s">
        <v>581</v>
      </c>
      <c r="C223" s="5" t="s">
        <v>208</v>
      </c>
      <c r="D223" s="22">
        <f t="shared" si="27"/>
        <v>10</v>
      </c>
      <c r="E223" s="5" t="s">
        <v>66</v>
      </c>
      <c r="F223" s="20">
        <v>35795</v>
      </c>
      <c r="G223" s="34">
        <v>1</v>
      </c>
      <c r="H223" s="39">
        <v>839.4</v>
      </c>
      <c r="I223" s="36">
        <f t="shared" si="28"/>
        <v>839.4</v>
      </c>
      <c r="J223" s="45">
        <v>10</v>
      </c>
      <c r="K223" s="46">
        <f t="shared" si="29"/>
        <v>120</v>
      </c>
      <c r="L223" s="42">
        <f t="shared" si="30"/>
        <v>24</v>
      </c>
      <c r="M223" s="24">
        <f t="shared" si="31"/>
        <v>288</v>
      </c>
      <c r="N223" s="26">
        <v>0</v>
      </c>
      <c r="O223" s="61">
        <v>0</v>
      </c>
      <c r="P223" s="60">
        <f>I223*-1</f>
        <v>-839.4</v>
      </c>
      <c r="Q223" s="55">
        <f t="shared" si="34"/>
        <v>0</v>
      </c>
      <c r="R223" s="59" t="str">
        <f t="shared" si="33"/>
        <v>SIM</v>
      </c>
      <c r="S223" s="15"/>
    </row>
    <row r="224" spans="2:19" x14ac:dyDescent="0.2">
      <c r="B224" s="5" t="s">
        <v>581</v>
      </c>
      <c r="C224" s="5" t="s">
        <v>206</v>
      </c>
      <c r="D224" s="22">
        <f t="shared" si="27"/>
        <v>10</v>
      </c>
      <c r="E224" s="5" t="s">
        <v>272</v>
      </c>
      <c r="F224" s="20">
        <v>35843</v>
      </c>
      <c r="G224" s="34">
        <v>3</v>
      </c>
      <c r="H224" s="39">
        <v>185</v>
      </c>
      <c r="I224" s="36">
        <f t="shared" si="28"/>
        <v>555</v>
      </c>
      <c r="J224" s="45">
        <v>10</v>
      </c>
      <c r="K224" s="46">
        <f t="shared" si="29"/>
        <v>120</v>
      </c>
      <c r="L224" s="42">
        <f t="shared" si="30"/>
        <v>23</v>
      </c>
      <c r="M224" s="24">
        <f t="shared" si="31"/>
        <v>286</v>
      </c>
      <c r="N224" s="26">
        <v>0</v>
      </c>
      <c r="O224" s="61">
        <v>0</v>
      </c>
      <c r="P224" s="60">
        <f>I224*-1</f>
        <v>-555</v>
      </c>
      <c r="Q224" s="55">
        <f t="shared" si="34"/>
        <v>0</v>
      </c>
      <c r="R224" s="59" t="str">
        <f t="shared" si="33"/>
        <v>SIM</v>
      </c>
      <c r="S224" s="15"/>
    </row>
    <row r="225" spans="2:19" x14ac:dyDescent="0.2">
      <c r="B225" s="5" t="s">
        <v>581</v>
      </c>
      <c r="C225" s="5" t="s">
        <v>206</v>
      </c>
      <c r="D225" s="22">
        <f t="shared" si="27"/>
        <v>10</v>
      </c>
      <c r="E225" s="5" t="s">
        <v>228</v>
      </c>
      <c r="F225" s="20">
        <v>35886</v>
      </c>
      <c r="G225" s="34">
        <v>1</v>
      </c>
      <c r="H225" s="39">
        <v>68</v>
      </c>
      <c r="I225" s="36">
        <f t="shared" si="28"/>
        <v>68</v>
      </c>
      <c r="J225" s="45">
        <v>10</v>
      </c>
      <c r="K225" s="46">
        <f t="shared" si="29"/>
        <v>120</v>
      </c>
      <c r="L225" s="42">
        <f t="shared" si="30"/>
        <v>23</v>
      </c>
      <c r="M225" s="24">
        <f t="shared" si="31"/>
        <v>284</v>
      </c>
      <c r="N225" s="26">
        <v>0</v>
      </c>
      <c r="O225" s="61">
        <v>0</v>
      </c>
      <c r="P225" s="60">
        <f>I225*-1</f>
        <v>-68</v>
      </c>
      <c r="Q225" s="55">
        <f t="shared" si="34"/>
        <v>0</v>
      </c>
      <c r="R225" s="59" t="str">
        <f t="shared" si="33"/>
        <v>SIM</v>
      </c>
      <c r="S225" s="15"/>
    </row>
    <row r="226" spans="2:19" x14ac:dyDescent="0.2">
      <c r="B226" s="5" t="s">
        <v>581</v>
      </c>
      <c r="C226" s="5" t="s">
        <v>206</v>
      </c>
      <c r="D226" s="22">
        <f t="shared" si="27"/>
        <v>10</v>
      </c>
      <c r="E226" s="5" t="s">
        <v>301</v>
      </c>
      <c r="F226" s="20">
        <v>35886</v>
      </c>
      <c r="G226" s="34">
        <v>1</v>
      </c>
      <c r="H226" s="39">
        <v>160</v>
      </c>
      <c r="I226" s="36">
        <f t="shared" si="28"/>
        <v>160</v>
      </c>
      <c r="J226" s="45">
        <v>10</v>
      </c>
      <c r="K226" s="46">
        <f t="shared" si="29"/>
        <v>120</v>
      </c>
      <c r="L226" s="42">
        <f t="shared" si="30"/>
        <v>23</v>
      </c>
      <c r="M226" s="24">
        <f t="shared" si="31"/>
        <v>284</v>
      </c>
      <c r="N226" s="26">
        <v>0</v>
      </c>
      <c r="O226" s="61">
        <v>0</v>
      </c>
      <c r="P226" s="60">
        <f>I226*-1</f>
        <v>-160</v>
      </c>
      <c r="Q226" s="55">
        <f t="shared" si="34"/>
        <v>0</v>
      </c>
      <c r="R226" s="59" t="str">
        <f t="shared" si="33"/>
        <v>SIM</v>
      </c>
      <c r="S226" s="15"/>
    </row>
    <row r="227" spans="2:19" x14ac:dyDescent="0.2">
      <c r="B227" s="5" t="s">
        <v>581</v>
      </c>
      <c r="C227" s="5" t="s">
        <v>205</v>
      </c>
      <c r="D227" s="22">
        <f t="shared" si="27"/>
        <v>20</v>
      </c>
      <c r="E227" s="5" t="s">
        <v>476</v>
      </c>
      <c r="F227" s="20">
        <v>35951</v>
      </c>
      <c r="G227" s="34">
        <v>2</v>
      </c>
      <c r="H227" s="39">
        <v>460.7</v>
      </c>
      <c r="I227" s="36">
        <f t="shared" si="28"/>
        <v>921.4</v>
      </c>
      <c r="J227" s="45">
        <v>5</v>
      </c>
      <c r="K227" s="46">
        <f t="shared" si="29"/>
        <v>60</v>
      </c>
      <c r="L227" s="42">
        <f t="shared" si="30"/>
        <v>23</v>
      </c>
      <c r="M227" s="24">
        <f t="shared" si="31"/>
        <v>282</v>
      </c>
      <c r="N227" s="26">
        <v>0</v>
      </c>
      <c r="O227" s="61">
        <v>0</v>
      </c>
      <c r="P227" s="60">
        <f>I227*-1</f>
        <v>-921.4</v>
      </c>
      <c r="Q227" s="55">
        <f t="shared" si="34"/>
        <v>0</v>
      </c>
      <c r="R227" s="59" t="str">
        <f t="shared" si="33"/>
        <v>SIM</v>
      </c>
      <c r="S227" s="15"/>
    </row>
    <row r="228" spans="2:19" x14ac:dyDescent="0.2">
      <c r="B228" s="5" t="s">
        <v>582</v>
      </c>
      <c r="C228" s="5" t="s">
        <v>6</v>
      </c>
      <c r="D228" s="22">
        <f t="shared" si="27"/>
        <v>4</v>
      </c>
      <c r="E228" s="5" t="s">
        <v>568</v>
      </c>
      <c r="F228" s="20">
        <v>36010</v>
      </c>
      <c r="G228" s="34">
        <v>1</v>
      </c>
      <c r="H228" s="39">
        <v>44335</v>
      </c>
      <c r="I228" s="36">
        <f t="shared" si="28"/>
        <v>44335</v>
      </c>
      <c r="J228" s="45">
        <v>25</v>
      </c>
      <c r="K228" s="46">
        <f t="shared" si="29"/>
        <v>300</v>
      </c>
      <c r="L228" s="42">
        <f t="shared" si="30"/>
        <v>23</v>
      </c>
      <c r="M228" s="24">
        <f t="shared" si="31"/>
        <v>280</v>
      </c>
      <c r="N228" s="26">
        <v>0</v>
      </c>
      <c r="O228" s="61">
        <f>(SLN(I228,N228,K228))*-1</f>
        <v>-147.78333333333333</v>
      </c>
      <c r="P228" s="60">
        <f>O228*M228</f>
        <v>-41379.333333333336</v>
      </c>
      <c r="Q228" s="55">
        <f t="shared" si="34"/>
        <v>2955.6666666666642</v>
      </c>
      <c r="R228" s="59" t="str">
        <f t="shared" si="33"/>
        <v>NÃO</v>
      </c>
      <c r="S228" s="15"/>
    </row>
    <row r="229" spans="2:19" x14ac:dyDescent="0.2">
      <c r="B229" s="5" t="s">
        <v>581</v>
      </c>
      <c r="C229" s="5" t="s">
        <v>208</v>
      </c>
      <c r="D229" s="22">
        <f t="shared" si="27"/>
        <v>10</v>
      </c>
      <c r="E229" s="5" t="s">
        <v>67</v>
      </c>
      <c r="F229" s="20">
        <v>36011</v>
      </c>
      <c r="G229" s="34">
        <v>1</v>
      </c>
      <c r="H229" s="39">
        <v>429.4</v>
      </c>
      <c r="I229" s="36">
        <f t="shared" si="28"/>
        <v>429.4</v>
      </c>
      <c r="J229" s="45">
        <v>10</v>
      </c>
      <c r="K229" s="46">
        <f t="shared" si="29"/>
        <v>120</v>
      </c>
      <c r="L229" s="42">
        <f t="shared" si="30"/>
        <v>23</v>
      </c>
      <c r="M229" s="24">
        <f t="shared" si="31"/>
        <v>280</v>
      </c>
      <c r="N229" s="26">
        <v>0</v>
      </c>
      <c r="O229" s="61">
        <v>0</v>
      </c>
      <c r="P229" s="60">
        <f t="shared" ref="P229:P236" si="36">I229*-1</f>
        <v>-429.4</v>
      </c>
      <c r="Q229" s="55">
        <f t="shared" si="34"/>
        <v>0</v>
      </c>
      <c r="R229" s="59" t="str">
        <f t="shared" si="33"/>
        <v>SIM</v>
      </c>
      <c r="S229" s="15"/>
    </row>
    <row r="230" spans="2:19" x14ac:dyDescent="0.2">
      <c r="B230" s="5" t="s">
        <v>581</v>
      </c>
      <c r="C230" s="5" t="s">
        <v>208</v>
      </c>
      <c r="D230" s="22">
        <f t="shared" si="27"/>
        <v>10</v>
      </c>
      <c r="E230" s="5" t="s">
        <v>68</v>
      </c>
      <c r="F230" s="20">
        <v>36011</v>
      </c>
      <c r="G230" s="34">
        <v>1</v>
      </c>
      <c r="H230" s="39">
        <v>321.10000000000002</v>
      </c>
      <c r="I230" s="36">
        <f t="shared" si="28"/>
        <v>321.10000000000002</v>
      </c>
      <c r="J230" s="45">
        <v>10</v>
      </c>
      <c r="K230" s="46">
        <f t="shared" si="29"/>
        <v>120</v>
      </c>
      <c r="L230" s="42">
        <f t="shared" si="30"/>
        <v>23</v>
      </c>
      <c r="M230" s="24">
        <f t="shared" si="31"/>
        <v>280</v>
      </c>
      <c r="N230" s="26">
        <v>0</v>
      </c>
      <c r="O230" s="61">
        <v>0</v>
      </c>
      <c r="P230" s="60">
        <f t="shared" si="36"/>
        <v>-321.10000000000002</v>
      </c>
      <c r="Q230" s="55">
        <f t="shared" si="34"/>
        <v>0</v>
      </c>
      <c r="R230" s="59" t="str">
        <f t="shared" si="33"/>
        <v>SIM</v>
      </c>
      <c r="S230" s="15"/>
    </row>
    <row r="231" spans="2:19" x14ac:dyDescent="0.2">
      <c r="B231" s="5" t="s">
        <v>581</v>
      </c>
      <c r="C231" s="5" t="s">
        <v>208</v>
      </c>
      <c r="D231" s="22">
        <f t="shared" si="27"/>
        <v>10</v>
      </c>
      <c r="E231" s="5" t="s">
        <v>55</v>
      </c>
      <c r="F231" s="20">
        <v>36032</v>
      </c>
      <c r="G231" s="34">
        <v>1</v>
      </c>
      <c r="H231" s="39">
        <v>2020</v>
      </c>
      <c r="I231" s="36">
        <f t="shared" si="28"/>
        <v>2020</v>
      </c>
      <c r="J231" s="45">
        <v>10</v>
      </c>
      <c r="K231" s="46">
        <f t="shared" si="29"/>
        <v>120</v>
      </c>
      <c r="L231" s="42">
        <f t="shared" si="30"/>
        <v>23</v>
      </c>
      <c r="M231" s="24">
        <f t="shared" si="31"/>
        <v>280</v>
      </c>
      <c r="N231" s="26">
        <v>0</v>
      </c>
      <c r="O231" s="61">
        <v>0</v>
      </c>
      <c r="P231" s="60">
        <f t="shared" si="36"/>
        <v>-2020</v>
      </c>
      <c r="Q231" s="55">
        <f t="shared" si="34"/>
        <v>0</v>
      </c>
      <c r="R231" s="59" t="str">
        <f t="shared" si="33"/>
        <v>SIM</v>
      </c>
      <c r="S231" s="15"/>
    </row>
    <row r="232" spans="2:19" x14ac:dyDescent="0.2">
      <c r="B232" s="5" t="s">
        <v>581</v>
      </c>
      <c r="C232" s="5" t="s">
        <v>208</v>
      </c>
      <c r="D232" s="22">
        <f t="shared" si="27"/>
        <v>10</v>
      </c>
      <c r="E232" s="5" t="s">
        <v>55</v>
      </c>
      <c r="F232" s="20">
        <v>36032</v>
      </c>
      <c r="G232" s="34">
        <v>1</v>
      </c>
      <c r="H232" s="39">
        <v>1030</v>
      </c>
      <c r="I232" s="36">
        <f t="shared" si="28"/>
        <v>1030</v>
      </c>
      <c r="J232" s="45">
        <v>10</v>
      </c>
      <c r="K232" s="46">
        <f t="shared" si="29"/>
        <v>120</v>
      </c>
      <c r="L232" s="42">
        <f t="shared" si="30"/>
        <v>23</v>
      </c>
      <c r="M232" s="24">
        <f t="shared" si="31"/>
        <v>280</v>
      </c>
      <c r="N232" s="26">
        <v>0</v>
      </c>
      <c r="O232" s="61">
        <v>0</v>
      </c>
      <c r="P232" s="60">
        <f t="shared" si="36"/>
        <v>-1030</v>
      </c>
      <c r="Q232" s="55">
        <f t="shared" si="34"/>
        <v>0</v>
      </c>
      <c r="R232" s="59" t="str">
        <f t="shared" si="33"/>
        <v>SIM</v>
      </c>
      <c r="S232" s="15"/>
    </row>
    <row r="233" spans="2:19" x14ac:dyDescent="0.2">
      <c r="B233" s="5" t="s">
        <v>581</v>
      </c>
      <c r="C233" s="5" t="s">
        <v>208</v>
      </c>
      <c r="D233" s="22">
        <f t="shared" si="27"/>
        <v>10</v>
      </c>
      <c r="E233" s="5" t="s">
        <v>26</v>
      </c>
      <c r="F233" s="20">
        <v>36039</v>
      </c>
      <c r="G233" s="34">
        <v>1</v>
      </c>
      <c r="H233" s="39">
        <v>1400</v>
      </c>
      <c r="I233" s="36">
        <f t="shared" si="28"/>
        <v>1400</v>
      </c>
      <c r="J233" s="45">
        <v>10</v>
      </c>
      <c r="K233" s="46">
        <f t="shared" si="29"/>
        <v>120</v>
      </c>
      <c r="L233" s="42">
        <f t="shared" si="30"/>
        <v>23</v>
      </c>
      <c r="M233" s="24">
        <f t="shared" si="31"/>
        <v>279</v>
      </c>
      <c r="N233" s="26">
        <v>0</v>
      </c>
      <c r="O233" s="61">
        <v>0</v>
      </c>
      <c r="P233" s="60">
        <f t="shared" si="36"/>
        <v>-1400</v>
      </c>
      <c r="Q233" s="55">
        <f t="shared" si="34"/>
        <v>0</v>
      </c>
      <c r="R233" s="59" t="str">
        <f t="shared" si="33"/>
        <v>SIM</v>
      </c>
      <c r="S233" s="15"/>
    </row>
    <row r="234" spans="2:19" x14ac:dyDescent="0.2">
      <c r="B234" s="5" t="s">
        <v>581</v>
      </c>
      <c r="C234" s="5" t="s">
        <v>205</v>
      </c>
      <c r="D234" s="22">
        <f t="shared" si="27"/>
        <v>20</v>
      </c>
      <c r="E234" s="5" t="s">
        <v>471</v>
      </c>
      <c r="F234" s="20">
        <v>36053</v>
      </c>
      <c r="G234" s="34">
        <v>2</v>
      </c>
      <c r="H234" s="39">
        <v>420</v>
      </c>
      <c r="I234" s="36">
        <f t="shared" si="28"/>
        <v>840</v>
      </c>
      <c r="J234" s="45">
        <v>5</v>
      </c>
      <c r="K234" s="46">
        <f t="shared" si="29"/>
        <v>60</v>
      </c>
      <c r="L234" s="42">
        <f t="shared" si="30"/>
        <v>23</v>
      </c>
      <c r="M234" s="24">
        <f t="shared" si="31"/>
        <v>279</v>
      </c>
      <c r="N234" s="26">
        <v>0</v>
      </c>
      <c r="O234" s="61">
        <v>0</v>
      </c>
      <c r="P234" s="60">
        <f t="shared" si="36"/>
        <v>-840</v>
      </c>
      <c r="Q234" s="55">
        <f t="shared" si="34"/>
        <v>0</v>
      </c>
      <c r="R234" s="59" t="str">
        <f t="shared" si="33"/>
        <v>SIM</v>
      </c>
      <c r="S234" s="15"/>
    </row>
    <row r="235" spans="2:19" x14ac:dyDescent="0.2">
      <c r="B235" s="5" t="s">
        <v>581</v>
      </c>
      <c r="C235" s="5" t="s">
        <v>205</v>
      </c>
      <c r="D235" s="22">
        <f t="shared" si="27"/>
        <v>20</v>
      </c>
      <c r="E235" s="5" t="s">
        <v>477</v>
      </c>
      <c r="F235" s="20">
        <v>36053</v>
      </c>
      <c r="G235" s="34">
        <v>2</v>
      </c>
      <c r="H235" s="39">
        <f>(3689.77+3689.76)/2</f>
        <v>3689.7650000000003</v>
      </c>
      <c r="I235" s="36">
        <f t="shared" si="28"/>
        <v>7379.5300000000007</v>
      </c>
      <c r="J235" s="45">
        <v>5</v>
      </c>
      <c r="K235" s="46">
        <f t="shared" si="29"/>
        <v>60</v>
      </c>
      <c r="L235" s="42">
        <f t="shared" si="30"/>
        <v>23</v>
      </c>
      <c r="M235" s="24">
        <f t="shared" si="31"/>
        <v>279</v>
      </c>
      <c r="N235" s="26">
        <v>0</v>
      </c>
      <c r="O235" s="61">
        <v>0</v>
      </c>
      <c r="P235" s="60">
        <f t="shared" si="36"/>
        <v>-7379.5300000000007</v>
      </c>
      <c r="Q235" s="55">
        <f t="shared" si="34"/>
        <v>0</v>
      </c>
      <c r="R235" s="59" t="str">
        <f t="shared" si="33"/>
        <v>SIM</v>
      </c>
      <c r="S235" s="15"/>
    </row>
    <row r="236" spans="2:19" x14ac:dyDescent="0.2">
      <c r="B236" s="5" t="s">
        <v>581</v>
      </c>
      <c r="C236" s="5" t="s">
        <v>205</v>
      </c>
      <c r="D236" s="22">
        <f t="shared" si="27"/>
        <v>20</v>
      </c>
      <c r="E236" s="5" t="s">
        <v>479</v>
      </c>
      <c r="F236" s="20">
        <v>36053</v>
      </c>
      <c r="G236" s="34">
        <v>4</v>
      </c>
      <c r="H236" s="39">
        <v>998.79</v>
      </c>
      <c r="I236" s="36">
        <f t="shared" si="28"/>
        <v>3995.16</v>
      </c>
      <c r="J236" s="45">
        <v>5</v>
      </c>
      <c r="K236" s="46">
        <f t="shared" si="29"/>
        <v>60</v>
      </c>
      <c r="L236" s="42">
        <f t="shared" si="30"/>
        <v>23</v>
      </c>
      <c r="M236" s="24">
        <f t="shared" si="31"/>
        <v>279</v>
      </c>
      <c r="N236" s="26">
        <v>0</v>
      </c>
      <c r="O236" s="61">
        <v>0</v>
      </c>
      <c r="P236" s="60">
        <f t="shared" si="36"/>
        <v>-3995.16</v>
      </c>
      <c r="Q236" s="55">
        <f t="shared" si="34"/>
        <v>0</v>
      </c>
      <c r="R236" s="59" t="str">
        <f t="shared" si="33"/>
        <v>SIM</v>
      </c>
      <c r="S236" s="15"/>
    </row>
    <row r="237" spans="2:19" x14ac:dyDescent="0.2">
      <c r="B237" s="5" t="s">
        <v>582</v>
      </c>
      <c r="C237" s="5" t="s">
        <v>6</v>
      </c>
      <c r="D237" s="22">
        <f t="shared" si="27"/>
        <v>4</v>
      </c>
      <c r="E237" s="5" t="s">
        <v>569</v>
      </c>
      <c r="F237" s="20">
        <v>36084</v>
      </c>
      <c r="G237" s="34">
        <v>1</v>
      </c>
      <c r="H237" s="39">
        <v>103512.59</v>
      </c>
      <c r="I237" s="36">
        <f t="shared" si="28"/>
        <v>103512.59</v>
      </c>
      <c r="J237" s="45">
        <v>25</v>
      </c>
      <c r="K237" s="46">
        <f t="shared" si="29"/>
        <v>300</v>
      </c>
      <c r="L237" s="42">
        <f t="shared" si="30"/>
        <v>23</v>
      </c>
      <c r="M237" s="24">
        <f t="shared" si="31"/>
        <v>278</v>
      </c>
      <c r="N237" s="26">
        <v>0</v>
      </c>
      <c r="O237" s="61">
        <f>(SLN(I237,N237,K237))*-1</f>
        <v>-345.04196666666667</v>
      </c>
      <c r="P237" s="60">
        <f>O237*M237</f>
        <v>-95921.666733333332</v>
      </c>
      <c r="Q237" s="55">
        <f t="shared" si="34"/>
        <v>7590.9232666666649</v>
      </c>
      <c r="R237" s="59" t="str">
        <f t="shared" si="33"/>
        <v>NÃO</v>
      </c>
      <c r="S237" s="15"/>
    </row>
    <row r="238" spans="2:19" x14ac:dyDescent="0.2">
      <c r="B238" s="5" t="s">
        <v>581</v>
      </c>
      <c r="C238" s="5" t="s">
        <v>206</v>
      </c>
      <c r="D238" s="22">
        <f t="shared" si="27"/>
        <v>10</v>
      </c>
      <c r="E238" s="5" t="s">
        <v>302</v>
      </c>
      <c r="F238" s="20">
        <v>36109</v>
      </c>
      <c r="G238" s="34">
        <v>1</v>
      </c>
      <c r="H238" s="39">
        <v>137</v>
      </c>
      <c r="I238" s="36">
        <f t="shared" si="28"/>
        <v>137</v>
      </c>
      <c r="J238" s="45">
        <v>10</v>
      </c>
      <c r="K238" s="46">
        <f t="shared" si="29"/>
        <v>120</v>
      </c>
      <c r="L238" s="42">
        <f t="shared" si="30"/>
        <v>23</v>
      </c>
      <c r="M238" s="24">
        <f t="shared" si="31"/>
        <v>277</v>
      </c>
      <c r="N238" s="26">
        <v>0</v>
      </c>
      <c r="O238" s="61">
        <v>0</v>
      </c>
      <c r="P238" s="60">
        <f t="shared" ref="P238:P269" si="37">I238*-1</f>
        <v>-137</v>
      </c>
      <c r="Q238" s="55">
        <f t="shared" si="34"/>
        <v>0</v>
      </c>
      <c r="R238" s="59" t="str">
        <f t="shared" si="33"/>
        <v>SIM</v>
      </c>
      <c r="S238" s="15"/>
    </row>
    <row r="239" spans="2:19" x14ac:dyDescent="0.2">
      <c r="B239" s="5" t="s">
        <v>581</v>
      </c>
      <c r="C239" s="5" t="s">
        <v>206</v>
      </c>
      <c r="D239" s="22">
        <f t="shared" si="27"/>
        <v>10</v>
      </c>
      <c r="E239" s="5" t="s">
        <v>286</v>
      </c>
      <c r="F239" s="20">
        <v>36116</v>
      </c>
      <c r="G239" s="34">
        <v>1</v>
      </c>
      <c r="H239" s="39">
        <v>120</v>
      </c>
      <c r="I239" s="36">
        <f t="shared" si="28"/>
        <v>120</v>
      </c>
      <c r="J239" s="45">
        <v>10</v>
      </c>
      <c r="K239" s="46">
        <f t="shared" si="29"/>
        <v>120</v>
      </c>
      <c r="L239" s="42">
        <f t="shared" si="30"/>
        <v>23</v>
      </c>
      <c r="M239" s="24">
        <f t="shared" si="31"/>
        <v>277</v>
      </c>
      <c r="N239" s="26">
        <v>0</v>
      </c>
      <c r="O239" s="61">
        <v>0</v>
      </c>
      <c r="P239" s="60">
        <f t="shared" si="37"/>
        <v>-120</v>
      </c>
      <c r="Q239" s="55">
        <f t="shared" si="34"/>
        <v>0</v>
      </c>
      <c r="R239" s="59" t="str">
        <f t="shared" si="33"/>
        <v>SIM</v>
      </c>
      <c r="S239" s="15"/>
    </row>
    <row r="240" spans="2:19" x14ac:dyDescent="0.2">
      <c r="B240" s="5" t="s">
        <v>581</v>
      </c>
      <c r="C240" s="5" t="s">
        <v>206</v>
      </c>
      <c r="D240" s="22">
        <f t="shared" si="27"/>
        <v>10</v>
      </c>
      <c r="E240" s="5" t="s">
        <v>286</v>
      </c>
      <c r="F240" s="20">
        <v>36138</v>
      </c>
      <c r="G240" s="34">
        <v>1</v>
      </c>
      <c r="H240" s="39">
        <v>80</v>
      </c>
      <c r="I240" s="36">
        <f t="shared" si="28"/>
        <v>80</v>
      </c>
      <c r="J240" s="45">
        <v>10</v>
      </c>
      <c r="K240" s="46">
        <f t="shared" si="29"/>
        <v>120</v>
      </c>
      <c r="L240" s="42">
        <f t="shared" si="30"/>
        <v>23</v>
      </c>
      <c r="M240" s="24">
        <f t="shared" si="31"/>
        <v>276</v>
      </c>
      <c r="N240" s="26">
        <v>0</v>
      </c>
      <c r="O240" s="61">
        <v>0</v>
      </c>
      <c r="P240" s="60">
        <f t="shared" si="37"/>
        <v>-80</v>
      </c>
      <c r="Q240" s="55">
        <f t="shared" si="34"/>
        <v>0</v>
      </c>
      <c r="R240" s="59" t="str">
        <f t="shared" si="33"/>
        <v>SIM</v>
      </c>
      <c r="S240" s="15"/>
    </row>
    <row r="241" spans="2:19" x14ac:dyDescent="0.2">
      <c r="B241" s="5" t="s">
        <v>581</v>
      </c>
      <c r="C241" s="5" t="s">
        <v>206</v>
      </c>
      <c r="D241" s="22">
        <f t="shared" si="27"/>
        <v>10</v>
      </c>
      <c r="E241" s="5" t="s">
        <v>286</v>
      </c>
      <c r="F241" s="20">
        <v>36138</v>
      </c>
      <c r="G241" s="34">
        <v>1</v>
      </c>
      <c r="H241" s="39">
        <v>83</v>
      </c>
      <c r="I241" s="36">
        <f t="shared" si="28"/>
        <v>83</v>
      </c>
      <c r="J241" s="45">
        <v>10</v>
      </c>
      <c r="K241" s="46">
        <f t="shared" si="29"/>
        <v>120</v>
      </c>
      <c r="L241" s="42">
        <f t="shared" si="30"/>
        <v>23</v>
      </c>
      <c r="M241" s="24">
        <f t="shared" si="31"/>
        <v>276</v>
      </c>
      <c r="N241" s="26">
        <v>0</v>
      </c>
      <c r="O241" s="61">
        <v>0</v>
      </c>
      <c r="P241" s="60">
        <f t="shared" si="37"/>
        <v>-83</v>
      </c>
      <c r="Q241" s="55">
        <f t="shared" si="34"/>
        <v>0</v>
      </c>
      <c r="R241" s="59" t="str">
        <f t="shared" si="33"/>
        <v>SIM</v>
      </c>
      <c r="S241" s="15"/>
    </row>
    <row r="242" spans="2:19" x14ac:dyDescent="0.2">
      <c r="B242" s="5" t="s">
        <v>581</v>
      </c>
      <c r="C242" s="5" t="s">
        <v>206</v>
      </c>
      <c r="D242" s="22">
        <f t="shared" si="27"/>
        <v>10</v>
      </c>
      <c r="E242" s="5" t="s">
        <v>303</v>
      </c>
      <c r="F242" s="20">
        <v>36138</v>
      </c>
      <c r="G242" s="34">
        <v>1</v>
      </c>
      <c r="H242" s="39">
        <v>85</v>
      </c>
      <c r="I242" s="36">
        <f t="shared" si="28"/>
        <v>85</v>
      </c>
      <c r="J242" s="45">
        <v>10</v>
      </c>
      <c r="K242" s="46">
        <f t="shared" si="29"/>
        <v>120</v>
      </c>
      <c r="L242" s="42">
        <f t="shared" si="30"/>
        <v>23</v>
      </c>
      <c r="M242" s="24">
        <f t="shared" si="31"/>
        <v>276</v>
      </c>
      <c r="N242" s="26">
        <v>0</v>
      </c>
      <c r="O242" s="61">
        <v>0</v>
      </c>
      <c r="P242" s="60">
        <f t="shared" si="37"/>
        <v>-85</v>
      </c>
      <c r="Q242" s="55">
        <f t="shared" si="34"/>
        <v>0</v>
      </c>
      <c r="R242" s="59" t="str">
        <f t="shared" si="33"/>
        <v>SIM</v>
      </c>
      <c r="S242" s="15"/>
    </row>
    <row r="243" spans="2:19" x14ac:dyDescent="0.2">
      <c r="B243" s="5" t="s">
        <v>581</v>
      </c>
      <c r="C243" s="5" t="s">
        <v>206</v>
      </c>
      <c r="D243" s="22">
        <f t="shared" si="27"/>
        <v>10</v>
      </c>
      <c r="E243" s="5" t="s">
        <v>304</v>
      </c>
      <c r="F243" s="20">
        <v>36138</v>
      </c>
      <c r="G243" s="34">
        <v>1</v>
      </c>
      <c r="H243" s="39">
        <v>230</v>
      </c>
      <c r="I243" s="36">
        <f t="shared" si="28"/>
        <v>230</v>
      </c>
      <c r="J243" s="45">
        <v>10</v>
      </c>
      <c r="K243" s="46">
        <f t="shared" si="29"/>
        <v>120</v>
      </c>
      <c r="L243" s="42">
        <f t="shared" si="30"/>
        <v>23</v>
      </c>
      <c r="M243" s="24">
        <f t="shared" si="31"/>
        <v>276</v>
      </c>
      <c r="N243" s="26">
        <v>0</v>
      </c>
      <c r="O243" s="61">
        <v>0</v>
      </c>
      <c r="P243" s="60">
        <f t="shared" si="37"/>
        <v>-230</v>
      </c>
      <c r="Q243" s="55">
        <f t="shared" si="34"/>
        <v>0</v>
      </c>
      <c r="R243" s="59" t="str">
        <f t="shared" si="33"/>
        <v>SIM</v>
      </c>
      <c r="S243" s="15"/>
    </row>
    <row r="244" spans="2:19" x14ac:dyDescent="0.2">
      <c r="B244" s="5" t="s">
        <v>581</v>
      </c>
      <c r="C244" s="5" t="s">
        <v>208</v>
      </c>
      <c r="D244" s="22">
        <f t="shared" si="27"/>
        <v>10</v>
      </c>
      <c r="E244" s="5" t="s">
        <v>69</v>
      </c>
      <c r="F244" s="20">
        <v>36186</v>
      </c>
      <c r="G244" s="34">
        <v>1</v>
      </c>
      <c r="H244" s="39">
        <v>495</v>
      </c>
      <c r="I244" s="36">
        <f t="shared" si="28"/>
        <v>495</v>
      </c>
      <c r="J244" s="45">
        <v>10</v>
      </c>
      <c r="K244" s="46">
        <f t="shared" si="29"/>
        <v>120</v>
      </c>
      <c r="L244" s="42">
        <f t="shared" si="30"/>
        <v>22</v>
      </c>
      <c r="M244" s="24">
        <f t="shared" si="31"/>
        <v>275</v>
      </c>
      <c r="N244" s="26">
        <v>0</v>
      </c>
      <c r="O244" s="61">
        <v>0</v>
      </c>
      <c r="P244" s="60">
        <f t="shared" si="37"/>
        <v>-495</v>
      </c>
      <c r="Q244" s="55">
        <f t="shared" si="34"/>
        <v>0</v>
      </c>
      <c r="R244" s="59" t="str">
        <f t="shared" si="33"/>
        <v>SIM</v>
      </c>
      <c r="S244" s="15"/>
    </row>
    <row r="245" spans="2:19" x14ac:dyDescent="0.2">
      <c r="B245" s="5" t="s">
        <v>581</v>
      </c>
      <c r="C245" s="5" t="s">
        <v>208</v>
      </c>
      <c r="D245" s="22">
        <f t="shared" si="27"/>
        <v>10</v>
      </c>
      <c r="E245" s="5" t="s">
        <v>69</v>
      </c>
      <c r="F245" s="20">
        <v>36219</v>
      </c>
      <c r="G245" s="34">
        <v>1</v>
      </c>
      <c r="H245" s="39">
        <v>375</v>
      </c>
      <c r="I245" s="36">
        <f t="shared" si="28"/>
        <v>375</v>
      </c>
      <c r="J245" s="45">
        <v>10</v>
      </c>
      <c r="K245" s="46">
        <f t="shared" si="29"/>
        <v>120</v>
      </c>
      <c r="L245" s="42">
        <f t="shared" si="30"/>
        <v>22</v>
      </c>
      <c r="M245" s="24">
        <f t="shared" si="31"/>
        <v>274</v>
      </c>
      <c r="N245" s="26">
        <v>0</v>
      </c>
      <c r="O245" s="61">
        <v>0</v>
      </c>
      <c r="P245" s="60">
        <f t="shared" si="37"/>
        <v>-375</v>
      </c>
      <c r="Q245" s="55">
        <f t="shared" si="34"/>
        <v>0</v>
      </c>
      <c r="R245" s="59" t="str">
        <f t="shared" si="33"/>
        <v>SIM</v>
      </c>
      <c r="S245" s="15"/>
    </row>
    <row r="246" spans="2:19" x14ac:dyDescent="0.2">
      <c r="B246" s="5" t="s">
        <v>581</v>
      </c>
      <c r="C246" s="5" t="s">
        <v>206</v>
      </c>
      <c r="D246" s="22">
        <f t="shared" si="27"/>
        <v>10</v>
      </c>
      <c r="E246" s="5" t="s">
        <v>239</v>
      </c>
      <c r="F246" s="20">
        <v>36280</v>
      </c>
      <c r="G246" s="34">
        <v>1</v>
      </c>
      <c r="H246" s="39">
        <v>131.66</v>
      </c>
      <c r="I246" s="36">
        <f t="shared" si="28"/>
        <v>131.66</v>
      </c>
      <c r="J246" s="45">
        <v>10</v>
      </c>
      <c r="K246" s="46">
        <f t="shared" si="29"/>
        <v>120</v>
      </c>
      <c r="L246" s="42">
        <f t="shared" si="30"/>
        <v>22</v>
      </c>
      <c r="M246" s="24">
        <f t="shared" si="31"/>
        <v>272</v>
      </c>
      <c r="N246" s="26">
        <v>0</v>
      </c>
      <c r="O246" s="61">
        <v>0</v>
      </c>
      <c r="P246" s="60">
        <f t="shared" si="37"/>
        <v>-131.66</v>
      </c>
      <c r="Q246" s="55">
        <f t="shared" si="34"/>
        <v>0</v>
      </c>
      <c r="R246" s="59" t="str">
        <f t="shared" si="33"/>
        <v>SIM</v>
      </c>
      <c r="S246" s="15"/>
    </row>
    <row r="247" spans="2:19" x14ac:dyDescent="0.2">
      <c r="B247" s="5" t="s">
        <v>581</v>
      </c>
      <c r="C247" s="5" t="s">
        <v>206</v>
      </c>
      <c r="D247" s="22">
        <f t="shared" si="27"/>
        <v>10</v>
      </c>
      <c r="E247" s="5" t="s">
        <v>305</v>
      </c>
      <c r="F247" s="20">
        <v>36305</v>
      </c>
      <c r="G247" s="34">
        <v>1</v>
      </c>
      <c r="H247" s="39">
        <v>119</v>
      </c>
      <c r="I247" s="36">
        <f t="shared" si="28"/>
        <v>119</v>
      </c>
      <c r="J247" s="45">
        <v>10</v>
      </c>
      <c r="K247" s="46">
        <f t="shared" si="29"/>
        <v>120</v>
      </c>
      <c r="L247" s="42">
        <f t="shared" si="30"/>
        <v>22</v>
      </c>
      <c r="M247" s="24">
        <f t="shared" si="31"/>
        <v>271</v>
      </c>
      <c r="N247" s="26">
        <v>0</v>
      </c>
      <c r="O247" s="61">
        <v>0</v>
      </c>
      <c r="P247" s="60">
        <f t="shared" si="37"/>
        <v>-119</v>
      </c>
      <c r="Q247" s="55">
        <f t="shared" si="34"/>
        <v>0</v>
      </c>
      <c r="R247" s="59" t="str">
        <f t="shared" si="33"/>
        <v>SIM</v>
      </c>
      <c r="S247" s="15"/>
    </row>
    <row r="248" spans="2:19" x14ac:dyDescent="0.2">
      <c r="B248" s="5" t="s">
        <v>581</v>
      </c>
      <c r="C248" s="5" t="s">
        <v>206</v>
      </c>
      <c r="D248" s="22">
        <f t="shared" si="27"/>
        <v>10</v>
      </c>
      <c r="E248" s="5" t="s">
        <v>241</v>
      </c>
      <c r="F248" s="20">
        <v>36312</v>
      </c>
      <c r="G248" s="34">
        <v>1</v>
      </c>
      <c r="H248" s="64">
        <v>165</v>
      </c>
      <c r="I248" s="36">
        <f t="shared" si="28"/>
        <v>165</v>
      </c>
      <c r="J248" s="45">
        <v>10</v>
      </c>
      <c r="K248" s="46">
        <f t="shared" si="29"/>
        <v>120</v>
      </c>
      <c r="L248" s="42">
        <f t="shared" si="30"/>
        <v>22</v>
      </c>
      <c r="M248" s="24">
        <f t="shared" si="31"/>
        <v>270</v>
      </c>
      <c r="N248" s="26">
        <v>0</v>
      </c>
      <c r="O248" s="61">
        <v>0</v>
      </c>
      <c r="P248" s="60">
        <f t="shared" si="37"/>
        <v>-165</v>
      </c>
      <c r="Q248" s="55">
        <f t="shared" si="34"/>
        <v>0</v>
      </c>
      <c r="R248" s="59" t="str">
        <f t="shared" si="33"/>
        <v>SIM</v>
      </c>
      <c r="S248" s="15"/>
    </row>
    <row r="249" spans="2:19" x14ac:dyDescent="0.2">
      <c r="B249" s="5" t="s">
        <v>581</v>
      </c>
      <c r="C249" s="5" t="s">
        <v>206</v>
      </c>
      <c r="D249" s="22">
        <f t="shared" si="27"/>
        <v>10</v>
      </c>
      <c r="E249" s="5" t="s">
        <v>230</v>
      </c>
      <c r="F249" s="20">
        <v>36312</v>
      </c>
      <c r="G249" s="34">
        <v>3</v>
      </c>
      <c r="H249" s="64">
        <v>85</v>
      </c>
      <c r="I249" s="36">
        <f t="shared" si="28"/>
        <v>255</v>
      </c>
      <c r="J249" s="45">
        <v>10</v>
      </c>
      <c r="K249" s="46">
        <f t="shared" si="29"/>
        <v>120</v>
      </c>
      <c r="L249" s="42">
        <f t="shared" si="30"/>
        <v>22</v>
      </c>
      <c r="M249" s="24">
        <f t="shared" si="31"/>
        <v>270</v>
      </c>
      <c r="N249" s="26">
        <v>0</v>
      </c>
      <c r="O249" s="61">
        <v>0</v>
      </c>
      <c r="P249" s="60">
        <f t="shared" si="37"/>
        <v>-255</v>
      </c>
      <c r="Q249" s="55">
        <f t="shared" si="34"/>
        <v>0</v>
      </c>
      <c r="R249" s="59" t="str">
        <f t="shared" si="33"/>
        <v>SIM</v>
      </c>
      <c r="S249" s="15"/>
    </row>
    <row r="250" spans="2:19" x14ac:dyDescent="0.2">
      <c r="B250" s="5" t="s">
        <v>581</v>
      </c>
      <c r="C250" s="5" t="s">
        <v>206</v>
      </c>
      <c r="D250" s="22">
        <f t="shared" si="27"/>
        <v>10</v>
      </c>
      <c r="E250" s="5" t="s">
        <v>306</v>
      </c>
      <c r="F250" s="20">
        <v>36312</v>
      </c>
      <c r="G250" s="34">
        <v>1</v>
      </c>
      <c r="H250" s="64">
        <v>150</v>
      </c>
      <c r="I250" s="36">
        <f t="shared" si="28"/>
        <v>150</v>
      </c>
      <c r="J250" s="45">
        <v>10</v>
      </c>
      <c r="K250" s="46">
        <f t="shared" si="29"/>
        <v>120</v>
      </c>
      <c r="L250" s="42">
        <f t="shared" si="30"/>
        <v>22</v>
      </c>
      <c r="M250" s="24">
        <f t="shared" si="31"/>
        <v>270</v>
      </c>
      <c r="N250" s="26">
        <v>0</v>
      </c>
      <c r="O250" s="61">
        <v>0</v>
      </c>
      <c r="P250" s="60">
        <f t="shared" si="37"/>
        <v>-150</v>
      </c>
      <c r="Q250" s="55">
        <f t="shared" si="34"/>
        <v>0</v>
      </c>
      <c r="R250" s="59" t="str">
        <f t="shared" si="33"/>
        <v>SIM</v>
      </c>
      <c r="S250" s="15"/>
    </row>
    <row r="251" spans="2:19" x14ac:dyDescent="0.2">
      <c r="B251" s="5" t="s">
        <v>581</v>
      </c>
      <c r="C251" s="5" t="s">
        <v>206</v>
      </c>
      <c r="D251" s="22">
        <f t="shared" si="27"/>
        <v>10</v>
      </c>
      <c r="E251" s="5" t="s">
        <v>218</v>
      </c>
      <c r="F251" s="20">
        <v>36312</v>
      </c>
      <c r="G251" s="34">
        <v>1</v>
      </c>
      <c r="H251" s="64">
        <v>230</v>
      </c>
      <c r="I251" s="36">
        <f t="shared" si="28"/>
        <v>230</v>
      </c>
      <c r="J251" s="45">
        <v>10</v>
      </c>
      <c r="K251" s="46">
        <f t="shared" si="29"/>
        <v>120</v>
      </c>
      <c r="L251" s="42">
        <f t="shared" si="30"/>
        <v>22</v>
      </c>
      <c r="M251" s="24">
        <f t="shared" si="31"/>
        <v>270</v>
      </c>
      <c r="N251" s="26">
        <v>0</v>
      </c>
      <c r="O251" s="61">
        <v>0</v>
      </c>
      <c r="P251" s="60">
        <f t="shared" si="37"/>
        <v>-230</v>
      </c>
      <c r="Q251" s="55">
        <f t="shared" si="34"/>
        <v>0</v>
      </c>
      <c r="R251" s="59" t="str">
        <f t="shared" si="33"/>
        <v>SIM</v>
      </c>
      <c r="S251" s="15"/>
    </row>
    <row r="252" spans="2:19" x14ac:dyDescent="0.2">
      <c r="B252" s="5" t="s">
        <v>581</v>
      </c>
      <c r="C252" s="5" t="s">
        <v>206</v>
      </c>
      <c r="D252" s="22">
        <f t="shared" si="27"/>
        <v>10</v>
      </c>
      <c r="E252" s="5" t="s">
        <v>230</v>
      </c>
      <c r="F252" s="20">
        <v>36312</v>
      </c>
      <c r="G252" s="34">
        <v>2</v>
      </c>
      <c r="H252" s="64">
        <v>148</v>
      </c>
      <c r="I252" s="36">
        <f t="shared" si="28"/>
        <v>296</v>
      </c>
      <c r="J252" s="45">
        <v>10</v>
      </c>
      <c r="K252" s="46">
        <f t="shared" si="29"/>
        <v>120</v>
      </c>
      <c r="L252" s="42">
        <f t="shared" si="30"/>
        <v>22</v>
      </c>
      <c r="M252" s="24">
        <f t="shared" si="31"/>
        <v>270</v>
      </c>
      <c r="N252" s="26">
        <v>0</v>
      </c>
      <c r="O252" s="61">
        <v>0</v>
      </c>
      <c r="P252" s="60">
        <f t="shared" si="37"/>
        <v>-296</v>
      </c>
      <c r="Q252" s="55">
        <f t="shared" si="34"/>
        <v>0</v>
      </c>
      <c r="R252" s="59" t="str">
        <f t="shared" si="33"/>
        <v>SIM</v>
      </c>
      <c r="S252" s="15"/>
    </row>
    <row r="253" spans="2:19" x14ac:dyDescent="0.2">
      <c r="B253" s="5" t="s">
        <v>581</v>
      </c>
      <c r="C253" s="5" t="s">
        <v>206</v>
      </c>
      <c r="D253" s="22">
        <f t="shared" si="27"/>
        <v>10</v>
      </c>
      <c r="E253" s="5" t="s">
        <v>240</v>
      </c>
      <c r="F253" s="20">
        <v>36312</v>
      </c>
      <c r="G253" s="34">
        <v>1</v>
      </c>
      <c r="H253" s="64">
        <v>248</v>
      </c>
      <c r="I253" s="36">
        <f t="shared" si="28"/>
        <v>248</v>
      </c>
      <c r="J253" s="45">
        <v>10</v>
      </c>
      <c r="K253" s="46">
        <f t="shared" si="29"/>
        <v>120</v>
      </c>
      <c r="L253" s="42">
        <f t="shared" si="30"/>
        <v>22</v>
      </c>
      <c r="M253" s="24">
        <f t="shared" si="31"/>
        <v>270</v>
      </c>
      <c r="N253" s="26">
        <v>0</v>
      </c>
      <c r="O253" s="61">
        <v>0</v>
      </c>
      <c r="P253" s="60">
        <f t="shared" si="37"/>
        <v>-248</v>
      </c>
      <c r="Q253" s="55">
        <f t="shared" si="34"/>
        <v>0</v>
      </c>
      <c r="R253" s="59" t="str">
        <f t="shared" si="33"/>
        <v>SIM</v>
      </c>
      <c r="S253" s="15"/>
    </row>
    <row r="254" spans="2:19" x14ac:dyDescent="0.2">
      <c r="B254" s="5" t="s">
        <v>581</v>
      </c>
      <c r="C254" s="5" t="s">
        <v>206</v>
      </c>
      <c r="D254" s="22">
        <f t="shared" si="27"/>
        <v>10</v>
      </c>
      <c r="E254" s="5" t="s">
        <v>241</v>
      </c>
      <c r="F254" s="20">
        <v>36312</v>
      </c>
      <c r="G254" s="34">
        <v>1</v>
      </c>
      <c r="H254" s="64">
        <v>258</v>
      </c>
      <c r="I254" s="36">
        <f t="shared" si="28"/>
        <v>258</v>
      </c>
      <c r="J254" s="45">
        <v>10</v>
      </c>
      <c r="K254" s="46">
        <f t="shared" si="29"/>
        <v>120</v>
      </c>
      <c r="L254" s="42">
        <f t="shared" si="30"/>
        <v>22</v>
      </c>
      <c r="M254" s="24">
        <f t="shared" si="31"/>
        <v>270</v>
      </c>
      <c r="N254" s="26">
        <v>0</v>
      </c>
      <c r="O254" s="61">
        <v>0</v>
      </c>
      <c r="P254" s="60">
        <f t="shared" si="37"/>
        <v>-258</v>
      </c>
      <c r="Q254" s="55">
        <f t="shared" si="34"/>
        <v>0</v>
      </c>
      <c r="R254" s="59" t="str">
        <f t="shared" si="33"/>
        <v>SIM</v>
      </c>
      <c r="S254" s="15"/>
    </row>
    <row r="255" spans="2:19" x14ac:dyDescent="0.2">
      <c r="B255" s="5" t="s">
        <v>581</v>
      </c>
      <c r="C255" s="5" t="s">
        <v>206</v>
      </c>
      <c r="D255" s="22">
        <f t="shared" si="27"/>
        <v>10</v>
      </c>
      <c r="E255" s="5" t="s">
        <v>238</v>
      </c>
      <c r="F255" s="20">
        <v>36312</v>
      </c>
      <c r="G255" s="34">
        <v>1</v>
      </c>
      <c r="H255" s="64">
        <v>268</v>
      </c>
      <c r="I255" s="36">
        <f t="shared" si="28"/>
        <v>268</v>
      </c>
      <c r="J255" s="45">
        <v>10</v>
      </c>
      <c r="K255" s="46">
        <f t="shared" si="29"/>
        <v>120</v>
      </c>
      <c r="L255" s="42">
        <f t="shared" si="30"/>
        <v>22</v>
      </c>
      <c r="M255" s="24">
        <f t="shared" si="31"/>
        <v>270</v>
      </c>
      <c r="N255" s="26">
        <v>0</v>
      </c>
      <c r="O255" s="61">
        <v>0</v>
      </c>
      <c r="P255" s="60">
        <f t="shared" si="37"/>
        <v>-268</v>
      </c>
      <c r="Q255" s="55">
        <f t="shared" si="34"/>
        <v>0</v>
      </c>
      <c r="R255" s="59" t="str">
        <f t="shared" si="33"/>
        <v>SIM</v>
      </c>
      <c r="S255" s="15"/>
    </row>
    <row r="256" spans="2:19" x14ac:dyDescent="0.2">
      <c r="B256" s="5" t="s">
        <v>581</v>
      </c>
      <c r="C256" s="5" t="s">
        <v>206</v>
      </c>
      <c r="D256" s="22">
        <f t="shared" si="27"/>
        <v>10</v>
      </c>
      <c r="E256" s="5" t="s">
        <v>238</v>
      </c>
      <c r="F256" s="20">
        <v>36312</v>
      </c>
      <c r="G256" s="34">
        <v>1</v>
      </c>
      <c r="H256" s="64">
        <v>292</v>
      </c>
      <c r="I256" s="36">
        <f t="shared" si="28"/>
        <v>292</v>
      </c>
      <c r="J256" s="45">
        <v>10</v>
      </c>
      <c r="K256" s="46">
        <f t="shared" si="29"/>
        <v>120</v>
      </c>
      <c r="L256" s="42">
        <f t="shared" si="30"/>
        <v>22</v>
      </c>
      <c r="M256" s="24">
        <f t="shared" si="31"/>
        <v>270</v>
      </c>
      <c r="N256" s="26">
        <v>0</v>
      </c>
      <c r="O256" s="61">
        <v>0</v>
      </c>
      <c r="P256" s="60">
        <f t="shared" si="37"/>
        <v>-292</v>
      </c>
      <c r="Q256" s="55">
        <f t="shared" si="34"/>
        <v>0</v>
      </c>
      <c r="R256" s="59" t="str">
        <f t="shared" si="33"/>
        <v>SIM</v>
      </c>
      <c r="S256" s="15"/>
    </row>
    <row r="257" spans="2:19" x14ac:dyDescent="0.2">
      <c r="B257" s="5" t="s">
        <v>581</v>
      </c>
      <c r="C257" s="5" t="s">
        <v>208</v>
      </c>
      <c r="D257" s="22">
        <f t="shared" si="27"/>
        <v>10</v>
      </c>
      <c r="E257" s="5" t="s">
        <v>70</v>
      </c>
      <c r="F257" s="20">
        <v>36326</v>
      </c>
      <c r="G257" s="34">
        <v>1</v>
      </c>
      <c r="H257" s="39">
        <v>235</v>
      </c>
      <c r="I257" s="36">
        <f t="shared" si="28"/>
        <v>235</v>
      </c>
      <c r="J257" s="45">
        <v>10</v>
      </c>
      <c r="K257" s="46">
        <f t="shared" si="29"/>
        <v>120</v>
      </c>
      <c r="L257" s="42">
        <f t="shared" si="30"/>
        <v>22</v>
      </c>
      <c r="M257" s="24">
        <f t="shared" si="31"/>
        <v>270</v>
      </c>
      <c r="N257" s="26">
        <v>0</v>
      </c>
      <c r="O257" s="61">
        <v>0</v>
      </c>
      <c r="P257" s="60">
        <f t="shared" si="37"/>
        <v>-235</v>
      </c>
      <c r="Q257" s="55">
        <f t="shared" si="34"/>
        <v>0</v>
      </c>
      <c r="R257" s="59" t="str">
        <f t="shared" si="33"/>
        <v>SIM</v>
      </c>
      <c r="S257" s="15"/>
    </row>
    <row r="258" spans="2:19" x14ac:dyDescent="0.2">
      <c r="B258" s="5" t="s">
        <v>581</v>
      </c>
      <c r="C258" s="5" t="s">
        <v>208</v>
      </c>
      <c r="D258" s="22">
        <f t="shared" si="27"/>
        <v>10</v>
      </c>
      <c r="E258" s="5" t="s">
        <v>71</v>
      </c>
      <c r="F258" s="20">
        <v>36451</v>
      </c>
      <c r="G258" s="34">
        <v>1</v>
      </c>
      <c r="H258" s="39">
        <v>810</v>
      </c>
      <c r="I258" s="36">
        <f t="shared" si="28"/>
        <v>810</v>
      </c>
      <c r="J258" s="45">
        <v>10</v>
      </c>
      <c r="K258" s="46">
        <f t="shared" si="29"/>
        <v>120</v>
      </c>
      <c r="L258" s="42">
        <f t="shared" si="30"/>
        <v>22</v>
      </c>
      <c r="M258" s="24">
        <f t="shared" si="31"/>
        <v>266</v>
      </c>
      <c r="N258" s="26">
        <v>0</v>
      </c>
      <c r="O258" s="61">
        <v>0</v>
      </c>
      <c r="P258" s="60">
        <f t="shared" si="37"/>
        <v>-810</v>
      </c>
      <c r="Q258" s="55">
        <f t="shared" si="34"/>
        <v>0</v>
      </c>
      <c r="R258" s="59" t="str">
        <f t="shared" si="33"/>
        <v>SIM</v>
      </c>
      <c r="S258" s="15"/>
    </row>
    <row r="259" spans="2:19" x14ac:dyDescent="0.2">
      <c r="B259" s="5" t="s">
        <v>581</v>
      </c>
      <c r="C259" s="5" t="s">
        <v>206</v>
      </c>
      <c r="D259" s="22">
        <f t="shared" si="27"/>
        <v>10</v>
      </c>
      <c r="E259" s="5" t="s">
        <v>272</v>
      </c>
      <c r="F259" s="20">
        <v>36482</v>
      </c>
      <c r="G259" s="34">
        <v>2</v>
      </c>
      <c r="H259" s="39">
        <v>165</v>
      </c>
      <c r="I259" s="36">
        <f t="shared" si="28"/>
        <v>330</v>
      </c>
      <c r="J259" s="45">
        <v>10</v>
      </c>
      <c r="K259" s="46">
        <f t="shared" si="29"/>
        <v>120</v>
      </c>
      <c r="L259" s="42">
        <f t="shared" si="30"/>
        <v>22</v>
      </c>
      <c r="M259" s="24">
        <f t="shared" si="31"/>
        <v>265</v>
      </c>
      <c r="N259" s="26">
        <v>0</v>
      </c>
      <c r="O259" s="61">
        <v>0</v>
      </c>
      <c r="P259" s="60">
        <f t="shared" si="37"/>
        <v>-330</v>
      </c>
      <c r="Q259" s="55">
        <f t="shared" si="34"/>
        <v>0</v>
      </c>
      <c r="R259" s="59" t="str">
        <f t="shared" si="33"/>
        <v>SIM</v>
      </c>
      <c r="S259" s="15"/>
    </row>
    <row r="260" spans="2:19" x14ac:dyDescent="0.2">
      <c r="B260" s="5" t="s">
        <v>581</v>
      </c>
      <c r="C260" s="5" t="s">
        <v>206</v>
      </c>
      <c r="D260" s="22">
        <f t="shared" ref="D260:D323" si="38">((12*100)/K260)</f>
        <v>10</v>
      </c>
      <c r="E260" s="5" t="s">
        <v>307</v>
      </c>
      <c r="F260" s="20">
        <v>36556</v>
      </c>
      <c r="G260" s="34">
        <v>1</v>
      </c>
      <c r="H260" s="39">
        <v>75</v>
      </c>
      <c r="I260" s="36">
        <f t="shared" ref="I260:I323" si="39">G260*H260</f>
        <v>75</v>
      </c>
      <c r="J260" s="45">
        <v>10</v>
      </c>
      <c r="K260" s="46">
        <f t="shared" ref="K260:K323" si="40">J260*12</f>
        <v>120</v>
      </c>
      <c r="L260" s="42">
        <f t="shared" ref="L260:L323" si="41">DATEDIF(F260,$F$2,"Y")</f>
        <v>21</v>
      </c>
      <c r="M260" s="24">
        <f t="shared" ref="M260:M323" si="42">DATEDIF(F260,$F$2,"M")</f>
        <v>263</v>
      </c>
      <c r="N260" s="26">
        <v>0</v>
      </c>
      <c r="O260" s="61">
        <v>0</v>
      </c>
      <c r="P260" s="60">
        <f t="shared" si="37"/>
        <v>-75</v>
      </c>
      <c r="Q260" s="55">
        <f t="shared" si="34"/>
        <v>0</v>
      </c>
      <c r="R260" s="59" t="str">
        <f t="shared" ref="R260:R323" si="43">IF(M260&gt;K260,"SIM","NÃO")</f>
        <v>SIM</v>
      </c>
      <c r="S260" s="15"/>
    </row>
    <row r="261" spans="2:19" x14ac:dyDescent="0.2">
      <c r="B261" s="5" t="s">
        <v>581</v>
      </c>
      <c r="C261" s="5" t="s">
        <v>206</v>
      </c>
      <c r="D261" s="22">
        <f t="shared" si="38"/>
        <v>10</v>
      </c>
      <c r="E261" s="5" t="s">
        <v>308</v>
      </c>
      <c r="F261" s="20">
        <v>36587</v>
      </c>
      <c r="G261" s="34">
        <v>1</v>
      </c>
      <c r="H261" s="39">
        <v>330</v>
      </c>
      <c r="I261" s="36">
        <f t="shared" si="39"/>
        <v>330</v>
      </c>
      <c r="J261" s="45">
        <v>10</v>
      </c>
      <c r="K261" s="46">
        <f t="shared" si="40"/>
        <v>120</v>
      </c>
      <c r="L261" s="42">
        <f t="shared" si="41"/>
        <v>21</v>
      </c>
      <c r="M261" s="24">
        <f t="shared" si="42"/>
        <v>261</v>
      </c>
      <c r="N261" s="26">
        <v>0</v>
      </c>
      <c r="O261" s="61">
        <v>0</v>
      </c>
      <c r="P261" s="60">
        <f t="shared" si="37"/>
        <v>-330</v>
      </c>
      <c r="Q261" s="55">
        <f t="shared" ref="Q261:Q324" si="44">I261+P261</f>
        <v>0</v>
      </c>
      <c r="R261" s="59" t="str">
        <f t="shared" si="43"/>
        <v>SIM</v>
      </c>
      <c r="S261" s="15"/>
    </row>
    <row r="262" spans="2:19" x14ac:dyDescent="0.2">
      <c r="B262" s="5" t="s">
        <v>581</v>
      </c>
      <c r="C262" s="5" t="s">
        <v>206</v>
      </c>
      <c r="D262" s="22">
        <f t="shared" si="38"/>
        <v>10</v>
      </c>
      <c r="E262" s="5" t="s">
        <v>309</v>
      </c>
      <c r="F262" s="20">
        <v>36606</v>
      </c>
      <c r="G262" s="34">
        <v>1</v>
      </c>
      <c r="H262" s="39">
        <v>90</v>
      </c>
      <c r="I262" s="36">
        <f t="shared" si="39"/>
        <v>90</v>
      </c>
      <c r="J262" s="45">
        <v>10</v>
      </c>
      <c r="K262" s="46">
        <f t="shared" si="40"/>
        <v>120</v>
      </c>
      <c r="L262" s="42">
        <f t="shared" si="41"/>
        <v>21</v>
      </c>
      <c r="M262" s="24">
        <f t="shared" si="42"/>
        <v>261</v>
      </c>
      <c r="N262" s="26">
        <v>0</v>
      </c>
      <c r="O262" s="61">
        <v>0</v>
      </c>
      <c r="P262" s="60">
        <f t="shared" si="37"/>
        <v>-90</v>
      </c>
      <c r="Q262" s="55">
        <f t="shared" si="44"/>
        <v>0</v>
      </c>
      <c r="R262" s="59" t="str">
        <f t="shared" si="43"/>
        <v>SIM</v>
      </c>
      <c r="S262" s="15"/>
    </row>
    <row r="263" spans="2:19" x14ac:dyDescent="0.2">
      <c r="B263" s="5" t="s">
        <v>581</v>
      </c>
      <c r="C263" s="5" t="s">
        <v>206</v>
      </c>
      <c r="D263" s="22">
        <f t="shared" si="38"/>
        <v>10</v>
      </c>
      <c r="E263" s="5" t="s">
        <v>310</v>
      </c>
      <c r="F263" s="20">
        <v>36606</v>
      </c>
      <c r="G263" s="34">
        <v>2</v>
      </c>
      <c r="H263" s="39">
        <v>100</v>
      </c>
      <c r="I263" s="36">
        <f t="shared" si="39"/>
        <v>200</v>
      </c>
      <c r="J263" s="45">
        <v>10</v>
      </c>
      <c r="K263" s="46">
        <f t="shared" si="40"/>
        <v>120</v>
      </c>
      <c r="L263" s="42">
        <f t="shared" si="41"/>
        <v>21</v>
      </c>
      <c r="M263" s="24">
        <f t="shared" si="42"/>
        <v>261</v>
      </c>
      <c r="N263" s="26">
        <v>0</v>
      </c>
      <c r="O263" s="61">
        <v>0</v>
      </c>
      <c r="P263" s="60">
        <f t="shared" si="37"/>
        <v>-200</v>
      </c>
      <c r="Q263" s="55">
        <f t="shared" si="44"/>
        <v>0</v>
      </c>
      <c r="R263" s="59" t="str">
        <f t="shared" si="43"/>
        <v>SIM</v>
      </c>
      <c r="S263" s="15"/>
    </row>
    <row r="264" spans="2:19" x14ac:dyDescent="0.2">
      <c r="B264" s="5" t="s">
        <v>581</v>
      </c>
      <c r="C264" s="5" t="s">
        <v>205</v>
      </c>
      <c r="D264" s="22">
        <f t="shared" si="38"/>
        <v>20</v>
      </c>
      <c r="E264" s="5" t="s">
        <v>480</v>
      </c>
      <c r="F264" s="20">
        <v>36672</v>
      </c>
      <c r="G264" s="34">
        <v>1</v>
      </c>
      <c r="H264" s="39">
        <v>350.01</v>
      </c>
      <c r="I264" s="36">
        <f t="shared" si="39"/>
        <v>350.01</v>
      </c>
      <c r="J264" s="45">
        <v>5</v>
      </c>
      <c r="K264" s="46">
        <f t="shared" si="40"/>
        <v>60</v>
      </c>
      <c r="L264" s="42">
        <f t="shared" si="41"/>
        <v>21</v>
      </c>
      <c r="M264" s="24">
        <f t="shared" si="42"/>
        <v>259</v>
      </c>
      <c r="N264" s="26">
        <v>0</v>
      </c>
      <c r="O264" s="61">
        <v>0</v>
      </c>
      <c r="P264" s="60">
        <f t="shared" si="37"/>
        <v>-350.01</v>
      </c>
      <c r="Q264" s="55">
        <f t="shared" si="44"/>
        <v>0</v>
      </c>
      <c r="R264" s="59" t="str">
        <f t="shared" si="43"/>
        <v>SIM</v>
      </c>
      <c r="S264" s="15"/>
    </row>
    <row r="265" spans="2:19" x14ac:dyDescent="0.2">
      <c r="B265" s="5" t="s">
        <v>581</v>
      </c>
      <c r="C265" s="5" t="s">
        <v>206</v>
      </c>
      <c r="D265" s="22">
        <f t="shared" si="38"/>
        <v>10</v>
      </c>
      <c r="E265" s="5" t="s">
        <v>218</v>
      </c>
      <c r="F265" s="20">
        <v>36683</v>
      </c>
      <c r="G265" s="34">
        <v>98</v>
      </c>
      <c r="H265" s="64">
        <v>87.6</v>
      </c>
      <c r="I265" s="36">
        <f t="shared" si="39"/>
        <v>8584.7999999999993</v>
      </c>
      <c r="J265" s="45">
        <v>10</v>
      </c>
      <c r="K265" s="46">
        <f t="shared" si="40"/>
        <v>120</v>
      </c>
      <c r="L265" s="42">
        <f t="shared" si="41"/>
        <v>21</v>
      </c>
      <c r="M265" s="24">
        <f t="shared" si="42"/>
        <v>258</v>
      </c>
      <c r="N265" s="26">
        <v>0</v>
      </c>
      <c r="O265" s="61">
        <v>0</v>
      </c>
      <c r="P265" s="60">
        <f t="shared" si="37"/>
        <v>-8584.7999999999993</v>
      </c>
      <c r="Q265" s="55">
        <f t="shared" si="44"/>
        <v>0</v>
      </c>
      <c r="R265" s="59" t="str">
        <f t="shared" si="43"/>
        <v>SIM</v>
      </c>
      <c r="S265" s="15"/>
    </row>
    <row r="266" spans="2:19" x14ac:dyDescent="0.2">
      <c r="B266" s="5" t="s">
        <v>581</v>
      </c>
      <c r="C266" s="5" t="s">
        <v>206</v>
      </c>
      <c r="D266" s="22">
        <f t="shared" si="38"/>
        <v>10</v>
      </c>
      <c r="E266" s="5" t="s">
        <v>228</v>
      </c>
      <c r="F266" s="20">
        <v>36683</v>
      </c>
      <c r="G266" s="34">
        <v>3</v>
      </c>
      <c r="H266" s="64">
        <v>110</v>
      </c>
      <c r="I266" s="36">
        <f t="shared" si="39"/>
        <v>330</v>
      </c>
      <c r="J266" s="45">
        <v>10</v>
      </c>
      <c r="K266" s="46">
        <f t="shared" si="40"/>
        <v>120</v>
      </c>
      <c r="L266" s="42">
        <f t="shared" si="41"/>
        <v>21</v>
      </c>
      <c r="M266" s="24">
        <f t="shared" si="42"/>
        <v>258</v>
      </c>
      <c r="N266" s="26">
        <v>0</v>
      </c>
      <c r="O266" s="61">
        <v>0</v>
      </c>
      <c r="P266" s="60">
        <f t="shared" si="37"/>
        <v>-330</v>
      </c>
      <c r="Q266" s="55">
        <f t="shared" si="44"/>
        <v>0</v>
      </c>
      <c r="R266" s="59" t="str">
        <f t="shared" si="43"/>
        <v>SIM</v>
      </c>
      <c r="S266" s="15"/>
    </row>
    <row r="267" spans="2:19" x14ac:dyDescent="0.2">
      <c r="B267" s="5" t="s">
        <v>581</v>
      </c>
      <c r="C267" s="5" t="s">
        <v>206</v>
      </c>
      <c r="D267" s="22">
        <f t="shared" si="38"/>
        <v>10</v>
      </c>
      <c r="E267" s="5" t="s">
        <v>311</v>
      </c>
      <c r="F267" s="20">
        <v>36683</v>
      </c>
      <c r="G267" s="34">
        <v>1</v>
      </c>
      <c r="H267" s="64">
        <v>372</v>
      </c>
      <c r="I267" s="36">
        <f t="shared" si="39"/>
        <v>372</v>
      </c>
      <c r="J267" s="45">
        <v>10</v>
      </c>
      <c r="K267" s="46">
        <f t="shared" si="40"/>
        <v>120</v>
      </c>
      <c r="L267" s="42">
        <f t="shared" si="41"/>
        <v>21</v>
      </c>
      <c r="M267" s="24">
        <f t="shared" si="42"/>
        <v>258</v>
      </c>
      <c r="N267" s="26">
        <v>0</v>
      </c>
      <c r="O267" s="61">
        <v>0</v>
      </c>
      <c r="P267" s="60">
        <f t="shared" si="37"/>
        <v>-372</v>
      </c>
      <c r="Q267" s="55">
        <f t="shared" si="44"/>
        <v>0</v>
      </c>
      <c r="R267" s="59" t="str">
        <f t="shared" si="43"/>
        <v>SIM</v>
      </c>
      <c r="S267" s="15"/>
    </row>
    <row r="268" spans="2:19" x14ac:dyDescent="0.2">
      <c r="B268" s="5" t="s">
        <v>581</v>
      </c>
      <c r="C268" s="5" t="s">
        <v>206</v>
      </c>
      <c r="D268" s="22">
        <f t="shared" si="38"/>
        <v>10</v>
      </c>
      <c r="E268" s="5" t="s">
        <v>312</v>
      </c>
      <c r="F268" s="20">
        <v>36686</v>
      </c>
      <c r="G268" s="34">
        <v>1</v>
      </c>
      <c r="H268" s="64">
        <v>159.5</v>
      </c>
      <c r="I268" s="36">
        <f t="shared" si="39"/>
        <v>159.5</v>
      </c>
      <c r="J268" s="45">
        <v>10</v>
      </c>
      <c r="K268" s="46">
        <f t="shared" si="40"/>
        <v>120</v>
      </c>
      <c r="L268" s="42">
        <f t="shared" si="41"/>
        <v>21</v>
      </c>
      <c r="M268" s="24">
        <f t="shared" si="42"/>
        <v>258</v>
      </c>
      <c r="N268" s="26">
        <v>0</v>
      </c>
      <c r="O268" s="61">
        <v>0</v>
      </c>
      <c r="P268" s="60">
        <f t="shared" si="37"/>
        <v>-159.5</v>
      </c>
      <c r="Q268" s="55">
        <f t="shared" si="44"/>
        <v>0</v>
      </c>
      <c r="R268" s="59" t="str">
        <f t="shared" si="43"/>
        <v>SIM</v>
      </c>
      <c r="S268" s="15"/>
    </row>
    <row r="269" spans="2:19" x14ac:dyDescent="0.2">
      <c r="B269" s="5" t="s">
        <v>581</v>
      </c>
      <c r="C269" s="5" t="s">
        <v>208</v>
      </c>
      <c r="D269" s="22">
        <f t="shared" si="38"/>
        <v>10</v>
      </c>
      <c r="E269" s="5" t="s">
        <v>72</v>
      </c>
      <c r="F269" s="20">
        <v>36797</v>
      </c>
      <c r="G269" s="34">
        <v>1</v>
      </c>
      <c r="H269" s="39">
        <v>1750</v>
      </c>
      <c r="I269" s="36">
        <f t="shared" si="39"/>
        <v>1750</v>
      </c>
      <c r="J269" s="45">
        <v>10</v>
      </c>
      <c r="K269" s="46">
        <f t="shared" si="40"/>
        <v>120</v>
      </c>
      <c r="L269" s="42">
        <f t="shared" si="41"/>
        <v>21</v>
      </c>
      <c r="M269" s="24">
        <f t="shared" si="42"/>
        <v>255</v>
      </c>
      <c r="N269" s="26">
        <v>0</v>
      </c>
      <c r="O269" s="61">
        <v>0</v>
      </c>
      <c r="P269" s="60">
        <f t="shared" si="37"/>
        <v>-1750</v>
      </c>
      <c r="Q269" s="55">
        <f t="shared" si="44"/>
        <v>0</v>
      </c>
      <c r="R269" s="59" t="str">
        <f t="shared" si="43"/>
        <v>SIM</v>
      </c>
      <c r="S269" s="15"/>
    </row>
    <row r="270" spans="2:19" x14ac:dyDescent="0.2">
      <c r="B270" s="5" t="s">
        <v>581</v>
      </c>
      <c r="C270" s="5" t="s">
        <v>208</v>
      </c>
      <c r="D270" s="22">
        <f t="shared" si="38"/>
        <v>10</v>
      </c>
      <c r="E270" s="5" t="s">
        <v>73</v>
      </c>
      <c r="F270" s="20">
        <v>36830</v>
      </c>
      <c r="G270" s="34">
        <v>1</v>
      </c>
      <c r="H270" s="39">
        <v>147</v>
      </c>
      <c r="I270" s="36">
        <f t="shared" si="39"/>
        <v>147</v>
      </c>
      <c r="J270" s="45">
        <v>10</v>
      </c>
      <c r="K270" s="46">
        <f t="shared" si="40"/>
        <v>120</v>
      </c>
      <c r="L270" s="42">
        <f t="shared" si="41"/>
        <v>21</v>
      </c>
      <c r="M270" s="24">
        <f t="shared" si="42"/>
        <v>254</v>
      </c>
      <c r="N270" s="26">
        <v>0</v>
      </c>
      <c r="O270" s="61">
        <v>0</v>
      </c>
      <c r="P270" s="60">
        <f t="shared" ref="P270:P301" si="45">I270*-1</f>
        <v>-147</v>
      </c>
      <c r="Q270" s="55">
        <f t="shared" si="44"/>
        <v>0</v>
      </c>
      <c r="R270" s="59" t="str">
        <f t="shared" si="43"/>
        <v>SIM</v>
      </c>
      <c r="S270" s="15"/>
    </row>
    <row r="271" spans="2:19" x14ac:dyDescent="0.2">
      <c r="B271" s="5" t="s">
        <v>581</v>
      </c>
      <c r="C271" s="5" t="s">
        <v>206</v>
      </c>
      <c r="D271" s="22">
        <f t="shared" si="38"/>
        <v>10</v>
      </c>
      <c r="E271" s="5" t="s">
        <v>313</v>
      </c>
      <c r="F271" s="20">
        <v>36830</v>
      </c>
      <c r="G271" s="34">
        <v>1</v>
      </c>
      <c r="H271" s="39">
        <v>568</v>
      </c>
      <c r="I271" s="36">
        <f t="shared" si="39"/>
        <v>568</v>
      </c>
      <c r="J271" s="45">
        <v>10</v>
      </c>
      <c r="K271" s="46">
        <f t="shared" si="40"/>
        <v>120</v>
      </c>
      <c r="L271" s="42">
        <f t="shared" si="41"/>
        <v>21</v>
      </c>
      <c r="M271" s="24">
        <f t="shared" si="42"/>
        <v>254</v>
      </c>
      <c r="N271" s="26">
        <v>0</v>
      </c>
      <c r="O271" s="61">
        <v>0</v>
      </c>
      <c r="P271" s="60">
        <f t="shared" si="45"/>
        <v>-568</v>
      </c>
      <c r="Q271" s="55">
        <f t="shared" si="44"/>
        <v>0</v>
      </c>
      <c r="R271" s="59" t="str">
        <f t="shared" si="43"/>
        <v>SIM</v>
      </c>
      <c r="S271" s="15"/>
    </row>
    <row r="272" spans="2:19" x14ac:dyDescent="0.2">
      <c r="B272" s="5" t="s">
        <v>581</v>
      </c>
      <c r="C272" s="5" t="s">
        <v>206</v>
      </c>
      <c r="D272" s="22">
        <f t="shared" si="38"/>
        <v>10</v>
      </c>
      <c r="E272" s="5" t="s">
        <v>272</v>
      </c>
      <c r="F272" s="20">
        <v>36875</v>
      </c>
      <c r="G272" s="34">
        <v>3</v>
      </c>
      <c r="H272" s="64">
        <f>(195.07+195.07+195.06)/3</f>
        <v>195.06666666666669</v>
      </c>
      <c r="I272" s="36">
        <f t="shared" si="39"/>
        <v>585.20000000000005</v>
      </c>
      <c r="J272" s="45">
        <v>10</v>
      </c>
      <c r="K272" s="46">
        <f t="shared" si="40"/>
        <v>120</v>
      </c>
      <c r="L272" s="42">
        <f t="shared" si="41"/>
        <v>21</v>
      </c>
      <c r="M272" s="24">
        <f t="shared" si="42"/>
        <v>252</v>
      </c>
      <c r="N272" s="26">
        <v>0</v>
      </c>
      <c r="O272" s="61">
        <v>0</v>
      </c>
      <c r="P272" s="60">
        <f t="shared" si="45"/>
        <v>-585.20000000000005</v>
      </c>
      <c r="Q272" s="55">
        <f t="shared" si="44"/>
        <v>0</v>
      </c>
      <c r="R272" s="59" t="str">
        <f t="shared" si="43"/>
        <v>SIM</v>
      </c>
      <c r="S272" s="15"/>
    </row>
    <row r="273" spans="2:19" x14ac:dyDescent="0.2">
      <c r="B273" s="5" t="s">
        <v>581</v>
      </c>
      <c r="C273" s="5" t="s">
        <v>206</v>
      </c>
      <c r="D273" s="22">
        <f t="shared" si="38"/>
        <v>10</v>
      </c>
      <c r="E273" s="5" t="s">
        <v>314</v>
      </c>
      <c r="F273" s="20">
        <v>36875</v>
      </c>
      <c r="G273" s="34">
        <v>1</v>
      </c>
      <c r="H273" s="64">
        <v>189</v>
      </c>
      <c r="I273" s="36">
        <f t="shared" si="39"/>
        <v>189</v>
      </c>
      <c r="J273" s="45">
        <v>10</v>
      </c>
      <c r="K273" s="46">
        <f t="shared" si="40"/>
        <v>120</v>
      </c>
      <c r="L273" s="42">
        <f t="shared" si="41"/>
        <v>21</v>
      </c>
      <c r="M273" s="24">
        <f t="shared" si="42"/>
        <v>252</v>
      </c>
      <c r="N273" s="26">
        <v>0</v>
      </c>
      <c r="O273" s="61">
        <v>0</v>
      </c>
      <c r="P273" s="60">
        <f t="shared" si="45"/>
        <v>-189</v>
      </c>
      <c r="Q273" s="55">
        <f t="shared" si="44"/>
        <v>0</v>
      </c>
      <c r="R273" s="59" t="str">
        <f t="shared" si="43"/>
        <v>SIM</v>
      </c>
      <c r="S273" s="15"/>
    </row>
    <row r="274" spans="2:19" x14ac:dyDescent="0.2">
      <c r="B274" s="5" t="s">
        <v>581</v>
      </c>
      <c r="C274" s="5" t="s">
        <v>205</v>
      </c>
      <c r="D274" s="22">
        <f t="shared" si="38"/>
        <v>20</v>
      </c>
      <c r="E274" s="5" t="s">
        <v>481</v>
      </c>
      <c r="F274" s="20">
        <v>36891</v>
      </c>
      <c r="G274" s="34">
        <v>1</v>
      </c>
      <c r="H274" s="39">
        <v>350</v>
      </c>
      <c r="I274" s="36">
        <f t="shared" si="39"/>
        <v>350</v>
      </c>
      <c r="J274" s="45">
        <v>5</v>
      </c>
      <c r="K274" s="46">
        <f t="shared" si="40"/>
        <v>60</v>
      </c>
      <c r="L274" s="42">
        <f t="shared" si="41"/>
        <v>21</v>
      </c>
      <c r="M274" s="24">
        <f t="shared" si="42"/>
        <v>252</v>
      </c>
      <c r="N274" s="26">
        <v>0</v>
      </c>
      <c r="O274" s="61">
        <v>0</v>
      </c>
      <c r="P274" s="60">
        <f t="shared" si="45"/>
        <v>-350</v>
      </c>
      <c r="Q274" s="55">
        <f t="shared" si="44"/>
        <v>0</v>
      </c>
      <c r="R274" s="59" t="str">
        <f t="shared" si="43"/>
        <v>SIM</v>
      </c>
      <c r="S274" s="15"/>
    </row>
    <row r="275" spans="2:19" x14ac:dyDescent="0.2">
      <c r="B275" s="5" t="s">
        <v>581</v>
      </c>
      <c r="C275" s="5" t="s">
        <v>208</v>
      </c>
      <c r="D275" s="22">
        <f t="shared" si="38"/>
        <v>10</v>
      </c>
      <c r="E275" s="5" t="s">
        <v>74</v>
      </c>
      <c r="F275" s="20">
        <v>36998</v>
      </c>
      <c r="G275" s="34">
        <v>1</v>
      </c>
      <c r="H275" s="39">
        <v>589.4</v>
      </c>
      <c r="I275" s="36">
        <f t="shared" si="39"/>
        <v>589.4</v>
      </c>
      <c r="J275" s="45">
        <v>10</v>
      </c>
      <c r="K275" s="46">
        <f t="shared" si="40"/>
        <v>120</v>
      </c>
      <c r="L275" s="42">
        <f t="shared" si="41"/>
        <v>20</v>
      </c>
      <c r="M275" s="24">
        <f t="shared" si="42"/>
        <v>248</v>
      </c>
      <c r="N275" s="26">
        <v>0</v>
      </c>
      <c r="O275" s="61">
        <v>0</v>
      </c>
      <c r="P275" s="60">
        <f t="shared" si="45"/>
        <v>-589.4</v>
      </c>
      <c r="Q275" s="55">
        <f t="shared" si="44"/>
        <v>0</v>
      </c>
      <c r="R275" s="59" t="str">
        <f t="shared" si="43"/>
        <v>SIM</v>
      </c>
      <c r="S275" s="15"/>
    </row>
    <row r="276" spans="2:19" x14ac:dyDescent="0.2">
      <c r="B276" s="5" t="s">
        <v>581</v>
      </c>
      <c r="C276" s="5" t="s">
        <v>206</v>
      </c>
      <c r="D276" s="22">
        <f t="shared" si="38"/>
        <v>10</v>
      </c>
      <c r="E276" s="5" t="s">
        <v>315</v>
      </c>
      <c r="F276" s="20">
        <v>37060</v>
      </c>
      <c r="G276" s="34">
        <v>1</v>
      </c>
      <c r="H276" s="39">
        <v>171.78</v>
      </c>
      <c r="I276" s="36">
        <f t="shared" si="39"/>
        <v>171.78</v>
      </c>
      <c r="J276" s="45">
        <v>10</v>
      </c>
      <c r="K276" s="46">
        <f t="shared" si="40"/>
        <v>120</v>
      </c>
      <c r="L276" s="42">
        <f t="shared" si="41"/>
        <v>20</v>
      </c>
      <c r="M276" s="24">
        <f t="shared" si="42"/>
        <v>246</v>
      </c>
      <c r="N276" s="26">
        <v>0</v>
      </c>
      <c r="O276" s="61">
        <v>0</v>
      </c>
      <c r="P276" s="60">
        <f t="shared" si="45"/>
        <v>-171.78</v>
      </c>
      <c r="Q276" s="55">
        <f t="shared" si="44"/>
        <v>0</v>
      </c>
      <c r="R276" s="59" t="str">
        <f t="shared" si="43"/>
        <v>SIM</v>
      </c>
      <c r="S276" s="15"/>
    </row>
    <row r="277" spans="2:19" x14ac:dyDescent="0.2">
      <c r="B277" s="5" t="s">
        <v>581</v>
      </c>
      <c r="C277" s="5" t="s">
        <v>206</v>
      </c>
      <c r="D277" s="22">
        <f t="shared" si="38"/>
        <v>10</v>
      </c>
      <c r="E277" s="5" t="s">
        <v>316</v>
      </c>
      <c r="F277" s="20">
        <v>37060</v>
      </c>
      <c r="G277" s="34">
        <v>1</v>
      </c>
      <c r="H277" s="39">
        <v>73.099999999999994</v>
      </c>
      <c r="I277" s="36">
        <f t="shared" si="39"/>
        <v>73.099999999999994</v>
      </c>
      <c r="J277" s="45">
        <v>10</v>
      </c>
      <c r="K277" s="46">
        <f t="shared" si="40"/>
        <v>120</v>
      </c>
      <c r="L277" s="42">
        <f t="shared" si="41"/>
        <v>20</v>
      </c>
      <c r="M277" s="24">
        <f t="shared" si="42"/>
        <v>246</v>
      </c>
      <c r="N277" s="26">
        <v>0</v>
      </c>
      <c r="O277" s="61">
        <v>0</v>
      </c>
      <c r="P277" s="60">
        <f t="shared" si="45"/>
        <v>-73.099999999999994</v>
      </c>
      <c r="Q277" s="55">
        <f t="shared" si="44"/>
        <v>0</v>
      </c>
      <c r="R277" s="59" t="str">
        <f t="shared" si="43"/>
        <v>SIM</v>
      </c>
      <c r="S277" s="15"/>
    </row>
    <row r="278" spans="2:19" x14ac:dyDescent="0.2">
      <c r="B278" s="5" t="s">
        <v>581</v>
      </c>
      <c r="C278" s="5" t="s">
        <v>206</v>
      </c>
      <c r="D278" s="22">
        <f t="shared" si="38"/>
        <v>10</v>
      </c>
      <c r="E278" s="5" t="s">
        <v>317</v>
      </c>
      <c r="F278" s="20">
        <v>37060</v>
      </c>
      <c r="G278" s="34">
        <v>1</v>
      </c>
      <c r="H278" s="39">
        <v>41.11</v>
      </c>
      <c r="I278" s="36">
        <f t="shared" si="39"/>
        <v>41.11</v>
      </c>
      <c r="J278" s="45">
        <v>10</v>
      </c>
      <c r="K278" s="46">
        <f t="shared" si="40"/>
        <v>120</v>
      </c>
      <c r="L278" s="42">
        <f t="shared" si="41"/>
        <v>20</v>
      </c>
      <c r="M278" s="24">
        <f t="shared" si="42"/>
        <v>246</v>
      </c>
      <c r="N278" s="26">
        <v>0</v>
      </c>
      <c r="O278" s="61">
        <v>0</v>
      </c>
      <c r="P278" s="60">
        <f t="shared" si="45"/>
        <v>-41.11</v>
      </c>
      <c r="Q278" s="55">
        <f t="shared" si="44"/>
        <v>0</v>
      </c>
      <c r="R278" s="59" t="str">
        <f t="shared" si="43"/>
        <v>SIM</v>
      </c>
      <c r="S278" s="15"/>
    </row>
    <row r="279" spans="2:19" x14ac:dyDescent="0.2">
      <c r="B279" s="5" t="s">
        <v>581</v>
      </c>
      <c r="C279" s="5" t="s">
        <v>206</v>
      </c>
      <c r="D279" s="22">
        <f t="shared" si="38"/>
        <v>10</v>
      </c>
      <c r="E279" s="5" t="s">
        <v>318</v>
      </c>
      <c r="F279" s="20">
        <v>37060</v>
      </c>
      <c r="G279" s="34">
        <v>1</v>
      </c>
      <c r="H279" s="39">
        <v>147.5</v>
      </c>
      <c r="I279" s="36">
        <f t="shared" si="39"/>
        <v>147.5</v>
      </c>
      <c r="J279" s="45">
        <v>10</v>
      </c>
      <c r="K279" s="46">
        <f t="shared" si="40"/>
        <v>120</v>
      </c>
      <c r="L279" s="42">
        <f t="shared" si="41"/>
        <v>20</v>
      </c>
      <c r="M279" s="24">
        <f t="shared" si="42"/>
        <v>246</v>
      </c>
      <c r="N279" s="26">
        <v>0</v>
      </c>
      <c r="O279" s="61">
        <v>0</v>
      </c>
      <c r="P279" s="60">
        <f t="shared" si="45"/>
        <v>-147.5</v>
      </c>
      <c r="Q279" s="55">
        <f t="shared" si="44"/>
        <v>0</v>
      </c>
      <c r="R279" s="59" t="str">
        <f t="shared" si="43"/>
        <v>SIM</v>
      </c>
      <c r="S279" s="15"/>
    </row>
    <row r="280" spans="2:19" x14ac:dyDescent="0.2">
      <c r="B280" s="5" t="s">
        <v>581</v>
      </c>
      <c r="C280" s="5" t="s">
        <v>208</v>
      </c>
      <c r="D280" s="22">
        <f t="shared" si="38"/>
        <v>10</v>
      </c>
      <c r="E280" s="5" t="s">
        <v>75</v>
      </c>
      <c r="F280" s="20">
        <v>37065</v>
      </c>
      <c r="G280" s="34">
        <v>1</v>
      </c>
      <c r="H280" s="39">
        <v>3130</v>
      </c>
      <c r="I280" s="36">
        <f t="shared" si="39"/>
        <v>3130</v>
      </c>
      <c r="J280" s="45">
        <v>10</v>
      </c>
      <c r="K280" s="46">
        <f t="shared" si="40"/>
        <v>120</v>
      </c>
      <c r="L280" s="42">
        <f t="shared" si="41"/>
        <v>20</v>
      </c>
      <c r="M280" s="24">
        <f t="shared" si="42"/>
        <v>246</v>
      </c>
      <c r="N280" s="26">
        <v>0</v>
      </c>
      <c r="O280" s="61">
        <v>0</v>
      </c>
      <c r="P280" s="60">
        <f t="shared" si="45"/>
        <v>-3130</v>
      </c>
      <c r="Q280" s="55">
        <f t="shared" si="44"/>
        <v>0</v>
      </c>
      <c r="R280" s="59" t="str">
        <f t="shared" si="43"/>
        <v>SIM</v>
      </c>
      <c r="S280" s="15"/>
    </row>
    <row r="281" spans="2:19" x14ac:dyDescent="0.2">
      <c r="B281" s="5" t="s">
        <v>581</v>
      </c>
      <c r="C281" s="5" t="s">
        <v>208</v>
      </c>
      <c r="D281" s="22">
        <f t="shared" si="38"/>
        <v>10</v>
      </c>
      <c r="E281" s="5" t="s">
        <v>74</v>
      </c>
      <c r="F281" s="20">
        <v>37109</v>
      </c>
      <c r="G281" s="34">
        <v>1</v>
      </c>
      <c r="H281" s="39">
        <v>569</v>
      </c>
      <c r="I281" s="36">
        <f t="shared" si="39"/>
        <v>569</v>
      </c>
      <c r="J281" s="45">
        <v>10</v>
      </c>
      <c r="K281" s="46">
        <f t="shared" si="40"/>
        <v>120</v>
      </c>
      <c r="L281" s="42">
        <f t="shared" si="41"/>
        <v>20</v>
      </c>
      <c r="M281" s="24">
        <f t="shared" si="42"/>
        <v>244</v>
      </c>
      <c r="N281" s="26">
        <v>0</v>
      </c>
      <c r="O281" s="61">
        <v>0</v>
      </c>
      <c r="P281" s="60">
        <f t="shared" si="45"/>
        <v>-569</v>
      </c>
      <c r="Q281" s="55">
        <f t="shared" si="44"/>
        <v>0</v>
      </c>
      <c r="R281" s="59" t="str">
        <f t="shared" si="43"/>
        <v>SIM</v>
      </c>
      <c r="S281" s="15"/>
    </row>
    <row r="282" spans="2:19" x14ac:dyDescent="0.2">
      <c r="B282" s="5" t="s">
        <v>581</v>
      </c>
      <c r="C282" s="5" t="s">
        <v>208</v>
      </c>
      <c r="D282" s="22">
        <f t="shared" si="38"/>
        <v>10</v>
      </c>
      <c r="E282" s="5" t="s">
        <v>76</v>
      </c>
      <c r="F282" s="20">
        <v>37117</v>
      </c>
      <c r="G282" s="34">
        <v>1</v>
      </c>
      <c r="H282" s="39">
        <v>910</v>
      </c>
      <c r="I282" s="36">
        <f t="shared" si="39"/>
        <v>910</v>
      </c>
      <c r="J282" s="45">
        <v>10</v>
      </c>
      <c r="K282" s="46">
        <f t="shared" si="40"/>
        <v>120</v>
      </c>
      <c r="L282" s="42">
        <f t="shared" si="41"/>
        <v>20</v>
      </c>
      <c r="M282" s="24">
        <f t="shared" si="42"/>
        <v>244</v>
      </c>
      <c r="N282" s="26">
        <v>0</v>
      </c>
      <c r="O282" s="61">
        <v>0</v>
      </c>
      <c r="P282" s="60">
        <f t="shared" si="45"/>
        <v>-910</v>
      </c>
      <c r="Q282" s="55">
        <f t="shared" si="44"/>
        <v>0</v>
      </c>
      <c r="R282" s="59" t="str">
        <f t="shared" si="43"/>
        <v>SIM</v>
      </c>
      <c r="S282" s="15"/>
    </row>
    <row r="283" spans="2:19" x14ac:dyDescent="0.2">
      <c r="B283" s="5" t="s">
        <v>581</v>
      </c>
      <c r="C283" s="5" t="s">
        <v>206</v>
      </c>
      <c r="D283" s="22">
        <f t="shared" si="38"/>
        <v>10</v>
      </c>
      <c r="E283" s="5" t="s">
        <v>319</v>
      </c>
      <c r="F283" s="20">
        <v>37117</v>
      </c>
      <c r="G283" s="34">
        <v>1</v>
      </c>
      <c r="H283" s="39">
        <v>208</v>
      </c>
      <c r="I283" s="36">
        <f t="shared" si="39"/>
        <v>208</v>
      </c>
      <c r="J283" s="45">
        <v>10</v>
      </c>
      <c r="K283" s="46">
        <f t="shared" si="40"/>
        <v>120</v>
      </c>
      <c r="L283" s="42">
        <f t="shared" si="41"/>
        <v>20</v>
      </c>
      <c r="M283" s="24">
        <f t="shared" si="42"/>
        <v>244</v>
      </c>
      <c r="N283" s="26">
        <v>0</v>
      </c>
      <c r="O283" s="61">
        <v>0</v>
      </c>
      <c r="P283" s="60">
        <f t="shared" si="45"/>
        <v>-208</v>
      </c>
      <c r="Q283" s="55">
        <f t="shared" si="44"/>
        <v>0</v>
      </c>
      <c r="R283" s="59" t="str">
        <f t="shared" si="43"/>
        <v>SIM</v>
      </c>
      <c r="S283" s="15"/>
    </row>
    <row r="284" spans="2:19" x14ac:dyDescent="0.2">
      <c r="B284" s="5" t="s">
        <v>581</v>
      </c>
      <c r="C284" s="5" t="s">
        <v>205</v>
      </c>
      <c r="D284" s="22">
        <f t="shared" si="38"/>
        <v>20</v>
      </c>
      <c r="E284" s="5" t="s">
        <v>482</v>
      </c>
      <c r="F284" s="20">
        <v>37134</v>
      </c>
      <c r="G284" s="34">
        <v>2</v>
      </c>
      <c r="H284" s="39">
        <v>2838.01</v>
      </c>
      <c r="I284" s="36">
        <f t="shared" si="39"/>
        <v>5676.02</v>
      </c>
      <c r="J284" s="45">
        <v>5</v>
      </c>
      <c r="K284" s="46">
        <f t="shared" si="40"/>
        <v>60</v>
      </c>
      <c r="L284" s="42">
        <f t="shared" si="41"/>
        <v>20</v>
      </c>
      <c r="M284" s="24">
        <f t="shared" si="42"/>
        <v>244</v>
      </c>
      <c r="N284" s="26">
        <v>0</v>
      </c>
      <c r="O284" s="61">
        <v>0</v>
      </c>
      <c r="P284" s="60">
        <f t="shared" si="45"/>
        <v>-5676.02</v>
      </c>
      <c r="Q284" s="55">
        <f t="shared" si="44"/>
        <v>0</v>
      </c>
      <c r="R284" s="59" t="str">
        <f t="shared" si="43"/>
        <v>SIM</v>
      </c>
      <c r="S284" s="15"/>
    </row>
    <row r="285" spans="2:19" x14ac:dyDescent="0.2">
      <c r="B285" s="5" t="s">
        <v>581</v>
      </c>
      <c r="C285" s="5" t="s">
        <v>206</v>
      </c>
      <c r="D285" s="22">
        <f t="shared" si="38"/>
        <v>10</v>
      </c>
      <c r="E285" s="5" t="s">
        <v>320</v>
      </c>
      <c r="F285" s="20">
        <v>37140</v>
      </c>
      <c r="G285" s="34">
        <v>1</v>
      </c>
      <c r="H285" s="39">
        <v>72</v>
      </c>
      <c r="I285" s="36">
        <f t="shared" si="39"/>
        <v>72</v>
      </c>
      <c r="J285" s="45">
        <v>10</v>
      </c>
      <c r="K285" s="46">
        <f t="shared" si="40"/>
        <v>120</v>
      </c>
      <c r="L285" s="42">
        <f t="shared" si="41"/>
        <v>20</v>
      </c>
      <c r="M285" s="24">
        <f t="shared" si="42"/>
        <v>243</v>
      </c>
      <c r="N285" s="26">
        <v>0</v>
      </c>
      <c r="O285" s="61">
        <v>0</v>
      </c>
      <c r="P285" s="60">
        <f t="shared" si="45"/>
        <v>-72</v>
      </c>
      <c r="Q285" s="55">
        <f t="shared" si="44"/>
        <v>0</v>
      </c>
      <c r="R285" s="59" t="str">
        <f t="shared" si="43"/>
        <v>SIM</v>
      </c>
      <c r="S285" s="15"/>
    </row>
    <row r="286" spans="2:19" x14ac:dyDescent="0.2">
      <c r="B286" s="5" t="s">
        <v>581</v>
      </c>
      <c r="C286" s="5" t="s">
        <v>208</v>
      </c>
      <c r="D286" s="22">
        <f t="shared" si="38"/>
        <v>10</v>
      </c>
      <c r="E286" s="5" t="s">
        <v>77</v>
      </c>
      <c r="F286" s="20">
        <v>37207</v>
      </c>
      <c r="G286" s="34">
        <v>2</v>
      </c>
      <c r="H286" s="39">
        <v>440</v>
      </c>
      <c r="I286" s="36">
        <f t="shared" si="39"/>
        <v>880</v>
      </c>
      <c r="J286" s="45">
        <v>10</v>
      </c>
      <c r="K286" s="46">
        <f t="shared" si="40"/>
        <v>120</v>
      </c>
      <c r="L286" s="42">
        <f t="shared" si="41"/>
        <v>20</v>
      </c>
      <c r="M286" s="24">
        <f t="shared" si="42"/>
        <v>241</v>
      </c>
      <c r="N286" s="26">
        <v>0</v>
      </c>
      <c r="O286" s="61">
        <v>0</v>
      </c>
      <c r="P286" s="60">
        <f t="shared" si="45"/>
        <v>-880</v>
      </c>
      <c r="Q286" s="55">
        <f t="shared" si="44"/>
        <v>0</v>
      </c>
      <c r="R286" s="59" t="str">
        <f t="shared" si="43"/>
        <v>SIM</v>
      </c>
      <c r="S286" s="15"/>
    </row>
    <row r="287" spans="2:19" x14ac:dyDescent="0.2">
      <c r="B287" s="5" t="s">
        <v>581</v>
      </c>
      <c r="C287" s="5" t="s">
        <v>205</v>
      </c>
      <c r="D287" s="22">
        <f t="shared" si="38"/>
        <v>20</v>
      </c>
      <c r="E287" s="5" t="s">
        <v>483</v>
      </c>
      <c r="F287" s="20">
        <v>37242</v>
      </c>
      <c r="G287" s="34">
        <v>1</v>
      </c>
      <c r="H287" s="39">
        <v>499</v>
      </c>
      <c r="I287" s="36">
        <f t="shared" si="39"/>
        <v>499</v>
      </c>
      <c r="J287" s="45">
        <v>5</v>
      </c>
      <c r="K287" s="46">
        <f t="shared" si="40"/>
        <v>60</v>
      </c>
      <c r="L287" s="42">
        <f t="shared" si="41"/>
        <v>20</v>
      </c>
      <c r="M287" s="24">
        <f t="shared" si="42"/>
        <v>240</v>
      </c>
      <c r="N287" s="26">
        <v>0</v>
      </c>
      <c r="O287" s="61">
        <v>0</v>
      </c>
      <c r="P287" s="60">
        <f t="shared" si="45"/>
        <v>-499</v>
      </c>
      <c r="Q287" s="55">
        <f t="shared" si="44"/>
        <v>0</v>
      </c>
      <c r="R287" s="59" t="str">
        <f t="shared" si="43"/>
        <v>SIM</v>
      </c>
      <c r="S287" s="15"/>
    </row>
    <row r="288" spans="2:19" x14ac:dyDescent="0.2">
      <c r="B288" s="5" t="s">
        <v>581</v>
      </c>
      <c r="C288" s="5" t="s">
        <v>206</v>
      </c>
      <c r="D288" s="22">
        <f t="shared" si="38"/>
        <v>10</v>
      </c>
      <c r="E288" s="5" t="s">
        <v>321</v>
      </c>
      <c r="F288" s="20">
        <v>37267</v>
      </c>
      <c r="G288" s="34">
        <v>4</v>
      </c>
      <c r="H288" s="39">
        <v>212.8</v>
      </c>
      <c r="I288" s="36">
        <f t="shared" si="39"/>
        <v>851.2</v>
      </c>
      <c r="J288" s="45">
        <v>10</v>
      </c>
      <c r="K288" s="46">
        <f t="shared" si="40"/>
        <v>120</v>
      </c>
      <c r="L288" s="42">
        <f t="shared" si="41"/>
        <v>19</v>
      </c>
      <c r="M288" s="24">
        <f t="shared" si="42"/>
        <v>239</v>
      </c>
      <c r="N288" s="26">
        <v>0</v>
      </c>
      <c r="O288" s="61">
        <v>0</v>
      </c>
      <c r="P288" s="60">
        <f t="shared" si="45"/>
        <v>-851.2</v>
      </c>
      <c r="Q288" s="55">
        <f t="shared" si="44"/>
        <v>0</v>
      </c>
      <c r="R288" s="59" t="str">
        <f t="shared" si="43"/>
        <v>SIM</v>
      </c>
      <c r="S288" s="15"/>
    </row>
    <row r="289" spans="2:19" x14ac:dyDescent="0.2">
      <c r="B289" s="5" t="s">
        <v>581</v>
      </c>
      <c r="C289" s="5" t="s">
        <v>206</v>
      </c>
      <c r="D289" s="22">
        <f t="shared" si="38"/>
        <v>10</v>
      </c>
      <c r="E289" s="5" t="s">
        <v>322</v>
      </c>
      <c r="F289" s="20">
        <v>37268</v>
      </c>
      <c r="G289" s="34">
        <v>12</v>
      </c>
      <c r="H289" s="64">
        <v>262</v>
      </c>
      <c r="I289" s="36">
        <f t="shared" si="39"/>
        <v>3144</v>
      </c>
      <c r="J289" s="45">
        <v>10</v>
      </c>
      <c r="K289" s="46">
        <f t="shared" si="40"/>
        <v>120</v>
      </c>
      <c r="L289" s="42">
        <f t="shared" si="41"/>
        <v>19</v>
      </c>
      <c r="M289" s="24">
        <f t="shared" si="42"/>
        <v>239</v>
      </c>
      <c r="N289" s="26">
        <v>0</v>
      </c>
      <c r="O289" s="61">
        <v>0</v>
      </c>
      <c r="P289" s="60">
        <f t="shared" si="45"/>
        <v>-3144</v>
      </c>
      <c r="Q289" s="55">
        <f t="shared" si="44"/>
        <v>0</v>
      </c>
      <c r="R289" s="59" t="str">
        <f t="shared" si="43"/>
        <v>SIM</v>
      </c>
      <c r="S289" s="15"/>
    </row>
    <row r="290" spans="2:19" x14ac:dyDescent="0.2">
      <c r="B290" s="5" t="s">
        <v>581</v>
      </c>
      <c r="C290" s="5" t="s">
        <v>206</v>
      </c>
      <c r="D290" s="22">
        <f t="shared" si="38"/>
        <v>10</v>
      </c>
      <c r="E290" s="5" t="s">
        <v>323</v>
      </c>
      <c r="F290" s="20">
        <v>37268</v>
      </c>
      <c r="G290" s="34">
        <v>2</v>
      </c>
      <c r="H290" s="64">
        <v>1711.33</v>
      </c>
      <c r="I290" s="36">
        <f t="shared" si="39"/>
        <v>3422.66</v>
      </c>
      <c r="J290" s="45">
        <v>10</v>
      </c>
      <c r="K290" s="46">
        <f t="shared" si="40"/>
        <v>120</v>
      </c>
      <c r="L290" s="42">
        <f t="shared" si="41"/>
        <v>19</v>
      </c>
      <c r="M290" s="24">
        <f t="shared" si="42"/>
        <v>239</v>
      </c>
      <c r="N290" s="26">
        <v>0</v>
      </c>
      <c r="O290" s="61">
        <v>0</v>
      </c>
      <c r="P290" s="60">
        <f t="shared" si="45"/>
        <v>-3422.66</v>
      </c>
      <c r="Q290" s="55">
        <f t="shared" si="44"/>
        <v>0</v>
      </c>
      <c r="R290" s="59" t="str">
        <f t="shared" si="43"/>
        <v>SIM</v>
      </c>
      <c r="S290" s="15"/>
    </row>
    <row r="291" spans="2:19" x14ac:dyDescent="0.2">
      <c r="B291" s="5" t="s">
        <v>581</v>
      </c>
      <c r="C291" s="5" t="s">
        <v>206</v>
      </c>
      <c r="D291" s="22">
        <f t="shared" si="38"/>
        <v>10</v>
      </c>
      <c r="E291" s="5" t="s">
        <v>324</v>
      </c>
      <c r="F291" s="20">
        <v>37268</v>
      </c>
      <c r="G291" s="34">
        <v>1</v>
      </c>
      <c r="H291" s="64">
        <v>2891.34</v>
      </c>
      <c r="I291" s="36">
        <f t="shared" si="39"/>
        <v>2891.34</v>
      </c>
      <c r="J291" s="45">
        <v>10</v>
      </c>
      <c r="K291" s="46">
        <f t="shared" si="40"/>
        <v>120</v>
      </c>
      <c r="L291" s="42">
        <f t="shared" si="41"/>
        <v>19</v>
      </c>
      <c r="M291" s="24">
        <f t="shared" si="42"/>
        <v>239</v>
      </c>
      <c r="N291" s="26">
        <v>0</v>
      </c>
      <c r="O291" s="61">
        <v>0</v>
      </c>
      <c r="P291" s="60">
        <f t="shared" si="45"/>
        <v>-2891.34</v>
      </c>
      <c r="Q291" s="55">
        <f t="shared" si="44"/>
        <v>0</v>
      </c>
      <c r="R291" s="59" t="str">
        <f t="shared" si="43"/>
        <v>SIM</v>
      </c>
      <c r="S291" s="15"/>
    </row>
    <row r="292" spans="2:19" x14ac:dyDescent="0.2">
      <c r="B292" s="5" t="s">
        <v>581</v>
      </c>
      <c r="C292" s="5" t="s">
        <v>206</v>
      </c>
      <c r="D292" s="22">
        <f t="shared" si="38"/>
        <v>10</v>
      </c>
      <c r="E292" s="5" t="s">
        <v>325</v>
      </c>
      <c r="F292" s="20">
        <v>37285</v>
      </c>
      <c r="G292" s="34">
        <v>1</v>
      </c>
      <c r="H292" s="39">
        <v>1958</v>
      </c>
      <c r="I292" s="36">
        <f t="shared" si="39"/>
        <v>1958</v>
      </c>
      <c r="J292" s="45">
        <v>10</v>
      </c>
      <c r="K292" s="46">
        <f t="shared" si="40"/>
        <v>120</v>
      </c>
      <c r="L292" s="42">
        <f t="shared" si="41"/>
        <v>19</v>
      </c>
      <c r="M292" s="24">
        <f t="shared" si="42"/>
        <v>239</v>
      </c>
      <c r="N292" s="26">
        <v>0</v>
      </c>
      <c r="O292" s="61">
        <v>0</v>
      </c>
      <c r="P292" s="60">
        <f t="shared" si="45"/>
        <v>-1958</v>
      </c>
      <c r="Q292" s="55">
        <f t="shared" si="44"/>
        <v>0</v>
      </c>
      <c r="R292" s="59" t="str">
        <f t="shared" si="43"/>
        <v>SIM</v>
      </c>
      <c r="S292" s="15"/>
    </row>
    <row r="293" spans="2:19" x14ac:dyDescent="0.2">
      <c r="B293" s="5" t="s">
        <v>581</v>
      </c>
      <c r="C293" s="5" t="s">
        <v>208</v>
      </c>
      <c r="D293" s="22">
        <f t="shared" si="38"/>
        <v>10</v>
      </c>
      <c r="E293" s="5" t="s">
        <v>78</v>
      </c>
      <c r="F293" s="20">
        <v>37317</v>
      </c>
      <c r="G293" s="34">
        <v>2</v>
      </c>
      <c r="H293" s="39">
        <v>779</v>
      </c>
      <c r="I293" s="36">
        <f t="shared" si="39"/>
        <v>1558</v>
      </c>
      <c r="J293" s="45">
        <v>10</v>
      </c>
      <c r="K293" s="46">
        <f t="shared" si="40"/>
        <v>120</v>
      </c>
      <c r="L293" s="42">
        <f t="shared" si="41"/>
        <v>19</v>
      </c>
      <c r="M293" s="24">
        <f t="shared" si="42"/>
        <v>237</v>
      </c>
      <c r="N293" s="26">
        <v>0</v>
      </c>
      <c r="O293" s="61">
        <v>0</v>
      </c>
      <c r="P293" s="60">
        <f t="shared" si="45"/>
        <v>-1558</v>
      </c>
      <c r="Q293" s="55">
        <f t="shared" si="44"/>
        <v>0</v>
      </c>
      <c r="R293" s="59" t="str">
        <f t="shared" si="43"/>
        <v>SIM</v>
      </c>
      <c r="S293" s="15"/>
    </row>
    <row r="294" spans="2:19" x14ac:dyDescent="0.2">
      <c r="B294" s="5" t="s">
        <v>581</v>
      </c>
      <c r="C294" s="5" t="s">
        <v>208</v>
      </c>
      <c r="D294" s="22">
        <f t="shared" si="38"/>
        <v>10</v>
      </c>
      <c r="E294" s="5" t="s">
        <v>79</v>
      </c>
      <c r="F294" s="20">
        <v>37329</v>
      </c>
      <c r="G294" s="34">
        <v>1</v>
      </c>
      <c r="H294" s="39">
        <v>469</v>
      </c>
      <c r="I294" s="36">
        <f t="shared" si="39"/>
        <v>469</v>
      </c>
      <c r="J294" s="45">
        <v>10</v>
      </c>
      <c r="K294" s="46">
        <f t="shared" si="40"/>
        <v>120</v>
      </c>
      <c r="L294" s="42">
        <f t="shared" si="41"/>
        <v>19</v>
      </c>
      <c r="M294" s="24">
        <f t="shared" si="42"/>
        <v>237</v>
      </c>
      <c r="N294" s="26">
        <v>0</v>
      </c>
      <c r="O294" s="61">
        <v>0</v>
      </c>
      <c r="P294" s="60">
        <f t="shared" si="45"/>
        <v>-469</v>
      </c>
      <c r="Q294" s="55">
        <f t="shared" si="44"/>
        <v>0</v>
      </c>
      <c r="R294" s="59" t="str">
        <f t="shared" si="43"/>
        <v>SIM</v>
      </c>
      <c r="S294" s="15"/>
    </row>
    <row r="295" spans="2:19" x14ac:dyDescent="0.2">
      <c r="B295" s="5" t="s">
        <v>581</v>
      </c>
      <c r="C295" s="5" t="s">
        <v>206</v>
      </c>
      <c r="D295" s="22">
        <f t="shared" si="38"/>
        <v>10</v>
      </c>
      <c r="E295" s="5" t="s">
        <v>326</v>
      </c>
      <c r="F295" s="20">
        <v>37340</v>
      </c>
      <c r="G295" s="34">
        <v>1</v>
      </c>
      <c r="H295" s="39">
        <v>182.28</v>
      </c>
      <c r="I295" s="36">
        <f t="shared" si="39"/>
        <v>182.28</v>
      </c>
      <c r="J295" s="45">
        <v>10</v>
      </c>
      <c r="K295" s="46">
        <f t="shared" si="40"/>
        <v>120</v>
      </c>
      <c r="L295" s="42">
        <f t="shared" si="41"/>
        <v>19</v>
      </c>
      <c r="M295" s="24">
        <f t="shared" si="42"/>
        <v>237</v>
      </c>
      <c r="N295" s="26">
        <v>0</v>
      </c>
      <c r="O295" s="61">
        <v>0</v>
      </c>
      <c r="P295" s="60">
        <f t="shared" si="45"/>
        <v>-182.28</v>
      </c>
      <c r="Q295" s="55">
        <f t="shared" si="44"/>
        <v>0</v>
      </c>
      <c r="R295" s="59" t="str">
        <f t="shared" si="43"/>
        <v>SIM</v>
      </c>
      <c r="S295" s="15"/>
    </row>
    <row r="296" spans="2:19" x14ac:dyDescent="0.2">
      <c r="B296" s="5" t="s">
        <v>581</v>
      </c>
      <c r="C296" s="5" t="s">
        <v>206</v>
      </c>
      <c r="D296" s="22">
        <f t="shared" si="38"/>
        <v>10</v>
      </c>
      <c r="E296" s="5" t="s">
        <v>327</v>
      </c>
      <c r="F296" s="20">
        <v>37340</v>
      </c>
      <c r="G296" s="34">
        <v>1</v>
      </c>
      <c r="H296" s="39">
        <v>69.75</v>
      </c>
      <c r="I296" s="36">
        <f t="shared" si="39"/>
        <v>69.75</v>
      </c>
      <c r="J296" s="45">
        <v>10</v>
      </c>
      <c r="K296" s="46">
        <f t="shared" si="40"/>
        <v>120</v>
      </c>
      <c r="L296" s="42">
        <f t="shared" si="41"/>
        <v>19</v>
      </c>
      <c r="M296" s="24">
        <f t="shared" si="42"/>
        <v>237</v>
      </c>
      <c r="N296" s="26">
        <v>0</v>
      </c>
      <c r="O296" s="61">
        <v>0</v>
      </c>
      <c r="P296" s="60">
        <f t="shared" si="45"/>
        <v>-69.75</v>
      </c>
      <c r="Q296" s="55">
        <f t="shared" si="44"/>
        <v>0</v>
      </c>
      <c r="R296" s="59" t="str">
        <f t="shared" si="43"/>
        <v>SIM</v>
      </c>
      <c r="S296" s="15"/>
    </row>
    <row r="297" spans="2:19" x14ac:dyDescent="0.2">
      <c r="B297" s="5" t="s">
        <v>581</v>
      </c>
      <c r="C297" s="5" t="s">
        <v>206</v>
      </c>
      <c r="D297" s="22">
        <f t="shared" si="38"/>
        <v>10</v>
      </c>
      <c r="E297" s="5" t="s">
        <v>328</v>
      </c>
      <c r="F297" s="20">
        <v>37347</v>
      </c>
      <c r="G297" s="34">
        <v>1</v>
      </c>
      <c r="H297" s="39">
        <v>79</v>
      </c>
      <c r="I297" s="36">
        <f t="shared" si="39"/>
        <v>79</v>
      </c>
      <c r="J297" s="45">
        <v>10</v>
      </c>
      <c r="K297" s="46">
        <f t="shared" si="40"/>
        <v>120</v>
      </c>
      <c r="L297" s="42">
        <f t="shared" si="41"/>
        <v>19</v>
      </c>
      <c r="M297" s="24">
        <f t="shared" si="42"/>
        <v>236</v>
      </c>
      <c r="N297" s="26">
        <v>0</v>
      </c>
      <c r="O297" s="61">
        <v>0</v>
      </c>
      <c r="P297" s="60">
        <f t="shared" si="45"/>
        <v>-79</v>
      </c>
      <c r="Q297" s="55">
        <f t="shared" si="44"/>
        <v>0</v>
      </c>
      <c r="R297" s="59" t="str">
        <f t="shared" si="43"/>
        <v>SIM</v>
      </c>
      <c r="S297" s="15"/>
    </row>
    <row r="298" spans="2:19" x14ac:dyDescent="0.2">
      <c r="B298" s="5" t="s">
        <v>581</v>
      </c>
      <c r="C298" s="5" t="s">
        <v>205</v>
      </c>
      <c r="D298" s="22">
        <f t="shared" si="38"/>
        <v>20</v>
      </c>
      <c r="E298" s="5" t="s">
        <v>484</v>
      </c>
      <c r="F298" s="20">
        <v>37357</v>
      </c>
      <c r="G298" s="34">
        <v>1</v>
      </c>
      <c r="H298" s="39">
        <v>3050</v>
      </c>
      <c r="I298" s="36">
        <f t="shared" si="39"/>
        <v>3050</v>
      </c>
      <c r="J298" s="45">
        <v>5</v>
      </c>
      <c r="K298" s="46">
        <f t="shared" si="40"/>
        <v>60</v>
      </c>
      <c r="L298" s="42">
        <f t="shared" si="41"/>
        <v>19</v>
      </c>
      <c r="M298" s="24">
        <f t="shared" si="42"/>
        <v>236</v>
      </c>
      <c r="N298" s="26">
        <v>0</v>
      </c>
      <c r="O298" s="61">
        <v>0</v>
      </c>
      <c r="P298" s="60">
        <f t="shared" si="45"/>
        <v>-3050</v>
      </c>
      <c r="Q298" s="55">
        <f t="shared" si="44"/>
        <v>0</v>
      </c>
      <c r="R298" s="59" t="str">
        <f t="shared" si="43"/>
        <v>SIM</v>
      </c>
      <c r="S298" s="15"/>
    </row>
    <row r="299" spans="2:19" x14ac:dyDescent="0.2">
      <c r="B299" s="5" t="s">
        <v>581</v>
      </c>
      <c r="C299" s="5" t="s">
        <v>206</v>
      </c>
      <c r="D299" s="22">
        <f t="shared" si="38"/>
        <v>10</v>
      </c>
      <c r="E299" s="5" t="s">
        <v>329</v>
      </c>
      <c r="F299" s="20">
        <v>37364</v>
      </c>
      <c r="G299" s="34">
        <v>1</v>
      </c>
      <c r="H299" s="39">
        <v>114</v>
      </c>
      <c r="I299" s="36">
        <f t="shared" si="39"/>
        <v>114</v>
      </c>
      <c r="J299" s="45">
        <v>10</v>
      </c>
      <c r="K299" s="46">
        <f t="shared" si="40"/>
        <v>120</v>
      </c>
      <c r="L299" s="42">
        <f t="shared" si="41"/>
        <v>19</v>
      </c>
      <c r="M299" s="24">
        <f t="shared" si="42"/>
        <v>236</v>
      </c>
      <c r="N299" s="26">
        <v>0</v>
      </c>
      <c r="O299" s="61">
        <v>0</v>
      </c>
      <c r="P299" s="60">
        <f t="shared" si="45"/>
        <v>-114</v>
      </c>
      <c r="Q299" s="55">
        <f t="shared" si="44"/>
        <v>0</v>
      </c>
      <c r="R299" s="59" t="str">
        <f t="shared" si="43"/>
        <v>SIM</v>
      </c>
      <c r="S299" s="15"/>
    </row>
    <row r="300" spans="2:19" x14ac:dyDescent="0.2">
      <c r="B300" s="5" t="s">
        <v>581</v>
      </c>
      <c r="C300" s="5" t="s">
        <v>208</v>
      </c>
      <c r="D300" s="22">
        <f t="shared" si="38"/>
        <v>10</v>
      </c>
      <c r="E300" s="5" t="s">
        <v>80</v>
      </c>
      <c r="F300" s="20">
        <v>37376</v>
      </c>
      <c r="G300" s="34">
        <v>1</v>
      </c>
      <c r="H300" s="39">
        <v>539</v>
      </c>
      <c r="I300" s="36">
        <f t="shared" si="39"/>
        <v>539</v>
      </c>
      <c r="J300" s="45">
        <v>10</v>
      </c>
      <c r="K300" s="46">
        <f t="shared" si="40"/>
        <v>120</v>
      </c>
      <c r="L300" s="42">
        <f t="shared" si="41"/>
        <v>19</v>
      </c>
      <c r="M300" s="24">
        <f t="shared" si="42"/>
        <v>236</v>
      </c>
      <c r="N300" s="26">
        <v>0</v>
      </c>
      <c r="O300" s="61">
        <v>0</v>
      </c>
      <c r="P300" s="60">
        <f t="shared" si="45"/>
        <v>-539</v>
      </c>
      <c r="Q300" s="55">
        <f t="shared" si="44"/>
        <v>0</v>
      </c>
      <c r="R300" s="59" t="str">
        <f t="shared" si="43"/>
        <v>SIM</v>
      </c>
      <c r="S300" s="15"/>
    </row>
    <row r="301" spans="2:19" x14ac:dyDescent="0.2">
      <c r="B301" s="5" t="s">
        <v>581</v>
      </c>
      <c r="C301" s="5" t="s">
        <v>208</v>
      </c>
      <c r="D301" s="22">
        <f t="shared" si="38"/>
        <v>10</v>
      </c>
      <c r="E301" s="5" t="s">
        <v>81</v>
      </c>
      <c r="F301" s="20">
        <v>37484</v>
      </c>
      <c r="G301" s="34">
        <v>1</v>
      </c>
      <c r="H301" s="39">
        <v>994</v>
      </c>
      <c r="I301" s="36">
        <f t="shared" si="39"/>
        <v>994</v>
      </c>
      <c r="J301" s="45">
        <v>10</v>
      </c>
      <c r="K301" s="46">
        <f t="shared" si="40"/>
        <v>120</v>
      </c>
      <c r="L301" s="42">
        <f t="shared" si="41"/>
        <v>19</v>
      </c>
      <c r="M301" s="24">
        <f t="shared" si="42"/>
        <v>232</v>
      </c>
      <c r="N301" s="26">
        <v>0</v>
      </c>
      <c r="O301" s="61">
        <v>0</v>
      </c>
      <c r="P301" s="60">
        <f t="shared" si="45"/>
        <v>-994</v>
      </c>
      <c r="Q301" s="55">
        <f t="shared" si="44"/>
        <v>0</v>
      </c>
      <c r="R301" s="59" t="str">
        <f t="shared" si="43"/>
        <v>SIM</v>
      </c>
      <c r="S301" s="15"/>
    </row>
    <row r="302" spans="2:19" x14ac:dyDescent="0.2">
      <c r="B302" s="5" t="s">
        <v>581</v>
      </c>
      <c r="C302" s="5" t="s">
        <v>205</v>
      </c>
      <c r="D302" s="22">
        <f t="shared" si="38"/>
        <v>20</v>
      </c>
      <c r="E302" s="5" t="s">
        <v>478</v>
      </c>
      <c r="F302" s="20">
        <v>37557</v>
      </c>
      <c r="G302" s="34">
        <v>1</v>
      </c>
      <c r="H302" s="39">
        <v>7399.98</v>
      </c>
      <c r="I302" s="36">
        <f t="shared" si="39"/>
        <v>7399.98</v>
      </c>
      <c r="J302" s="45">
        <v>5</v>
      </c>
      <c r="K302" s="46">
        <f t="shared" si="40"/>
        <v>60</v>
      </c>
      <c r="L302" s="42">
        <f t="shared" si="41"/>
        <v>19</v>
      </c>
      <c r="M302" s="24">
        <f t="shared" si="42"/>
        <v>230</v>
      </c>
      <c r="N302" s="26">
        <v>0</v>
      </c>
      <c r="O302" s="61">
        <v>0</v>
      </c>
      <c r="P302" s="60">
        <f t="shared" ref="P302:P333" si="46">I302*-1</f>
        <v>-7399.98</v>
      </c>
      <c r="Q302" s="55">
        <f t="shared" si="44"/>
        <v>0</v>
      </c>
      <c r="R302" s="59" t="str">
        <f t="shared" si="43"/>
        <v>SIM</v>
      </c>
      <c r="S302" s="15"/>
    </row>
    <row r="303" spans="2:19" x14ac:dyDescent="0.2">
      <c r="B303" s="5" t="s">
        <v>581</v>
      </c>
      <c r="C303" s="5" t="s">
        <v>208</v>
      </c>
      <c r="D303" s="22">
        <f t="shared" si="38"/>
        <v>10</v>
      </c>
      <c r="E303" s="5" t="s">
        <v>82</v>
      </c>
      <c r="F303" s="20">
        <v>37610</v>
      </c>
      <c r="G303" s="34">
        <v>1</v>
      </c>
      <c r="H303" s="39">
        <v>760</v>
      </c>
      <c r="I303" s="36">
        <f t="shared" si="39"/>
        <v>760</v>
      </c>
      <c r="J303" s="45">
        <v>10</v>
      </c>
      <c r="K303" s="46">
        <f t="shared" si="40"/>
        <v>120</v>
      </c>
      <c r="L303" s="42">
        <f t="shared" si="41"/>
        <v>19</v>
      </c>
      <c r="M303" s="24">
        <f t="shared" si="42"/>
        <v>228</v>
      </c>
      <c r="N303" s="26">
        <v>0</v>
      </c>
      <c r="O303" s="61">
        <v>0</v>
      </c>
      <c r="P303" s="60">
        <f t="shared" si="46"/>
        <v>-760</v>
      </c>
      <c r="Q303" s="55">
        <f t="shared" si="44"/>
        <v>0</v>
      </c>
      <c r="R303" s="59" t="str">
        <f t="shared" si="43"/>
        <v>SIM</v>
      </c>
      <c r="S303" s="15"/>
    </row>
    <row r="304" spans="2:19" x14ac:dyDescent="0.2">
      <c r="B304" s="5" t="s">
        <v>581</v>
      </c>
      <c r="C304" s="5" t="s">
        <v>205</v>
      </c>
      <c r="D304" s="22">
        <f t="shared" si="38"/>
        <v>20</v>
      </c>
      <c r="E304" s="5" t="s">
        <v>477</v>
      </c>
      <c r="F304" s="20">
        <v>37672</v>
      </c>
      <c r="G304" s="34">
        <v>1</v>
      </c>
      <c r="H304" s="39">
        <v>3569.27</v>
      </c>
      <c r="I304" s="36">
        <f t="shared" si="39"/>
        <v>3569.27</v>
      </c>
      <c r="J304" s="45">
        <v>5</v>
      </c>
      <c r="K304" s="46">
        <f t="shared" si="40"/>
        <v>60</v>
      </c>
      <c r="L304" s="42">
        <f t="shared" si="41"/>
        <v>18</v>
      </c>
      <c r="M304" s="24">
        <f t="shared" si="42"/>
        <v>226</v>
      </c>
      <c r="N304" s="26">
        <v>0</v>
      </c>
      <c r="O304" s="61">
        <v>0</v>
      </c>
      <c r="P304" s="60">
        <f t="shared" si="46"/>
        <v>-3569.27</v>
      </c>
      <c r="Q304" s="55">
        <f t="shared" si="44"/>
        <v>0</v>
      </c>
      <c r="R304" s="59" t="str">
        <f t="shared" si="43"/>
        <v>SIM</v>
      </c>
      <c r="S304" s="15"/>
    </row>
    <row r="305" spans="2:19" x14ac:dyDescent="0.2">
      <c r="B305" s="5" t="s">
        <v>581</v>
      </c>
      <c r="C305" s="5" t="s">
        <v>208</v>
      </c>
      <c r="D305" s="22">
        <f t="shared" si="38"/>
        <v>10</v>
      </c>
      <c r="E305" s="5" t="s">
        <v>83</v>
      </c>
      <c r="F305" s="20">
        <v>37715</v>
      </c>
      <c r="G305" s="34">
        <v>1</v>
      </c>
      <c r="H305" s="39">
        <v>609</v>
      </c>
      <c r="I305" s="36">
        <f t="shared" si="39"/>
        <v>609</v>
      </c>
      <c r="J305" s="45">
        <v>10</v>
      </c>
      <c r="K305" s="46">
        <f t="shared" si="40"/>
        <v>120</v>
      </c>
      <c r="L305" s="42">
        <f t="shared" si="41"/>
        <v>18</v>
      </c>
      <c r="M305" s="24">
        <f t="shared" si="42"/>
        <v>224</v>
      </c>
      <c r="N305" s="26">
        <v>0</v>
      </c>
      <c r="O305" s="61">
        <v>0</v>
      </c>
      <c r="P305" s="60">
        <f t="shared" si="46"/>
        <v>-609</v>
      </c>
      <c r="Q305" s="55">
        <f t="shared" si="44"/>
        <v>0</v>
      </c>
      <c r="R305" s="59" t="str">
        <f t="shared" si="43"/>
        <v>SIM</v>
      </c>
      <c r="S305" s="15"/>
    </row>
    <row r="306" spans="2:19" x14ac:dyDescent="0.2">
      <c r="B306" s="5" t="s">
        <v>581</v>
      </c>
      <c r="C306" s="5" t="s">
        <v>206</v>
      </c>
      <c r="D306" s="22">
        <f t="shared" si="38"/>
        <v>10</v>
      </c>
      <c r="E306" s="5" t="s">
        <v>330</v>
      </c>
      <c r="F306" s="20">
        <v>37741</v>
      </c>
      <c r="G306" s="34">
        <v>1</v>
      </c>
      <c r="H306" s="39">
        <v>110</v>
      </c>
      <c r="I306" s="36">
        <f t="shared" si="39"/>
        <v>110</v>
      </c>
      <c r="J306" s="45">
        <v>10</v>
      </c>
      <c r="K306" s="46">
        <f t="shared" si="40"/>
        <v>120</v>
      </c>
      <c r="L306" s="42">
        <f t="shared" si="41"/>
        <v>18</v>
      </c>
      <c r="M306" s="24">
        <f t="shared" si="42"/>
        <v>224</v>
      </c>
      <c r="N306" s="26">
        <v>0</v>
      </c>
      <c r="O306" s="61">
        <v>0</v>
      </c>
      <c r="P306" s="60">
        <f t="shared" si="46"/>
        <v>-110</v>
      </c>
      <c r="Q306" s="55">
        <f t="shared" si="44"/>
        <v>0</v>
      </c>
      <c r="R306" s="59" t="str">
        <f t="shared" si="43"/>
        <v>SIM</v>
      </c>
      <c r="S306" s="15"/>
    </row>
    <row r="307" spans="2:19" x14ac:dyDescent="0.2">
      <c r="B307" s="5" t="s">
        <v>581</v>
      </c>
      <c r="C307" s="5" t="s">
        <v>208</v>
      </c>
      <c r="D307" s="22">
        <f t="shared" si="38"/>
        <v>10</v>
      </c>
      <c r="E307" s="5" t="s">
        <v>84</v>
      </c>
      <c r="F307" s="20">
        <v>37774</v>
      </c>
      <c r="G307" s="34">
        <v>1</v>
      </c>
      <c r="H307" s="39">
        <v>1090</v>
      </c>
      <c r="I307" s="36">
        <f t="shared" si="39"/>
        <v>1090</v>
      </c>
      <c r="J307" s="45">
        <v>10</v>
      </c>
      <c r="K307" s="46">
        <f t="shared" si="40"/>
        <v>120</v>
      </c>
      <c r="L307" s="42">
        <f t="shared" si="41"/>
        <v>18</v>
      </c>
      <c r="M307" s="24">
        <f t="shared" si="42"/>
        <v>222</v>
      </c>
      <c r="N307" s="26">
        <v>0</v>
      </c>
      <c r="O307" s="61">
        <v>0</v>
      </c>
      <c r="P307" s="60">
        <f t="shared" si="46"/>
        <v>-1090</v>
      </c>
      <c r="Q307" s="55">
        <f t="shared" si="44"/>
        <v>0</v>
      </c>
      <c r="R307" s="59" t="str">
        <f t="shared" si="43"/>
        <v>SIM</v>
      </c>
      <c r="S307" s="15"/>
    </row>
    <row r="308" spans="2:19" x14ac:dyDescent="0.2">
      <c r="B308" s="5" t="s">
        <v>581</v>
      </c>
      <c r="C308" s="5" t="s">
        <v>208</v>
      </c>
      <c r="D308" s="22">
        <f t="shared" si="38"/>
        <v>10</v>
      </c>
      <c r="E308" s="5" t="s">
        <v>85</v>
      </c>
      <c r="F308" s="20">
        <v>37776</v>
      </c>
      <c r="G308" s="34">
        <v>1</v>
      </c>
      <c r="H308" s="39">
        <v>769</v>
      </c>
      <c r="I308" s="36">
        <f t="shared" si="39"/>
        <v>769</v>
      </c>
      <c r="J308" s="45">
        <v>10</v>
      </c>
      <c r="K308" s="46">
        <f t="shared" si="40"/>
        <v>120</v>
      </c>
      <c r="L308" s="42">
        <f t="shared" si="41"/>
        <v>18</v>
      </c>
      <c r="M308" s="24">
        <f t="shared" si="42"/>
        <v>222</v>
      </c>
      <c r="N308" s="26">
        <v>0</v>
      </c>
      <c r="O308" s="61">
        <v>0</v>
      </c>
      <c r="P308" s="60">
        <f t="shared" si="46"/>
        <v>-769</v>
      </c>
      <c r="Q308" s="55">
        <f t="shared" si="44"/>
        <v>0</v>
      </c>
      <c r="R308" s="59" t="str">
        <f t="shared" si="43"/>
        <v>SIM</v>
      </c>
      <c r="S308" s="15"/>
    </row>
    <row r="309" spans="2:19" x14ac:dyDescent="0.2">
      <c r="B309" s="5" t="s">
        <v>581</v>
      </c>
      <c r="C309" s="5" t="s">
        <v>208</v>
      </c>
      <c r="D309" s="22">
        <f t="shared" si="38"/>
        <v>10</v>
      </c>
      <c r="E309" s="5" t="s">
        <v>86</v>
      </c>
      <c r="F309" s="20">
        <v>38083</v>
      </c>
      <c r="G309" s="34">
        <v>1</v>
      </c>
      <c r="H309" s="39">
        <v>1050</v>
      </c>
      <c r="I309" s="36">
        <f t="shared" si="39"/>
        <v>1050</v>
      </c>
      <c r="J309" s="45">
        <v>10</v>
      </c>
      <c r="K309" s="46">
        <f t="shared" si="40"/>
        <v>120</v>
      </c>
      <c r="L309" s="42">
        <f t="shared" si="41"/>
        <v>17</v>
      </c>
      <c r="M309" s="24">
        <f t="shared" si="42"/>
        <v>212</v>
      </c>
      <c r="N309" s="26">
        <v>0</v>
      </c>
      <c r="O309" s="61">
        <v>0</v>
      </c>
      <c r="P309" s="60">
        <f t="shared" si="46"/>
        <v>-1050</v>
      </c>
      <c r="Q309" s="55">
        <f t="shared" si="44"/>
        <v>0</v>
      </c>
      <c r="R309" s="59" t="str">
        <f t="shared" si="43"/>
        <v>SIM</v>
      </c>
      <c r="S309" s="15"/>
    </row>
    <row r="310" spans="2:19" x14ac:dyDescent="0.2">
      <c r="B310" s="5" t="s">
        <v>581</v>
      </c>
      <c r="C310" s="5" t="s">
        <v>206</v>
      </c>
      <c r="D310" s="22">
        <f t="shared" si="38"/>
        <v>10</v>
      </c>
      <c r="E310" s="5" t="s">
        <v>331</v>
      </c>
      <c r="F310" s="20">
        <v>38159</v>
      </c>
      <c r="G310" s="34">
        <v>1</v>
      </c>
      <c r="H310" s="39">
        <v>330</v>
      </c>
      <c r="I310" s="36">
        <f t="shared" si="39"/>
        <v>330</v>
      </c>
      <c r="J310" s="45">
        <v>10</v>
      </c>
      <c r="K310" s="46">
        <f t="shared" si="40"/>
        <v>120</v>
      </c>
      <c r="L310" s="42">
        <f t="shared" si="41"/>
        <v>17</v>
      </c>
      <c r="M310" s="24">
        <f t="shared" si="42"/>
        <v>210</v>
      </c>
      <c r="N310" s="26">
        <v>0</v>
      </c>
      <c r="O310" s="61">
        <v>0</v>
      </c>
      <c r="P310" s="60">
        <f t="shared" si="46"/>
        <v>-330</v>
      </c>
      <c r="Q310" s="55">
        <f t="shared" si="44"/>
        <v>0</v>
      </c>
      <c r="R310" s="59" t="str">
        <f t="shared" si="43"/>
        <v>SIM</v>
      </c>
      <c r="S310" s="15"/>
    </row>
    <row r="311" spans="2:19" x14ac:dyDescent="0.2">
      <c r="B311" s="5" t="s">
        <v>581</v>
      </c>
      <c r="C311" s="5" t="s">
        <v>208</v>
      </c>
      <c r="D311" s="22">
        <f t="shared" si="38"/>
        <v>10</v>
      </c>
      <c r="E311" s="5" t="s">
        <v>87</v>
      </c>
      <c r="F311" s="20">
        <v>38175</v>
      </c>
      <c r="G311" s="34">
        <v>1</v>
      </c>
      <c r="H311" s="39">
        <v>260</v>
      </c>
      <c r="I311" s="36">
        <f t="shared" si="39"/>
        <v>260</v>
      </c>
      <c r="J311" s="45">
        <v>10</v>
      </c>
      <c r="K311" s="46">
        <f t="shared" si="40"/>
        <v>120</v>
      </c>
      <c r="L311" s="42">
        <f t="shared" si="41"/>
        <v>17</v>
      </c>
      <c r="M311" s="24">
        <f t="shared" si="42"/>
        <v>209</v>
      </c>
      <c r="N311" s="26">
        <v>0</v>
      </c>
      <c r="O311" s="61">
        <v>0</v>
      </c>
      <c r="P311" s="60">
        <f t="shared" si="46"/>
        <v>-260</v>
      </c>
      <c r="Q311" s="55">
        <f t="shared" si="44"/>
        <v>0</v>
      </c>
      <c r="R311" s="59" t="str">
        <f t="shared" si="43"/>
        <v>SIM</v>
      </c>
      <c r="S311" s="15"/>
    </row>
    <row r="312" spans="2:19" x14ac:dyDescent="0.2">
      <c r="B312" s="5" t="s">
        <v>581</v>
      </c>
      <c r="C312" s="5" t="s">
        <v>205</v>
      </c>
      <c r="D312" s="22">
        <f t="shared" si="38"/>
        <v>20</v>
      </c>
      <c r="E312" s="5" t="s">
        <v>485</v>
      </c>
      <c r="F312" s="20">
        <v>38182</v>
      </c>
      <c r="G312" s="34">
        <v>3</v>
      </c>
      <c r="H312" s="39">
        <v>1742.72</v>
      </c>
      <c r="I312" s="36">
        <f t="shared" si="39"/>
        <v>5228.16</v>
      </c>
      <c r="J312" s="45">
        <v>5</v>
      </c>
      <c r="K312" s="46">
        <f t="shared" si="40"/>
        <v>60</v>
      </c>
      <c r="L312" s="42">
        <f t="shared" si="41"/>
        <v>17</v>
      </c>
      <c r="M312" s="24">
        <f t="shared" si="42"/>
        <v>209</v>
      </c>
      <c r="N312" s="26">
        <v>0</v>
      </c>
      <c r="O312" s="61">
        <v>0</v>
      </c>
      <c r="P312" s="60">
        <f t="shared" si="46"/>
        <v>-5228.16</v>
      </c>
      <c r="Q312" s="55">
        <f t="shared" si="44"/>
        <v>0</v>
      </c>
      <c r="R312" s="59" t="str">
        <f t="shared" si="43"/>
        <v>SIM</v>
      </c>
      <c r="S312" s="15"/>
    </row>
    <row r="313" spans="2:19" x14ac:dyDescent="0.2">
      <c r="B313" s="5" t="s">
        <v>581</v>
      </c>
      <c r="C313" s="5" t="s">
        <v>206</v>
      </c>
      <c r="D313" s="22">
        <f t="shared" si="38"/>
        <v>10</v>
      </c>
      <c r="E313" s="5" t="s">
        <v>332</v>
      </c>
      <c r="F313" s="20">
        <v>38264</v>
      </c>
      <c r="G313" s="34">
        <v>1</v>
      </c>
      <c r="H313" s="39">
        <v>611.63</v>
      </c>
      <c r="I313" s="36">
        <f t="shared" si="39"/>
        <v>611.63</v>
      </c>
      <c r="J313" s="45">
        <v>10</v>
      </c>
      <c r="K313" s="46">
        <f t="shared" si="40"/>
        <v>120</v>
      </c>
      <c r="L313" s="42">
        <f t="shared" si="41"/>
        <v>17</v>
      </c>
      <c r="M313" s="24">
        <f t="shared" si="42"/>
        <v>206</v>
      </c>
      <c r="N313" s="26">
        <v>0</v>
      </c>
      <c r="O313" s="61">
        <v>0</v>
      </c>
      <c r="P313" s="60">
        <f t="shared" si="46"/>
        <v>-611.63</v>
      </c>
      <c r="Q313" s="55">
        <f t="shared" si="44"/>
        <v>0</v>
      </c>
      <c r="R313" s="59" t="str">
        <f t="shared" si="43"/>
        <v>SIM</v>
      </c>
      <c r="S313" s="15"/>
    </row>
    <row r="314" spans="2:19" x14ac:dyDescent="0.2">
      <c r="B314" s="5" t="s">
        <v>581</v>
      </c>
      <c r="C314" s="5" t="s">
        <v>208</v>
      </c>
      <c r="D314" s="22">
        <f t="shared" si="38"/>
        <v>10</v>
      </c>
      <c r="E314" s="5" t="s">
        <v>88</v>
      </c>
      <c r="F314" s="20">
        <v>38266</v>
      </c>
      <c r="G314" s="34">
        <v>1</v>
      </c>
      <c r="H314" s="39">
        <v>260</v>
      </c>
      <c r="I314" s="36">
        <f t="shared" si="39"/>
        <v>260</v>
      </c>
      <c r="J314" s="45">
        <v>10</v>
      </c>
      <c r="K314" s="46">
        <f t="shared" si="40"/>
        <v>120</v>
      </c>
      <c r="L314" s="42">
        <f t="shared" si="41"/>
        <v>17</v>
      </c>
      <c r="M314" s="24">
        <f t="shared" si="42"/>
        <v>206</v>
      </c>
      <c r="N314" s="26">
        <v>0</v>
      </c>
      <c r="O314" s="61">
        <v>0</v>
      </c>
      <c r="P314" s="60">
        <f t="shared" si="46"/>
        <v>-260</v>
      </c>
      <c r="Q314" s="55">
        <f t="shared" si="44"/>
        <v>0</v>
      </c>
      <c r="R314" s="59" t="str">
        <f t="shared" si="43"/>
        <v>SIM</v>
      </c>
      <c r="S314" s="15"/>
    </row>
    <row r="315" spans="2:19" x14ac:dyDescent="0.2">
      <c r="B315" s="5" t="s">
        <v>581</v>
      </c>
      <c r="C315" s="5" t="s">
        <v>208</v>
      </c>
      <c r="D315" s="22">
        <f t="shared" si="38"/>
        <v>10</v>
      </c>
      <c r="E315" s="5" t="s">
        <v>89</v>
      </c>
      <c r="F315" s="20">
        <v>38363</v>
      </c>
      <c r="G315" s="34">
        <v>1</v>
      </c>
      <c r="H315" s="39">
        <v>199</v>
      </c>
      <c r="I315" s="36">
        <f t="shared" si="39"/>
        <v>199</v>
      </c>
      <c r="J315" s="45">
        <v>10</v>
      </c>
      <c r="K315" s="46">
        <f t="shared" si="40"/>
        <v>120</v>
      </c>
      <c r="L315" s="42">
        <f t="shared" si="41"/>
        <v>16</v>
      </c>
      <c r="M315" s="24">
        <f t="shared" si="42"/>
        <v>203</v>
      </c>
      <c r="N315" s="26">
        <v>0</v>
      </c>
      <c r="O315" s="61">
        <v>0</v>
      </c>
      <c r="P315" s="60">
        <f t="shared" si="46"/>
        <v>-199</v>
      </c>
      <c r="Q315" s="55">
        <f t="shared" si="44"/>
        <v>0</v>
      </c>
      <c r="R315" s="59" t="str">
        <f t="shared" si="43"/>
        <v>SIM</v>
      </c>
      <c r="S315" s="15"/>
    </row>
    <row r="316" spans="2:19" x14ac:dyDescent="0.2">
      <c r="B316" s="5" t="s">
        <v>581</v>
      </c>
      <c r="C316" s="5" t="s">
        <v>206</v>
      </c>
      <c r="D316" s="22">
        <f t="shared" si="38"/>
        <v>10</v>
      </c>
      <c r="E316" s="5" t="s">
        <v>241</v>
      </c>
      <c r="F316" s="20">
        <v>38729</v>
      </c>
      <c r="G316" s="34">
        <v>1</v>
      </c>
      <c r="H316" s="39">
        <v>140</v>
      </c>
      <c r="I316" s="36">
        <f t="shared" si="39"/>
        <v>140</v>
      </c>
      <c r="J316" s="45">
        <v>10</v>
      </c>
      <c r="K316" s="46">
        <f t="shared" si="40"/>
        <v>120</v>
      </c>
      <c r="L316" s="42">
        <f t="shared" si="41"/>
        <v>15</v>
      </c>
      <c r="M316" s="24">
        <f t="shared" si="42"/>
        <v>191</v>
      </c>
      <c r="N316" s="26">
        <v>0</v>
      </c>
      <c r="O316" s="61">
        <v>0</v>
      </c>
      <c r="P316" s="60">
        <f t="shared" si="46"/>
        <v>-140</v>
      </c>
      <c r="Q316" s="55">
        <f t="shared" si="44"/>
        <v>0</v>
      </c>
      <c r="R316" s="59" t="str">
        <f t="shared" si="43"/>
        <v>SIM</v>
      </c>
      <c r="S316" s="15"/>
    </row>
    <row r="317" spans="2:19" x14ac:dyDescent="0.2">
      <c r="B317" s="5" t="s">
        <v>581</v>
      </c>
      <c r="C317" s="5" t="s">
        <v>205</v>
      </c>
      <c r="D317" s="22">
        <f t="shared" si="38"/>
        <v>20</v>
      </c>
      <c r="E317" s="5" t="s">
        <v>486</v>
      </c>
      <c r="F317" s="20">
        <v>38761</v>
      </c>
      <c r="G317" s="34">
        <v>1</v>
      </c>
      <c r="H317" s="39">
        <v>336.48</v>
      </c>
      <c r="I317" s="36">
        <f t="shared" si="39"/>
        <v>336.48</v>
      </c>
      <c r="J317" s="45">
        <v>5</v>
      </c>
      <c r="K317" s="46">
        <f t="shared" si="40"/>
        <v>60</v>
      </c>
      <c r="L317" s="42">
        <f t="shared" si="41"/>
        <v>15</v>
      </c>
      <c r="M317" s="24">
        <f t="shared" si="42"/>
        <v>190</v>
      </c>
      <c r="N317" s="26">
        <v>0</v>
      </c>
      <c r="O317" s="61">
        <v>0</v>
      </c>
      <c r="P317" s="60">
        <f t="shared" si="46"/>
        <v>-336.48</v>
      </c>
      <c r="Q317" s="55">
        <f t="shared" si="44"/>
        <v>0</v>
      </c>
      <c r="R317" s="59" t="str">
        <f t="shared" si="43"/>
        <v>SIM</v>
      </c>
      <c r="S317" s="15"/>
    </row>
    <row r="318" spans="2:19" x14ac:dyDescent="0.2">
      <c r="B318" s="5" t="s">
        <v>581</v>
      </c>
      <c r="C318" s="5" t="s">
        <v>206</v>
      </c>
      <c r="D318" s="22">
        <f t="shared" si="38"/>
        <v>10</v>
      </c>
      <c r="E318" s="5" t="s">
        <v>325</v>
      </c>
      <c r="F318" s="20">
        <v>38814</v>
      </c>
      <c r="G318" s="34">
        <v>1</v>
      </c>
      <c r="H318" s="39">
        <v>2779.99</v>
      </c>
      <c r="I318" s="36">
        <f t="shared" si="39"/>
        <v>2779.99</v>
      </c>
      <c r="J318" s="45">
        <v>10</v>
      </c>
      <c r="K318" s="46">
        <f t="shared" si="40"/>
        <v>120</v>
      </c>
      <c r="L318" s="42">
        <f t="shared" si="41"/>
        <v>15</v>
      </c>
      <c r="M318" s="24">
        <f t="shared" si="42"/>
        <v>188</v>
      </c>
      <c r="N318" s="26">
        <v>0</v>
      </c>
      <c r="O318" s="61">
        <v>0</v>
      </c>
      <c r="P318" s="60">
        <f t="shared" si="46"/>
        <v>-2779.99</v>
      </c>
      <c r="Q318" s="55">
        <f t="shared" si="44"/>
        <v>0</v>
      </c>
      <c r="R318" s="59" t="str">
        <f t="shared" si="43"/>
        <v>SIM</v>
      </c>
      <c r="S318" s="15"/>
    </row>
    <row r="319" spans="2:19" x14ac:dyDescent="0.2">
      <c r="B319" s="5" t="s">
        <v>581</v>
      </c>
      <c r="C319" s="5" t="s">
        <v>208</v>
      </c>
      <c r="D319" s="22">
        <f t="shared" si="38"/>
        <v>10</v>
      </c>
      <c r="E319" s="5" t="s">
        <v>90</v>
      </c>
      <c r="F319" s="20">
        <v>38875</v>
      </c>
      <c r="G319" s="34">
        <v>1</v>
      </c>
      <c r="H319" s="39">
        <v>16547.580000000002</v>
      </c>
      <c r="I319" s="36">
        <f t="shared" si="39"/>
        <v>16547.580000000002</v>
      </c>
      <c r="J319" s="45">
        <v>10</v>
      </c>
      <c r="K319" s="46">
        <f t="shared" si="40"/>
        <v>120</v>
      </c>
      <c r="L319" s="42">
        <f t="shared" si="41"/>
        <v>15</v>
      </c>
      <c r="M319" s="24">
        <f t="shared" si="42"/>
        <v>186</v>
      </c>
      <c r="N319" s="26">
        <v>0</v>
      </c>
      <c r="O319" s="61">
        <v>0</v>
      </c>
      <c r="P319" s="60">
        <f t="shared" si="46"/>
        <v>-16547.580000000002</v>
      </c>
      <c r="Q319" s="55">
        <f t="shared" si="44"/>
        <v>0</v>
      </c>
      <c r="R319" s="59" t="str">
        <f t="shared" si="43"/>
        <v>SIM</v>
      </c>
      <c r="S319" s="15"/>
    </row>
    <row r="320" spans="2:19" x14ac:dyDescent="0.2">
      <c r="B320" s="5" t="s">
        <v>581</v>
      </c>
      <c r="C320" s="5" t="s">
        <v>206</v>
      </c>
      <c r="D320" s="22">
        <f t="shared" si="38"/>
        <v>10</v>
      </c>
      <c r="E320" s="5" t="s">
        <v>333</v>
      </c>
      <c r="F320" s="20">
        <v>38960</v>
      </c>
      <c r="G320" s="34">
        <v>1</v>
      </c>
      <c r="H320" s="39">
        <v>315</v>
      </c>
      <c r="I320" s="36">
        <f t="shared" si="39"/>
        <v>315</v>
      </c>
      <c r="J320" s="45">
        <v>10</v>
      </c>
      <c r="K320" s="46">
        <f t="shared" si="40"/>
        <v>120</v>
      </c>
      <c r="L320" s="42">
        <f t="shared" si="41"/>
        <v>15</v>
      </c>
      <c r="M320" s="24">
        <f t="shared" si="42"/>
        <v>184</v>
      </c>
      <c r="N320" s="26">
        <v>0</v>
      </c>
      <c r="O320" s="61">
        <v>0</v>
      </c>
      <c r="P320" s="60">
        <f t="shared" si="46"/>
        <v>-315</v>
      </c>
      <c r="Q320" s="55">
        <f t="shared" si="44"/>
        <v>0</v>
      </c>
      <c r="R320" s="59" t="str">
        <f t="shared" si="43"/>
        <v>SIM</v>
      </c>
      <c r="S320" s="15"/>
    </row>
    <row r="321" spans="2:19" x14ac:dyDescent="0.2">
      <c r="B321" s="5" t="s">
        <v>581</v>
      </c>
      <c r="C321" s="5" t="s">
        <v>205</v>
      </c>
      <c r="D321" s="22">
        <f t="shared" si="38"/>
        <v>20</v>
      </c>
      <c r="E321" s="5" t="s">
        <v>488</v>
      </c>
      <c r="F321" s="20">
        <v>38961</v>
      </c>
      <c r="G321" s="34">
        <v>10</v>
      </c>
      <c r="H321" s="64">
        <v>339.56</v>
      </c>
      <c r="I321" s="36">
        <f t="shared" si="39"/>
        <v>3395.6</v>
      </c>
      <c r="J321" s="45">
        <v>5</v>
      </c>
      <c r="K321" s="46">
        <f t="shared" si="40"/>
        <v>60</v>
      </c>
      <c r="L321" s="42">
        <f t="shared" si="41"/>
        <v>15</v>
      </c>
      <c r="M321" s="24">
        <f t="shared" si="42"/>
        <v>183</v>
      </c>
      <c r="N321" s="26">
        <v>0</v>
      </c>
      <c r="O321" s="61">
        <v>0</v>
      </c>
      <c r="P321" s="60">
        <f t="shared" si="46"/>
        <v>-3395.6</v>
      </c>
      <c r="Q321" s="55">
        <f t="shared" si="44"/>
        <v>0</v>
      </c>
      <c r="R321" s="59" t="str">
        <f t="shared" si="43"/>
        <v>SIM</v>
      </c>
      <c r="S321" s="15"/>
    </row>
    <row r="322" spans="2:19" x14ac:dyDescent="0.2">
      <c r="B322" s="5" t="s">
        <v>581</v>
      </c>
      <c r="C322" s="5" t="s">
        <v>205</v>
      </c>
      <c r="D322" s="22">
        <f t="shared" si="38"/>
        <v>20</v>
      </c>
      <c r="E322" s="5" t="s">
        <v>490</v>
      </c>
      <c r="F322" s="20">
        <v>38961</v>
      </c>
      <c r="G322" s="34">
        <v>11</v>
      </c>
      <c r="H322" s="64">
        <v>3125.44</v>
      </c>
      <c r="I322" s="36">
        <f t="shared" si="39"/>
        <v>34379.840000000004</v>
      </c>
      <c r="J322" s="45">
        <v>5</v>
      </c>
      <c r="K322" s="46">
        <f t="shared" si="40"/>
        <v>60</v>
      </c>
      <c r="L322" s="42">
        <f t="shared" si="41"/>
        <v>15</v>
      </c>
      <c r="M322" s="24">
        <f t="shared" si="42"/>
        <v>183</v>
      </c>
      <c r="N322" s="26">
        <v>0</v>
      </c>
      <c r="O322" s="61">
        <v>0</v>
      </c>
      <c r="P322" s="60">
        <f t="shared" si="46"/>
        <v>-34379.840000000004</v>
      </c>
      <c r="Q322" s="55">
        <f t="shared" si="44"/>
        <v>0</v>
      </c>
      <c r="R322" s="59" t="str">
        <f t="shared" si="43"/>
        <v>SIM</v>
      </c>
      <c r="S322" s="15"/>
    </row>
    <row r="323" spans="2:19" x14ac:dyDescent="0.2">
      <c r="B323" s="5" t="s">
        <v>581</v>
      </c>
      <c r="C323" s="5" t="s">
        <v>205</v>
      </c>
      <c r="D323" s="22">
        <f t="shared" si="38"/>
        <v>20</v>
      </c>
      <c r="E323" s="5" t="s">
        <v>491</v>
      </c>
      <c r="F323" s="20">
        <v>38961</v>
      </c>
      <c r="G323" s="34">
        <v>5</v>
      </c>
      <c r="H323" s="64">
        <v>3060.44</v>
      </c>
      <c r="I323" s="36">
        <f t="shared" si="39"/>
        <v>15302.2</v>
      </c>
      <c r="J323" s="45">
        <v>5</v>
      </c>
      <c r="K323" s="46">
        <f t="shared" si="40"/>
        <v>60</v>
      </c>
      <c r="L323" s="42">
        <f t="shared" si="41"/>
        <v>15</v>
      </c>
      <c r="M323" s="24">
        <f t="shared" si="42"/>
        <v>183</v>
      </c>
      <c r="N323" s="26">
        <v>0</v>
      </c>
      <c r="O323" s="61">
        <v>0</v>
      </c>
      <c r="P323" s="60">
        <f t="shared" si="46"/>
        <v>-15302.2</v>
      </c>
      <c r="Q323" s="55">
        <f t="shared" si="44"/>
        <v>0</v>
      </c>
      <c r="R323" s="59" t="str">
        <f t="shared" si="43"/>
        <v>SIM</v>
      </c>
      <c r="S323" s="15"/>
    </row>
    <row r="324" spans="2:19" x14ac:dyDescent="0.2">
      <c r="B324" s="5" t="s">
        <v>581</v>
      </c>
      <c r="C324" s="5" t="s">
        <v>208</v>
      </c>
      <c r="D324" s="22">
        <f t="shared" ref="D324:D387" si="47">((12*100)/K324)</f>
        <v>10</v>
      </c>
      <c r="E324" s="5" t="s">
        <v>91</v>
      </c>
      <c r="F324" s="20">
        <v>39044</v>
      </c>
      <c r="G324" s="34">
        <v>1</v>
      </c>
      <c r="H324" s="39">
        <v>5489.76</v>
      </c>
      <c r="I324" s="36">
        <f t="shared" ref="I324:I387" si="48">G324*H324</f>
        <v>5489.76</v>
      </c>
      <c r="J324" s="45">
        <v>10</v>
      </c>
      <c r="K324" s="46">
        <f t="shared" ref="K324:K387" si="49">J324*12</f>
        <v>120</v>
      </c>
      <c r="L324" s="42">
        <f t="shared" ref="L324:L387" si="50">DATEDIF(F324,$F$2,"Y")</f>
        <v>15</v>
      </c>
      <c r="M324" s="24">
        <f t="shared" ref="M324:M387" si="51">DATEDIF(F324,$F$2,"M")</f>
        <v>181</v>
      </c>
      <c r="N324" s="26">
        <v>0</v>
      </c>
      <c r="O324" s="61">
        <v>0</v>
      </c>
      <c r="P324" s="60">
        <f t="shared" si="46"/>
        <v>-5489.76</v>
      </c>
      <c r="Q324" s="55">
        <f t="shared" si="44"/>
        <v>0</v>
      </c>
      <c r="R324" s="59" t="str">
        <f t="shared" ref="R324:R387" si="52">IF(M324&gt;K324,"SIM","NÃO")</f>
        <v>SIM</v>
      </c>
      <c r="S324" s="15"/>
    </row>
    <row r="325" spans="2:19" x14ac:dyDescent="0.2">
      <c r="B325" s="5" t="s">
        <v>581</v>
      </c>
      <c r="C325" s="5" t="s">
        <v>208</v>
      </c>
      <c r="D325" s="22">
        <f t="shared" si="47"/>
        <v>10</v>
      </c>
      <c r="E325" s="5" t="s">
        <v>92</v>
      </c>
      <c r="F325" s="20">
        <v>39063</v>
      </c>
      <c r="G325" s="34">
        <v>1</v>
      </c>
      <c r="H325" s="39">
        <v>4422.6000000000004</v>
      </c>
      <c r="I325" s="36">
        <f t="shared" si="48"/>
        <v>4422.6000000000004</v>
      </c>
      <c r="J325" s="45">
        <v>10</v>
      </c>
      <c r="K325" s="46">
        <f t="shared" si="49"/>
        <v>120</v>
      </c>
      <c r="L325" s="42">
        <f t="shared" si="50"/>
        <v>15</v>
      </c>
      <c r="M325" s="24">
        <f t="shared" si="51"/>
        <v>180</v>
      </c>
      <c r="N325" s="26">
        <v>0</v>
      </c>
      <c r="O325" s="61">
        <v>0</v>
      </c>
      <c r="P325" s="60">
        <f t="shared" si="46"/>
        <v>-4422.6000000000004</v>
      </c>
      <c r="Q325" s="55">
        <f t="shared" ref="Q325:Q388" si="53">I325+P325</f>
        <v>0</v>
      </c>
      <c r="R325" s="59" t="str">
        <f t="shared" si="52"/>
        <v>SIM</v>
      </c>
      <c r="S325" s="15"/>
    </row>
    <row r="326" spans="2:19" x14ac:dyDescent="0.2">
      <c r="B326" s="5" t="s">
        <v>581</v>
      </c>
      <c r="C326" s="5" t="s">
        <v>206</v>
      </c>
      <c r="D326" s="22">
        <f t="shared" si="47"/>
        <v>10</v>
      </c>
      <c r="E326" s="5" t="s">
        <v>334</v>
      </c>
      <c r="F326" s="20">
        <v>39073</v>
      </c>
      <c r="G326" s="34">
        <v>196</v>
      </c>
      <c r="H326" s="39">
        <v>550</v>
      </c>
      <c r="I326" s="36">
        <f t="shared" si="48"/>
        <v>107800</v>
      </c>
      <c r="J326" s="45">
        <v>10</v>
      </c>
      <c r="K326" s="46">
        <f t="shared" si="49"/>
        <v>120</v>
      </c>
      <c r="L326" s="42">
        <f t="shared" si="50"/>
        <v>15</v>
      </c>
      <c r="M326" s="24">
        <f t="shared" si="51"/>
        <v>180</v>
      </c>
      <c r="N326" s="26">
        <v>0</v>
      </c>
      <c r="O326" s="61">
        <v>0</v>
      </c>
      <c r="P326" s="60">
        <f t="shared" si="46"/>
        <v>-107800</v>
      </c>
      <c r="Q326" s="55">
        <f t="shared" si="53"/>
        <v>0</v>
      </c>
      <c r="R326" s="59" t="str">
        <f t="shared" si="52"/>
        <v>SIM</v>
      </c>
      <c r="S326" s="15"/>
    </row>
    <row r="327" spans="2:19" x14ac:dyDescent="0.2">
      <c r="B327" s="5" t="s">
        <v>581</v>
      </c>
      <c r="C327" s="5" t="s">
        <v>206</v>
      </c>
      <c r="D327" s="22">
        <f t="shared" si="47"/>
        <v>10</v>
      </c>
      <c r="E327" s="5" t="s">
        <v>335</v>
      </c>
      <c r="F327" s="20">
        <v>39073</v>
      </c>
      <c r="G327" s="34">
        <v>12</v>
      </c>
      <c r="H327" s="64">
        <v>410</v>
      </c>
      <c r="I327" s="36">
        <f t="shared" si="48"/>
        <v>4920</v>
      </c>
      <c r="J327" s="45">
        <v>10</v>
      </c>
      <c r="K327" s="46">
        <f t="shared" si="49"/>
        <v>120</v>
      </c>
      <c r="L327" s="42">
        <f t="shared" si="50"/>
        <v>15</v>
      </c>
      <c r="M327" s="24">
        <f t="shared" si="51"/>
        <v>180</v>
      </c>
      <c r="N327" s="26">
        <v>0</v>
      </c>
      <c r="O327" s="61">
        <v>0</v>
      </c>
      <c r="P327" s="60">
        <f t="shared" si="46"/>
        <v>-4920</v>
      </c>
      <c r="Q327" s="55">
        <f t="shared" si="53"/>
        <v>0</v>
      </c>
      <c r="R327" s="59" t="str">
        <f t="shared" si="52"/>
        <v>SIM</v>
      </c>
      <c r="S327" s="15"/>
    </row>
    <row r="328" spans="2:19" x14ac:dyDescent="0.2">
      <c r="B328" s="5" t="s">
        <v>581</v>
      </c>
      <c r="C328" s="5" t="s">
        <v>208</v>
      </c>
      <c r="D328" s="22">
        <f t="shared" si="47"/>
        <v>10</v>
      </c>
      <c r="E328" s="5" t="s">
        <v>93</v>
      </c>
      <c r="F328" s="20">
        <v>39094</v>
      </c>
      <c r="G328" s="34">
        <v>2</v>
      </c>
      <c r="H328" s="39">
        <v>185</v>
      </c>
      <c r="I328" s="36">
        <f t="shared" si="48"/>
        <v>370</v>
      </c>
      <c r="J328" s="45">
        <v>10</v>
      </c>
      <c r="K328" s="46">
        <f t="shared" si="49"/>
        <v>120</v>
      </c>
      <c r="L328" s="42">
        <f t="shared" si="50"/>
        <v>14</v>
      </c>
      <c r="M328" s="24">
        <f t="shared" si="51"/>
        <v>179</v>
      </c>
      <c r="N328" s="26">
        <v>0</v>
      </c>
      <c r="O328" s="61">
        <v>0</v>
      </c>
      <c r="P328" s="60">
        <f t="shared" si="46"/>
        <v>-370</v>
      </c>
      <c r="Q328" s="55">
        <f t="shared" si="53"/>
        <v>0</v>
      </c>
      <c r="R328" s="59" t="str">
        <f t="shared" si="52"/>
        <v>SIM</v>
      </c>
      <c r="S328" s="15"/>
    </row>
    <row r="329" spans="2:19" x14ac:dyDescent="0.2">
      <c r="B329" s="5" t="s">
        <v>581</v>
      </c>
      <c r="C329" s="5" t="s">
        <v>208</v>
      </c>
      <c r="D329" s="22">
        <f t="shared" si="47"/>
        <v>10</v>
      </c>
      <c r="E329" s="5" t="s">
        <v>94</v>
      </c>
      <c r="F329" s="20">
        <v>39097</v>
      </c>
      <c r="G329" s="34">
        <v>1</v>
      </c>
      <c r="H329" s="39">
        <v>1519</v>
      </c>
      <c r="I329" s="36">
        <f t="shared" si="48"/>
        <v>1519</v>
      </c>
      <c r="J329" s="45">
        <v>10</v>
      </c>
      <c r="K329" s="46">
        <f t="shared" si="49"/>
        <v>120</v>
      </c>
      <c r="L329" s="42">
        <f t="shared" si="50"/>
        <v>14</v>
      </c>
      <c r="M329" s="24">
        <f t="shared" si="51"/>
        <v>179</v>
      </c>
      <c r="N329" s="26">
        <v>0</v>
      </c>
      <c r="O329" s="61">
        <v>0</v>
      </c>
      <c r="P329" s="60">
        <f t="shared" si="46"/>
        <v>-1519</v>
      </c>
      <c r="Q329" s="55">
        <f t="shared" si="53"/>
        <v>0</v>
      </c>
      <c r="R329" s="59" t="str">
        <f t="shared" si="52"/>
        <v>SIM</v>
      </c>
      <c r="S329" s="15"/>
    </row>
    <row r="330" spans="2:19" x14ac:dyDescent="0.2">
      <c r="B330" s="5" t="s">
        <v>581</v>
      </c>
      <c r="C330" s="5" t="s">
        <v>208</v>
      </c>
      <c r="D330" s="22">
        <f t="shared" si="47"/>
        <v>10</v>
      </c>
      <c r="E330" s="5" t="s">
        <v>95</v>
      </c>
      <c r="F330" s="20">
        <v>39099</v>
      </c>
      <c r="G330" s="34">
        <v>1</v>
      </c>
      <c r="H330" s="39">
        <v>628</v>
      </c>
      <c r="I330" s="36">
        <f t="shared" si="48"/>
        <v>628</v>
      </c>
      <c r="J330" s="45">
        <v>10</v>
      </c>
      <c r="K330" s="46">
        <f t="shared" si="49"/>
        <v>120</v>
      </c>
      <c r="L330" s="42">
        <f t="shared" si="50"/>
        <v>14</v>
      </c>
      <c r="M330" s="24">
        <f t="shared" si="51"/>
        <v>179</v>
      </c>
      <c r="N330" s="26">
        <v>0</v>
      </c>
      <c r="O330" s="61">
        <v>0</v>
      </c>
      <c r="P330" s="60">
        <f t="shared" si="46"/>
        <v>-628</v>
      </c>
      <c r="Q330" s="55">
        <f t="shared" si="53"/>
        <v>0</v>
      </c>
      <c r="R330" s="59" t="str">
        <f t="shared" si="52"/>
        <v>SIM</v>
      </c>
      <c r="S330" s="15"/>
    </row>
    <row r="331" spans="2:19" x14ac:dyDescent="0.2">
      <c r="B331" s="5" t="s">
        <v>581</v>
      </c>
      <c r="C331" s="5" t="s">
        <v>208</v>
      </c>
      <c r="D331" s="22">
        <f t="shared" si="47"/>
        <v>10</v>
      </c>
      <c r="E331" s="5" t="s">
        <v>96</v>
      </c>
      <c r="F331" s="20">
        <v>39113</v>
      </c>
      <c r="G331" s="34">
        <v>11</v>
      </c>
      <c r="H331" s="39">
        <v>560</v>
      </c>
      <c r="I331" s="36">
        <f t="shared" si="48"/>
        <v>6160</v>
      </c>
      <c r="J331" s="45">
        <v>10</v>
      </c>
      <c r="K331" s="46">
        <f t="shared" si="49"/>
        <v>120</v>
      </c>
      <c r="L331" s="42">
        <f t="shared" si="50"/>
        <v>14</v>
      </c>
      <c r="M331" s="24">
        <f t="shared" si="51"/>
        <v>179</v>
      </c>
      <c r="N331" s="26">
        <v>0</v>
      </c>
      <c r="O331" s="61">
        <v>0</v>
      </c>
      <c r="P331" s="60">
        <f t="shared" si="46"/>
        <v>-6160</v>
      </c>
      <c r="Q331" s="55">
        <f t="shared" si="53"/>
        <v>0</v>
      </c>
      <c r="R331" s="59" t="str">
        <f t="shared" si="52"/>
        <v>SIM</v>
      </c>
      <c r="S331" s="15"/>
    </row>
    <row r="332" spans="2:19" x14ac:dyDescent="0.2">
      <c r="B332" s="5" t="s">
        <v>581</v>
      </c>
      <c r="C332" s="5" t="s">
        <v>206</v>
      </c>
      <c r="D332" s="22">
        <f t="shared" si="47"/>
        <v>10</v>
      </c>
      <c r="E332" s="5" t="s">
        <v>264</v>
      </c>
      <c r="F332" s="20">
        <v>39113</v>
      </c>
      <c r="G332" s="34">
        <v>1</v>
      </c>
      <c r="H332" s="39">
        <v>139</v>
      </c>
      <c r="I332" s="36">
        <f t="shared" si="48"/>
        <v>139</v>
      </c>
      <c r="J332" s="45">
        <v>10</v>
      </c>
      <c r="K332" s="46">
        <f t="shared" si="49"/>
        <v>120</v>
      </c>
      <c r="L332" s="42">
        <f t="shared" si="50"/>
        <v>14</v>
      </c>
      <c r="M332" s="24">
        <f t="shared" si="51"/>
        <v>179</v>
      </c>
      <c r="N332" s="26">
        <v>0</v>
      </c>
      <c r="O332" s="61">
        <v>0</v>
      </c>
      <c r="P332" s="60">
        <f t="shared" si="46"/>
        <v>-139</v>
      </c>
      <c r="Q332" s="55">
        <f t="shared" si="53"/>
        <v>0</v>
      </c>
      <c r="R332" s="59" t="str">
        <f t="shared" si="52"/>
        <v>SIM</v>
      </c>
      <c r="S332" s="15"/>
    </row>
    <row r="333" spans="2:19" x14ac:dyDescent="0.2">
      <c r="B333" s="5" t="s">
        <v>581</v>
      </c>
      <c r="C333" s="5" t="s">
        <v>206</v>
      </c>
      <c r="D333" s="22">
        <f t="shared" si="47"/>
        <v>10</v>
      </c>
      <c r="E333" s="5" t="s">
        <v>336</v>
      </c>
      <c r="F333" s="20">
        <v>39113</v>
      </c>
      <c r="G333" s="34">
        <v>1</v>
      </c>
      <c r="H333" s="39">
        <v>1153.2</v>
      </c>
      <c r="I333" s="36">
        <f t="shared" si="48"/>
        <v>1153.2</v>
      </c>
      <c r="J333" s="45">
        <v>10</v>
      </c>
      <c r="K333" s="46">
        <f t="shared" si="49"/>
        <v>120</v>
      </c>
      <c r="L333" s="42">
        <f t="shared" si="50"/>
        <v>14</v>
      </c>
      <c r="M333" s="24">
        <f t="shared" si="51"/>
        <v>179</v>
      </c>
      <c r="N333" s="26">
        <v>0</v>
      </c>
      <c r="O333" s="61">
        <v>0</v>
      </c>
      <c r="P333" s="60">
        <f t="shared" si="46"/>
        <v>-1153.2</v>
      </c>
      <c r="Q333" s="55">
        <f t="shared" si="53"/>
        <v>0</v>
      </c>
      <c r="R333" s="59" t="str">
        <f t="shared" si="52"/>
        <v>SIM</v>
      </c>
      <c r="S333" s="15"/>
    </row>
    <row r="334" spans="2:19" x14ac:dyDescent="0.2">
      <c r="B334" s="5" t="s">
        <v>582</v>
      </c>
      <c r="C334" s="5" t="s">
        <v>6</v>
      </c>
      <c r="D334" s="22">
        <f t="shared" si="47"/>
        <v>4</v>
      </c>
      <c r="E334" s="5" t="s">
        <v>570</v>
      </c>
      <c r="F334" s="20">
        <v>39121</v>
      </c>
      <c r="G334" s="34">
        <v>1</v>
      </c>
      <c r="H334" s="39">
        <v>1304982.92</v>
      </c>
      <c r="I334" s="36">
        <f t="shared" si="48"/>
        <v>1304982.92</v>
      </c>
      <c r="J334" s="45">
        <v>25</v>
      </c>
      <c r="K334" s="46">
        <f t="shared" si="49"/>
        <v>300</v>
      </c>
      <c r="L334" s="42">
        <f t="shared" si="50"/>
        <v>14</v>
      </c>
      <c r="M334" s="24">
        <f t="shared" si="51"/>
        <v>178</v>
      </c>
      <c r="N334" s="26">
        <v>0</v>
      </c>
      <c r="O334" s="61">
        <f>(SLN(I334,N334,K334))*-1</f>
        <v>-4349.9430666666667</v>
      </c>
      <c r="P334" s="60">
        <f>O334*M334</f>
        <v>-774289.86586666666</v>
      </c>
      <c r="Q334" s="55">
        <f t="shared" si="53"/>
        <v>530693.05413333327</v>
      </c>
      <c r="R334" s="59" t="str">
        <f t="shared" si="52"/>
        <v>NÃO</v>
      </c>
      <c r="S334" s="15"/>
    </row>
    <row r="335" spans="2:19" x14ac:dyDescent="0.2">
      <c r="B335" s="5" t="s">
        <v>581</v>
      </c>
      <c r="C335" s="5" t="s">
        <v>208</v>
      </c>
      <c r="D335" s="22">
        <f t="shared" si="47"/>
        <v>10</v>
      </c>
      <c r="E335" s="5" t="s">
        <v>97</v>
      </c>
      <c r="F335" s="20">
        <v>39136</v>
      </c>
      <c r="G335" s="34">
        <v>1</v>
      </c>
      <c r="H335" s="64">
        <v>5700</v>
      </c>
      <c r="I335" s="36">
        <f t="shared" si="48"/>
        <v>5700</v>
      </c>
      <c r="J335" s="45">
        <v>10</v>
      </c>
      <c r="K335" s="46">
        <f t="shared" si="49"/>
        <v>120</v>
      </c>
      <c r="L335" s="42">
        <f t="shared" si="50"/>
        <v>14</v>
      </c>
      <c r="M335" s="24">
        <f t="shared" si="51"/>
        <v>178</v>
      </c>
      <c r="N335" s="26">
        <v>0</v>
      </c>
      <c r="O335" s="61">
        <v>0</v>
      </c>
      <c r="P335" s="60">
        <f t="shared" ref="P335:P346" si="54">I335*-1</f>
        <v>-5700</v>
      </c>
      <c r="Q335" s="55">
        <f t="shared" si="53"/>
        <v>0</v>
      </c>
      <c r="R335" s="59" t="str">
        <f t="shared" si="52"/>
        <v>SIM</v>
      </c>
      <c r="S335" s="15"/>
    </row>
    <row r="336" spans="2:19" x14ac:dyDescent="0.2">
      <c r="B336" s="5" t="s">
        <v>581</v>
      </c>
      <c r="C336" s="5" t="s">
        <v>206</v>
      </c>
      <c r="D336" s="22">
        <f t="shared" si="47"/>
        <v>10</v>
      </c>
      <c r="E336" s="5" t="s">
        <v>337</v>
      </c>
      <c r="F336" s="20">
        <v>39136</v>
      </c>
      <c r="G336" s="34">
        <v>3</v>
      </c>
      <c r="H336" s="64">
        <v>160</v>
      </c>
      <c r="I336" s="36">
        <f t="shared" si="48"/>
        <v>480</v>
      </c>
      <c r="J336" s="45">
        <v>10</v>
      </c>
      <c r="K336" s="46">
        <f t="shared" si="49"/>
        <v>120</v>
      </c>
      <c r="L336" s="42">
        <f t="shared" si="50"/>
        <v>14</v>
      </c>
      <c r="M336" s="24">
        <f t="shared" si="51"/>
        <v>178</v>
      </c>
      <c r="N336" s="26">
        <v>0</v>
      </c>
      <c r="O336" s="61">
        <v>0</v>
      </c>
      <c r="P336" s="60">
        <f t="shared" si="54"/>
        <v>-480</v>
      </c>
      <c r="Q336" s="55">
        <f t="shared" si="53"/>
        <v>0</v>
      </c>
      <c r="R336" s="59" t="str">
        <f t="shared" si="52"/>
        <v>SIM</v>
      </c>
      <c r="S336" s="15"/>
    </row>
    <row r="337" spans="2:19" x14ac:dyDescent="0.2">
      <c r="B337" s="5" t="s">
        <v>581</v>
      </c>
      <c r="C337" s="5" t="s">
        <v>206</v>
      </c>
      <c r="D337" s="22">
        <f t="shared" si="47"/>
        <v>10</v>
      </c>
      <c r="E337" s="5" t="s">
        <v>244</v>
      </c>
      <c r="F337" s="20">
        <v>39136</v>
      </c>
      <c r="G337" s="34">
        <v>8</v>
      </c>
      <c r="H337" s="64">
        <v>140</v>
      </c>
      <c r="I337" s="36">
        <f t="shared" si="48"/>
        <v>1120</v>
      </c>
      <c r="J337" s="45">
        <v>10</v>
      </c>
      <c r="K337" s="46">
        <f t="shared" si="49"/>
        <v>120</v>
      </c>
      <c r="L337" s="42">
        <f t="shared" si="50"/>
        <v>14</v>
      </c>
      <c r="M337" s="24">
        <f t="shared" si="51"/>
        <v>178</v>
      </c>
      <c r="N337" s="26">
        <v>0</v>
      </c>
      <c r="O337" s="61">
        <v>0</v>
      </c>
      <c r="P337" s="60">
        <f t="shared" si="54"/>
        <v>-1120</v>
      </c>
      <c r="Q337" s="55">
        <f t="shared" si="53"/>
        <v>0</v>
      </c>
      <c r="R337" s="59" t="str">
        <f t="shared" si="52"/>
        <v>SIM</v>
      </c>
      <c r="S337" s="15"/>
    </row>
    <row r="338" spans="2:19" x14ac:dyDescent="0.2">
      <c r="B338" s="5" t="s">
        <v>581</v>
      </c>
      <c r="C338" s="5" t="s">
        <v>206</v>
      </c>
      <c r="D338" s="22">
        <f t="shared" si="47"/>
        <v>10</v>
      </c>
      <c r="E338" s="5" t="s">
        <v>338</v>
      </c>
      <c r="F338" s="20">
        <v>39136</v>
      </c>
      <c r="G338" s="34">
        <v>1</v>
      </c>
      <c r="H338" s="64">
        <v>170</v>
      </c>
      <c r="I338" s="36">
        <f t="shared" si="48"/>
        <v>170</v>
      </c>
      <c r="J338" s="45">
        <v>10</v>
      </c>
      <c r="K338" s="46">
        <f t="shared" si="49"/>
        <v>120</v>
      </c>
      <c r="L338" s="42">
        <f t="shared" si="50"/>
        <v>14</v>
      </c>
      <c r="M338" s="24">
        <f t="shared" si="51"/>
        <v>178</v>
      </c>
      <c r="N338" s="26">
        <v>0</v>
      </c>
      <c r="O338" s="61">
        <v>0</v>
      </c>
      <c r="P338" s="60">
        <f t="shared" si="54"/>
        <v>-170</v>
      </c>
      <c r="Q338" s="55">
        <f t="shared" si="53"/>
        <v>0</v>
      </c>
      <c r="R338" s="59" t="str">
        <f t="shared" si="52"/>
        <v>SIM</v>
      </c>
      <c r="S338" s="15"/>
    </row>
    <row r="339" spans="2:19" x14ac:dyDescent="0.2">
      <c r="B339" s="5" t="s">
        <v>581</v>
      </c>
      <c r="C339" s="5" t="s">
        <v>206</v>
      </c>
      <c r="D339" s="22">
        <f t="shared" si="47"/>
        <v>10</v>
      </c>
      <c r="E339" s="5" t="s">
        <v>339</v>
      </c>
      <c r="F339" s="20">
        <v>39136</v>
      </c>
      <c r="G339" s="34">
        <v>1</v>
      </c>
      <c r="H339" s="64">
        <v>450</v>
      </c>
      <c r="I339" s="36">
        <f t="shared" si="48"/>
        <v>450</v>
      </c>
      <c r="J339" s="45">
        <v>10</v>
      </c>
      <c r="K339" s="46">
        <f t="shared" si="49"/>
        <v>120</v>
      </c>
      <c r="L339" s="42">
        <f t="shared" si="50"/>
        <v>14</v>
      </c>
      <c r="M339" s="24">
        <f t="shared" si="51"/>
        <v>178</v>
      </c>
      <c r="N339" s="26">
        <v>0</v>
      </c>
      <c r="O339" s="61">
        <v>0</v>
      </c>
      <c r="P339" s="60">
        <f t="shared" si="54"/>
        <v>-450</v>
      </c>
      <c r="Q339" s="55">
        <f t="shared" si="53"/>
        <v>0</v>
      </c>
      <c r="R339" s="59" t="str">
        <f t="shared" si="52"/>
        <v>SIM</v>
      </c>
      <c r="S339" s="15"/>
    </row>
    <row r="340" spans="2:19" x14ac:dyDescent="0.2">
      <c r="B340" s="5" t="s">
        <v>581</v>
      </c>
      <c r="C340" s="5" t="s">
        <v>206</v>
      </c>
      <c r="D340" s="22">
        <f t="shared" si="47"/>
        <v>10</v>
      </c>
      <c r="E340" s="5" t="s">
        <v>340</v>
      </c>
      <c r="F340" s="20">
        <v>39136</v>
      </c>
      <c r="G340" s="34">
        <v>1</v>
      </c>
      <c r="H340" s="64">
        <v>550</v>
      </c>
      <c r="I340" s="36">
        <f t="shared" si="48"/>
        <v>550</v>
      </c>
      <c r="J340" s="45">
        <v>10</v>
      </c>
      <c r="K340" s="46">
        <f t="shared" si="49"/>
        <v>120</v>
      </c>
      <c r="L340" s="42">
        <f t="shared" si="50"/>
        <v>14</v>
      </c>
      <c r="M340" s="24">
        <f t="shared" si="51"/>
        <v>178</v>
      </c>
      <c r="N340" s="26">
        <v>0</v>
      </c>
      <c r="O340" s="61">
        <v>0</v>
      </c>
      <c r="P340" s="60">
        <f t="shared" si="54"/>
        <v>-550</v>
      </c>
      <c r="Q340" s="55">
        <f t="shared" si="53"/>
        <v>0</v>
      </c>
      <c r="R340" s="59" t="str">
        <f t="shared" si="52"/>
        <v>SIM</v>
      </c>
      <c r="S340" s="15"/>
    </row>
    <row r="341" spans="2:19" x14ac:dyDescent="0.2">
      <c r="B341" s="5" t="s">
        <v>581</v>
      </c>
      <c r="C341" s="5" t="s">
        <v>206</v>
      </c>
      <c r="D341" s="22">
        <f t="shared" si="47"/>
        <v>10</v>
      </c>
      <c r="E341" s="5" t="s">
        <v>341</v>
      </c>
      <c r="F341" s="20">
        <v>39136</v>
      </c>
      <c r="G341" s="34">
        <v>2</v>
      </c>
      <c r="H341" s="64">
        <v>385</v>
      </c>
      <c r="I341" s="36">
        <f t="shared" si="48"/>
        <v>770</v>
      </c>
      <c r="J341" s="45">
        <v>10</v>
      </c>
      <c r="K341" s="46">
        <f t="shared" si="49"/>
        <v>120</v>
      </c>
      <c r="L341" s="42">
        <f t="shared" si="50"/>
        <v>14</v>
      </c>
      <c r="M341" s="24">
        <f t="shared" si="51"/>
        <v>178</v>
      </c>
      <c r="N341" s="26">
        <v>0</v>
      </c>
      <c r="O341" s="61">
        <v>0</v>
      </c>
      <c r="P341" s="60">
        <f t="shared" si="54"/>
        <v>-770</v>
      </c>
      <c r="Q341" s="55">
        <f t="shared" si="53"/>
        <v>0</v>
      </c>
      <c r="R341" s="59" t="str">
        <f t="shared" si="52"/>
        <v>SIM</v>
      </c>
      <c r="S341" s="15"/>
    </row>
    <row r="342" spans="2:19" x14ac:dyDescent="0.2">
      <c r="B342" s="5" t="s">
        <v>581</v>
      </c>
      <c r="C342" s="5" t="s">
        <v>206</v>
      </c>
      <c r="D342" s="22">
        <f t="shared" si="47"/>
        <v>10</v>
      </c>
      <c r="E342" s="5" t="s">
        <v>342</v>
      </c>
      <c r="F342" s="20">
        <v>39136</v>
      </c>
      <c r="G342" s="34">
        <v>2</v>
      </c>
      <c r="H342" s="64">
        <v>130</v>
      </c>
      <c r="I342" s="36">
        <f t="shared" si="48"/>
        <v>260</v>
      </c>
      <c r="J342" s="45">
        <v>10</v>
      </c>
      <c r="K342" s="46">
        <f t="shared" si="49"/>
        <v>120</v>
      </c>
      <c r="L342" s="42">
        <f t="shared" si="50"/>
        <v>14</v>
      </c>
      <c r="M342" s="24">
        <f t="shared" si="51"/>
        <v>178</v>
      </c>
      <c r="N342" s="26">
        <v>0</v>
      </c>
      <c r="O342" s="61">
        <v>0</v>
      </c>
      <c r="P342" s="60">
        <f t="shared" si="54"/>
        <v>-260</v>
      </c>
      <c r="Q342" s="55">
        <f t="shared" si="53"/>
        <v>0</v>
      </c>
      <c r="R342" s="59" t="str">
        <f t="shared" si="52"/>
        <v>SIM</v>
      </c>
      <c r="S342" s="15"/>
    </row>
    <row r="343" spans="2:19" x14ac:dyDescent="0.2">
      <c r="B343" s="5" t="s">
        <v>581</v>
      </c>
      <c r="C343" s="5" t="s">
        <v>206</v>
      </c>
      <c r="D343" s="22">
        <f t="shared" si="47"/>
        <v>10</v>
      </c>
      <c r="E343" s="5" t="s">
        <v>343</v>
      </c>
      <c r="F343" s="20">
        <v>39136</v>
      </c>
      <c r="G343" s="34">
        <v>3</v>
      </c>
      <c r="H343" s="64">
        <v>360</v>
      </c>
      <c r="I343" s="36">
        <f t="shared" si="48"/>
        <v>1080</v>
      </c>
      <c r="J343" s="45">
        <v>10</v>
      </c>
      <c r="K343" s="46">
        <f t="shared" si="49"/>
        <v>120</v>
      </c>
      <c r="L343" s="42">
        <f t="shared" si="50"/>
        <v>14</v>
      </c>
      <c r="M343" s="24">
        <f t="shared" si="51"/>
        <v>178</v>
      </c>
      <c r="N343" s="26">
        <v>0</v>
      </c>
      <c r="O343" s="61">
        <v>0</v>
      </c>
      <c r="P343" s="60">
        <f t="shared" si="54"/>
        <v>-1080</v>
      </c>
      <c r="Q343" s="55">
        <f t="shared" si="53"/>
        <v>0</v>
      </c>
      <c r="R343" s="59" t="str">
        <f t="shared" si="52"/>
        <v>SIM</v>
      </c>
      <c r="S343" s="15"/>
    </row>
    <row r="344" spans="2:19" x14ac:dyDescent="0.2">
      <c r="B344" s="5" t="s">
        <v>581</v>
      </c>
      <c r="C344" s="5" t="s">
        <v>206</v>
      </c>
      <c r="D344" s="22">
        <f t="shared" si="47"/>
        <v>10</v>
      </c>
      <c r="E344" s="5" t="s">
        <v>340</v>
      </c>
      <c r="F344" s="20">
        <v>39136</v>
      </c>
      <c r="G344" s="34">
        <v>3</v>
      </c>
      <c r="H344" s="64">
        <v>550</v>
      </c>
      <c r="I344" s="36">
        <f t="shared" si="48"/>
        <v>1650</v>
      </c>
      <c r="J344" s="45">
        <v>10</v>
      </c>
      <c r="K344" s="46">
        <f t="shared" si="49"/>
        <v>120</v>
      </c>
      <c r="L344" s="42">
        <f t="shared" si="50"/>
        <v>14</v>
      </c>
      <c r="M344" s="24">
        <f t="shared" si="51"/>
        <v>178</v>
      </c>
      <c r="N344" s="26">
        <v>0</v>
      </c>
      <c r="O344" s="61">
        <v>0</v>
      </c>
      <c r="P344" s="60">
        <f t="shared" si="54"/>
        <v>-1650</v>
      </c>
      <c r="Q344" s="55">
        <f t="shared" si="53"/>
        <v>0</v>
      </c>
      <c r="R344" s="59" t="str">
        <f t="shared" si="52"/>
        <v>SIM</v>
      </c>
      <c r="S344" s="15"/>
    </row>
    <row r="345" spans="2:19" x14ac:dyDescent="0.2">
      <c r="B345" s="5" t="s">
        <v>581</v>
      </c>
      <c r="C345" s="5" t="s">
        <v>206</v>
      </c>
      <c r="D345" s="22">
        <f t="shared" si="47"/>
        <v>10</v>
      </c>
      <c r="E345" s="5" t="s">
        <v>344</v>
      </c>
      <c r="F345" s="20">
        <v>39136</v>
      </c>
      <c r="G345" s="34">
        <v>4</v>
      </c>
      <c r="H345" s="64">
        <v>120</v>
      </c>
      <c r="I345" s="36">
        <f t="shared" si="48"/>
        <v>480</v>
      </c>
      <c r="J345" s="45">
        <v>10</v>
      </c>
      <c r="K345" s="46">
        <f t="shared" si="49"/>
        <v>120</v>
      </c>
      <c r="L345" s="42">
        <f t="shared" si="50"/>
        <v>14</v>
      </c>
      <c r="M345" s="24">
        <f t="shared" si="51"/>
        <v>178</v>
      </c>
      <c r="N345" s="26">
        <v>0</v>
      </c>
      <c r="O345" s="61">
        <v>0</v>
      </c>
      <c r="P345" s="60">
        <f t="shared" si="54"/>
        <v>-480</v>
      </c>
      <c r="Q345" s="55">
        <f t="shared" si="53"/>
        <v>0</v>
      </c>
      <c r="R345" s="59" t="str">
        <f t="shared" si="52"/>
        <v>SIM</v>
      </c>
      <c r="S345" s="15"/>
    </row>
    <row r="346" spans="2:19" x14ac:dyDescent="0.2">
      <c r="B346" s="5" t="s">
        <v>581</v>
      </c>
      <c r="C346" s="5" t="s">
        <v>206</v>
      </c>
      <c r="D346" s="22">
        <f t="shared" si="47"/>
        <v>10</v>
      </c>
      <c r="E346" s="5" t="s">
        <v>338</v>
      </c>
      <c r="F346" s="20">
        <v>39136</v>
      </c>
      <c r="G346" s="34">
        <v>2</v>
      </c>
      <c r="H346" s="64">
        <v>170</v>
      </c>
      <c r="I346" s="36">
        <f t="shared" si="48"/>
        <v>340</v>
      </c>
      <c r="J346" s="45">
        <v>10</v>
      </c>
      <c r="K346" s="46">
        <f t="shared" si="49"/>
        <v>120</v>
      </c>
      <c r="L346" s="42">
        <f t="shared" si="50"/>
        <v>14</v>
      </c>
      <c r="M346" s="24">
        <f t="shared" si="51"/>
        <v>178</v>
      </c>
      <c r="N346" s="26">
        <v>0</v>
      </c>
      <c r="O346" s="61">
        <v>0</v>
      </c>
      <c r="P346" s="60">
        <f t="shared" si="54"/>
        <v>-340</v>
      </c>
      <c r="Q346" s="55">
        <f t="shared" si="53"/>
        <v>0</v>
      </c>
      <c r="R346" s="59" t="str">
        <f t="shared" si="52"/>
        <v>SIM</v>
      </c>
      <c r="S346" s="15"/>
    </row>
    <row r="347" spans="2:19" x14ac:dyDescent="0.2">
      <c r="B347" s="5" t="s">
        <v>582</v>
      </c>
      <c r="C347" s="5" t="s">
        <v>6</v>
      </c>
      <c r="D347" s="22">
        <f t="shared" si="47"/>
        <v>4</v>
      </c>
      <c r="E347" s="5" t="s">
        <v>571</v>
      </c>
      <c r="F347" s="20">
        <v>39139</v>
      </c>
      <c r="G347" s="34">
        <v>1</v>
      </c>
      <c r="H347" s="39">
        <v>238936.15</v>
      </c>
      <c r="I347" s="36">
        <f t="shared" si="48"/>
        <v>238936.15</v>
      </c>
      <c r="J347" s="45">
        <v>25</v>
      </c>
      <c r="K347" s="46">
        <f t="shared" si="49"/>
        <v>300</v>
      </c>
      <c r="L347" s="42">
        <f t="shared" si="50"/>
        <v>14</v>
      </c>
      <c r="M347" s="24">
        <f t="shared" si="51"/>
        <v>178</v>
      </c>
      <c r="N347" s="26">
        <v>0</v>
      </c>
      <c r="O347" s="61">
        <f>(SLN(I347,N347,K347))*-1</f>
        <v>-796.45383333333336</v>
      </c>
      <c r="P347" s="60">
        <f>O347*M347</f>
        <v>-141768.78233333334</v>
      </c>
      <c r="Q347" s="55">
        <f t="shared" si="53"/>
        <v>97167.367666666658</v>
      </c>
      <c r="R347" s="59" t="str">
        <f t="shared" si="52"/>
        <v>NÃO</v>
      </c>
      <c r="S347" s="15"/>
    </row>
    <row r="348" spans="2:19" x14ac:dyDescent="0.2">
      <c r="B348" s="5" t="s">
        <v>581</v>
      </c>
      <c r="C348" s="5" t="s">
        <v>208</v>
      </c>
      <c r="D348" s="22">
        <f t="shared" si="47"/>
        <v>10</v>
      </c>
      <c r="E348" s="5" t="s">
        <v>98</v>
      </c>
      <c r="F348" s="20">
        <v>39146</v>
      </c>
      <c r="G348" s="34">
        <v>1</v>
      </c>
      <c r="H348" s="39">
        <v>1766</v>
      </c>
      <c r="I348" s="36">
        <f t="shared" si="48"/>
        <v>1766</v>
      </c>
      <c r="J348" s="45">
        <v>10</v>
      </c>
      <c r="K348" s="46">
        <f t="shared" si="49"/>
        <v>120</v>
      </c>
      <c r="L348" s="42">
        <f t="shared" si="50"/>
        <v>14</v>
      </c>
      <c r="M348" s="24">
        <f t="shared" si="51"/>
        <v>177</v>
      </c>
      <c r="N348" s="26">
        <v>0</v>
      </c>
      <c r="O348" s="61">
        <v>0</v>
      </c>
      <c r="P348" s="60">
        <f t="shared" ref="P348:P394" si="55">I348*-1</f>
        <v>-1766</v>
      </c>
      <c r="Q348" s="55">
        <f t="shared" si="53"/>
        <v>0</v>
      </c>
      <c r="R348" s="59" t="str">
        <f t="shared" si="52"/>
        <v>SIM</v>
      </c>
      <c r="S348" s="15"/>
    </row>
    <row r="349" spans="2:19" x14ac:dyDescent="0.2">
      <c r="B349" s="5" t="s">
        <v>581</v>
      </c>
      <c r="C349" s="5" t="s">
        <v>206</v>
      </c>
      <c r="D349" s="22">
        <f t="shared" si="47"/>
        <v>10</v>
      </c>
      <c r="E349" s="5" t="s">
        <v>285</v>
      </c>
      <c r="F349" s="20">
        <v>39147</v>
      </c>
      <c r="G349" s="34">
        <v>3</v>
      </c>
      <c r="H349" s="64">
        <v>126</v>
      </c>
      <c r="I349" s="36">
        <f t="shared" si="48"/>
        <v>378</v>
      </c>
      <c r="J349" s="45">
        <v>10</v>
      </c>
      <c r="K349" s="46">
        <f t="shared" si="49"/>
        <v>120</v>
      </c>
      <c r="L349" s="42">
        <f t="shared" si="50"/>
        <v>14</v>
      </c>
      <c r="M349" s="24">
        <f t="shared" si="51"/>
        <v>177</v>
      </c>
      <c r="N349" s="26">
        <v>0</v>
      </c>
      <c r="O349" s="61">
        <v>0</v>
      </c>
      <c r="P349" s="60">
        <f t="shared" si="55"/>
        <v>-378</v>
      </c>
      <c r="Q349" s="55">
        <f t="shared" si="53"/>
        <v>0</v>
      </c>
      <c r="R349" s="59" t="str">
        <f t="shared" si="52"/>
        <v>SIM</v>
      </c>
      <c r="S349" s="15"/>
    </row>
    <row r="350" spans="2:19" x14ac:dyDescent="0.2">
      <c r="B350" s="5" t="s">
        <v>581</v>
      </c>
      <c r="C350" s="5" t="s">
        <v>206</v>
      </c>
      <c r="D350" s="22">
        <f t="shared" si="47"/>
        <v>10</v>
      </c>
      <c r="E350" s="5" t="s">
        <v>345</v>
      </c>
      <c r="F350" s="20">
        <v>39147</v>
      </c>
      <c r="G350" s="34">
        <v>16</v>
      </c>
      <c r="H350" s="64">
        <v>51</v>
      </c>
      <c r="I350" s="36">
        <f t="shared" si="48"/>
        <v>816</v>
      </c>
      <c r="J350" s="45">
        <v>10</v>
      </c>
      <c r="K350" s="46">
        <f t="shared" si="49"/>
        <v>120</v>
      </c>
      <c r="L350" s="42">
        <f t="shared" si="50"/>
        <v>14</v>
      </c>
      <c r="M350" s="24">
        <f t="shared" si="51"/>
        <v>177</v>
      </c>
      <c r="N350" s="26">
        <v>0</v>
      </c>
      <c r="O350" s="61">
        <v>0</v>
      </c>
      <c r="P350" s="60">
        <f t="shared" si="55"/>
        <v>-816</v>
      </c>
      <c r="Q350" s="55">
        <f t="shared" si="53"/>
        <v>0</v>
      </c>
      <c r="R350" s="59" t="str">
        <f t="shared" si="52"/>
        <v>SIM</v>
      </c>
      <c r="S350" s="15"/>
    </row>
    <row r="351" spans="2:19" x14ac:dyDescent="0.2">
      <c r="B351" s="5" t="s">
        <v>581</v>
      </c>
      <c r="C351" s="5" t="s">
        <v>206</v>
      </c>
      <c r="D351" s="22">
        <f t="shared" si="47"/>
        <v>10</v>
      </c>
      <c r="E351" s="5" t="s">
        <v>345</v>
      </c>
      <c r="F351" s="20">
        <v>39147</v>
      </c>
      <c r="G351" s="34">
        <v>1</v>
      </c>
      <c r="H351" s="64">
        <v>30</v>
      </c>
      <c r="I351" s="36">
        <f t="shared" si="48"/>
        <v>30</v>
      </c>
      <c r="J351" s="45">
        <v>10</v>
      </c>
      <c r="K351" s="46">
        <f t="shared" si="49"/>
        <v>120</v>
      </c>
      <c r="L351" s="42">
        <f t="shared" si="50"/>
        <v>14</v>
      </c>
      <c r="M351" s="24">
        <f t="shared" si="51"/>
        <v>177</v>
      </c>
      <c r="N351" s="26">
        <v>0</v>
      </c>
      <c r="O351" s="61">
        <v>0</v>
      </c>
      <c r="P351" s="60">
        <f t="shared" si="55"/>
        <v>-30</v>
      </c>
      <c r="Q351" s="55">
        <f t="shared" si="53"/>
        <v>0</v>
      </c>
      <c r="R351" s="59" t="str">
        <f t="shared" si="52"/>
        <v>SIM</v>
      </c>
      <c r="S351" s="15"/>
    </row>
    <row r="352" spans="2:19" x14ac:dyDescent="0.2">
      <c r="B352" s="5" t="s">
        <v>581</v>
      </c>
      <c r="C352" s="5" t="s">
        <v>206</v>
      </c>
      <c r="D352" s="22">
        <f t="shared" si="47"/>
        <v>10</v>
      </c>
      <c r="E352" s="5" t="s">
        <v>346</v>
      </c>
      <c r="F352" s="20">
        <v>39147</v>
      </c>
      <c r="G352" s="34">
        <v>1</v>
      </c>
      <c r="H352" s="64">
        <v>149</v>
      </c>
      <c r="I352" s="36">
        <f t="shared" si="48"/>
        <v>149</v>
      </c>
      <c r="J352" s="45">
        <v>10</v>
      </c>
      <c r="K352" s="46">
        <f t="shared" si="49"/>
        <v>120</v>
      </c>
      <c r="L352" s="42">
        <f t="shared" si="50"/>
        <v>14</v>
      </c>
      <c r="M352" s="24">
        <f t="shared" si="51"/>
        <v>177</v>
      </c>
      <c r="N352" s="26">
        <v>0</v>
      </c>
      <c r="O352" s="61">
        <v>0</v>
      </c>
      <c r="P352" s="60">
        <f t="shared" si="55"/>
        <v>-149</v>
      </c>
      <c r="Q352" s="55">
        <f t="shared" si="53"/>
        <v>0</v>
      </c>
      <c r="R352" s="59" t="str">
        <f t="shared" si="52"/>
        <v>SIM</v>
      </c>
      <c r="S352" s="15"/>
    </row>
    <row r="353" spans="2:19" x14ac:dyDescent="0.2">
      <c r="B353" s="5" t="s">
        <v>581</v>
      </c>
      <c r="C353" s="5" t="s">
        <v>206</v>
      </c>
      <c r="D353" s="22">
        <f t="shared" si="47"/>
        <v>10</v>
      </c>
      <c r="E353" s="5" t="s">
        <v>347</v>
      </c>
      <c r="F353" s="20">
        <v>39147</v>
      </c>
      <c r="G353" s="34">
        <v>1</v>
      </c>
      <c r="H353" s="64">
        <v>828</v>
      </c>
      <c r="I353" s="36">
        <f t="shared" si="48"/>
        <v>828</v>
      </c>
      <c r="J353" s="45">
        <v>10</v>
      </c>
      <c r="K353" s="46">
        <f t="shared" si="49"/>
        <v>120</v>
      </c>
      <c r="L353" s="42">
        <f t="shared" si="50"/>
        <v>14</v>
      </c>
      <c r="M353" s="24">
        <f t="shared" si="51"/>
        <v>177</v>
      </c>
      <c r="N353" s="26">
        <v>0</v>
      </c>
      <c r="O353" s="61">
        <v>0</v>
      </c>
      <c r="P353" s="60">
        <f t="shared" si="55"/>
        <v>-828</v>
      </c>
      <c r="Q353" s="55">
        <f t="shared" si="53"/>
        <v>0</v>
      </c>
      <c r="R353" s="59" t="str">
        <f t="shared" si="52"/>
        <v>SIM</v>
      </c>
      <c r="S353" s="15"/>
    </row>
    <row r="354" spans="2:19" x14ac:dyDescent="0.2">
      <c r="B354" s="5" t="s">
        <v>581</v>
      </c>
      <c r="C354" s="5" t="s">
        <v>206</v>
      </c>
      <c r="D354" s="22">
        <f t="shared" si="47"/>
        <v>10</v>
      </c>
      <c r="E354" s="5" t="s">
        <v>348</v>
      </c>
      <c r="F354" s="20">
        <v>39147</v>
      </c>
      <c r="G354" s="34">
        <v>1</v>
      </c>
      <c r="H354" s="64">
        <v>291.64999999999998</v>
      </c>
      <c r="I354" s="36">
        <f t="shared" si="48"/>
        <v>291.64999999999998</v>
      </c>
      <c r="J354" s="45">
        <v>10</v>
      </c>
      <c r="K354" s="46">
        <f t="shared" si="49"/>
        <v>120</v>
      </c>
      <c r="L354" s="42">
        <f t="shared" si="50"/>
        <v>14</v>
      </c>
      <c r="M354" s="24">
        <f t="shared" si="51"/>
        <v>177</v>
      </c>
      <c r="N354" s="26">
        <v>0</v>
      </c>
      <c r="O354" s="61">
        <v>0</v>
      </c>
      <c r="P354" s="60">
        <f t="shared" si="55"/>
        <v>-291.64999999999998</v>
      </c>
      <c r="Q354" s="55">
        <f t="shared" si="53"/>
        <v>0</v>
      </c>
      <c r="R354" s="59" t="str">
        <f t="shared" si="52"/>
        <v>SIM</v>
      </c>
      <c r="S354" s="15"/>
    </row>
    <row r="355" spans="2:19" x14ac:dyDescent="0.2">
      <c r="B355" s="5" t="s">
        <v>581</v>
      </c>
      <c r="C355" s="5" t="s">
        <v>205</v>
      </c>
      <c r="D355" s="22">
        <f t="shared" si="47"/>
        <v>20</v>
      </c>
      <c r="E355" s="5" t="s">
        <v>487</v>
      </c>
      <c r="F355" s="20">
        <v>39147</v>
      </c>
      <c r="G355" s="34">
        <v>1</v>
      </c>
      <c r="H355" s="64">
        <v>1545</v>
      </c>
      <c r="I355" s="36">
        <f t="shared" si="48"/>
        <v>1545</v>
      </c>
      <c r="J355" s="45">
        <v>5</v>
      </c>
      <c r="K355" s="46">
        <f t="shared" si="49"/>
        <v>60</v>
      </c>
      <c r="L355" s="42">
        <f t="shared" si="50"/>
        <v>14</v>
      </c>
      <c r="M355" s="24">
        <f t="shared" si="51"/>
        <v>177</v>
      </c>
      <c r="N355" s="26">
        <v>0</v>
      </c>
      <c r="O355" s="61">
        <v>0</v>
      </c>
      <c r="P355" s="60">
        <f t="shared" si="55"/>
        <v>-1545</v>
      </c>
      <c r="Q355" s="55">
        <f t="shared" si="53"/>
        <v>0</v>
      </c>
      <c r="R355" s="59" t="str">
        <f t="shared" si="52"/>
        <v>SIM</v>
      </c>
      <c r="S355" s="15"/>
    </row>
    <row r="356" spans="2:19" x14ac:dyDescent="0.2">
      <c r="B356" s="5" t="s">
        <v>581</v>
      </c>
      <c r="C356" s="5" t="s">
        <v>208</v>
      </c>
      <c r="D356" s="22">
        <f t="shared" si="47"/>
        <v>10</v>
      </c>
      <c r="E356" s="5" t="s">
        <v>99</v>
      </c>
      <c r="F356" s="20">
        <v>39149</v>
      </c>
      <c r="G356" s="34">
        <v>1</v>
      </c>
      <c r="H356" s="39">
        <v>760</v>
      </c>
      <c r="I356" s="36">
        <f t="shared" si="48"/>
        <v>760</v>
      </c>
      <c r="J356" s="45">
        <v>10</v>
      </c>
      <c r="K356" s="46">
        <f t="shared" si="49"/>
        <v>120</v>
      </c>
      <c r="L356" s="42">
        <f t="shared" si="50"/>
        <v>14</v>
      </c>
      <c r="M356" s="24">
        <f t="shared" si="51"/>
        <v>177</v>
      </c>
      <c r="N356" s="26">
        <v>0</v>
      </c>
      <c r="O356" s="61">
        <v>0</v>
      </c>
      <c r="P356" s="60">
        <f t="shared" si="55"/>
        <v>-760</v>
      </c>
      <c r="Q356" s="55">
        <f t="shared" si="53"/>
        <v>0</v>
      </c>
      <c r="R356" s="59" t="str">
        <f t="shared" si="52"/>
        <v>SIM</v>
      </c>
      <c r="S356" s="15"/>
    </row>
    <row r="357" spans="2:19" x14ac:dyDescent="0.2">
      <c r="B357" s="5" t="s">
        <v>581</v>
      </c>
      <c r="C357" s="5" t="s">
        <v>208</v>
      </c>
      <c r="D357" s="22">
        <f t="shared" si="47"/>
        <v>10</v>
      </c>
      <c r="E357" s="5" t="s">
        <v>100</v>
      </c>
      <c r="F357" s="20">
        <v>39149</v>
      </c>
      <c r="G357" s="34">
        <v>1</v>
      </c>
      <c r="H357" s="39">
        <v>2600</v>
      </c>
      <c r="I357" s="36">
        <f t="shared" si="48"/>
        <v>2600</v>
      </c>
      <c r="J357" s="45">
        <v>10</v>
      </c>
      <c r="K357" s="46">
        <f t="shared" si="49"/>
        <v>120</v>
      </c>
      <c r="L357" s="42">
        <f t="shared" si="50"/>
        <v>14</v>
      </c>
      <c r="M357" s="24">
        <f t="shared" si="51"/>
        <v>177</v>
      </c>
      <c r="N357" s="26">
        <v>0</v>
      </c>
      <c r="O357" s="61">
        <v>0</v>
      </c>
      <c r="P357" s="60">
        <f t="shared" si="55"/>
        <v>-2600</v>
      </c>
      <c r="Q357" s="55">
        <f t="shared" si="53"/>
        <v>0</v>
      </c>
      <c r="R357" s="59" t="str">
        <f t="shared" si="52"/>
        <v>SIM</v>
      </c>
      <c r="S357" s="15"/>
    </row>
    <row r="358" spans="2:19" x14ac:dyDescent="0.2">
      <c r="B358" s="5" t="s">
        <v>581</v>
      </c>
      <c r="C358" s="5" t="s">
        <v>206</v>
      </c>
      <c r="D358" s="22">
        <f t="shared" si="47"/>
        <v>10</v>
      </c>
      <c r="E358" s="5" t="s">
        <v>349</v>
      </c>
      <c r="F358" s="20">
        <v>39149</v>
      </c>
      <c r="G358" s="34">
        <v>1</v>
      </c>
      <c r="H358" s="39">
        <v>274.55</v>
      </c>
      <c r="I358" s="36">
        <f t="shared" si="48"/>
        <v>274.55</v>
      </c>
      <c r="J358" s="45">
        <v>10</v>
      </c>
      <c r="K358" s="46">
        <f t="shared" si="49"/>
        <v>120</v>
      </c>
      <c r="L358" s="42">
        <f t="shared" si="50"/>
        <v>14</v>
      </c>
      <c r="M358" s="24">
        <f t="shared" si="51"/>
        <v>177</v>
      </c>
      <c r="N358" s="26">
        <v>0</v>
      </c>
      <c r="O358" s="61">
        <v>0</v>
      </c>
      <c r="P358" s="60">
        <f t="shared" si="55"/>
        <v>-274.55</v>
      </c>
      <c r="Q358" s="55">
        <f t="shared" si="53"/>
        <v>0</v>
      </c>
      <c r="R358" s="59" t="str">
        <f t="shared" si="52"/>
        <v>SIM</v>
      </c>
      <c r="S358" s="15"/>
    </row>
    <row r="359" spans="2:19" x14ac:dyDescent="0.2">
      <c r="B359" s="5" t="s">
        <v>581</v>
      </c>
      <c r="C359" s="5" t="s">
        <v>206</v>
      </c>
      <c r="D359" s="22">
        <f t="shared" si="47"/>
        <v>10</v>
      </c>
      <c r="E359" s="5" t="s">
        <v>350</v>
      </c>
      <c r="F359" s="20">
        <v>39150</v>
      </c>
      <c r="G359" s="34">
        <v>2</v>
      </c>
      <c r="H359" s="39">
        <v>150</v>
      </c>
      <c r="I359" s="36">
        <f t="shared" si="48"/>
        <v>300</v>
      </c>
      <c r="J359" s="45">
        <v>10</v>
      </c>
      <c r="K359" s="46">
        <f t="shared" si="49"/>
        <v>120</v>
      </c>
      <c r="L359" s="42">
        <f t="shared" si="50"/>
        <v>14</v>
      </c>
      <c r="M359" s="24">
        <f t="shared" si="51"/>
        <v>177</v>
      </c>
      <c r="N359" s="26">
        <v>0</v>
      </c>
      <c r="O359" s="61">
        <v>0</v>
      </c>
      <c r="P359" s="60">
        <f t="shared" si="55"/>
        <v>-300</v>
      </c>
      <c r="Q359" s="55">
        <f t="shared" si="53"/>
        <v>0</v>
      </c>
      <c r="R359" s="59" t="str">
        <f t="shared" si="52"/>
        <v>SIM</v>
      </c>
      <c r="S359" s="15"/>
    </row>
    <row r="360" spans="2:19" x14ac:dyDescent="0.2">
      <c r="B360" s="5" t="s">
        <v>581</v>
      </c>
      <c r="C360" s="5" t="s">
        <v>206</v>
      </c>
      <c r="D360" s="22">
        <f t="shared" si="47"/>
        <v>10</v>
      </c>
      <c r="E360" s="5" t="s">
        <v>351</v>
      </c>
      <c r="F360" s="20">
        <v>39164</v>
      </c>
      <c r="G360" s="34">
        <v>1</v>
      </c>
      <c r="H360" s="39">
        <v>179</v>
      </c>
      <c r="I360" s="36">
        <f t="shared" si="48"/>
        <v>179</v>
      </c>
      <c r="J360" s="45">
        <v>10</v>
      </c>
      <c r="K360" s="46">
        <f t="shared" si="49"/>
        <v>120</v>
      </c>
      <c r="L360" s="42">
        <f t="shared" si="50"/>
        <v>14</v>
      </c>
      <c r="M360" s="24">
        <f t="shared" si="51"/>
        <v>177</v>
      </c>
      <c r="N360" s="26">
        <v>0</v>
      </c>
      <c r="O360" s="61">
        <v>0</v>
      </c>
      <c r="P360" s="60">
        <f t="shared" si="55"/>
        <v>-179</v>
      </c>
      <c r="Q360" s="55">
        <f t="shared" si="53"/>
        <v>0</v>
      </c>
      <c r="R360" s="59" t="str">
        <f t="shared" si="52"/>
        <v>SIM</v>
      </c>
      <c r="S360" s="15"/>
    </row>
    <row r="361" spans="2:19" x14ac:dyDescent="0.2">
      <c r="B361" s="5" t="s">
        <v>581</v>
      </c>
      <c r="C361" s="5" t="s">
        <v>208</v>
      </c>
      <c r="D361" s="22">
        <f t="shared" si="47"/>
        <v>10</v>
      </c>
      <c r="E361" s="5" t="s">
        <v>101</v>
      </c>
      <c r="F361" s="20">
        <v>39190</v>
      </c>
      <c r="G361" s="34">
        <v>1</v>
      </c>
      <c r="H361" s="39">
        <v>525.15</v>
      </c>
      <c r="I361" s="36">
        <f t="shared" si="48"/>
        <v>525.15</v>
      </c>
      <c r="J361" s="45">
        <v>10</v>
      </c>
      <c r="K361" s="46">
        <f t="shared" si="49"/>
        <v>120</v>
      </c>
      <c r="L361" s="42">
        <f t="shared" si="50"/>
        <v>14</v>
      </c>
      <c r="M361" s="24">
        <f t="shared" si="51"/>
        <v>176</v>
      </c>
      <c r="N361" s="26">
        <v>0</v>
      </c>
      <c r="O361" s="61">
        <v>0</v>
      </c>
      <c r="P361" s="60">
        <f t="shared" si="55"/>
        <v>-525.15</v>
      </c>
      <c r="Q361" s="55">
        <f t="shared" si="53"/>
        <v>0</v>
      </c>
      <c r="R361" s="59" t="str">
        <f t="shared" si="52"/>
        <v>SIM</v>
      </c>
      <c r="S361" s="15"/>
    </row>
    <row r="362" spans="2:19" x14ac:dyDescent="0.2">
      <c r="B362" s="5" t="s">
        <v>581</v>
      </c>
      <c r="C362" s="5" t="s">
        <v>206</v>
      </c>
      <c r="D362" s="22">
        <f t="shared" si="47"/>
        <v>10</v>
      </c>
      <c r="E362" s="5" t="s">
        <v>352</v>
      </c>
      <c r="F362" s="20">
        <v>39198</v>
      </c>
      <c r="G362" s="34">
        <v>3</v>
      </c>
      <c r="H362" s="39">
        <v>406</v>
      </c>
      <c r="I362" s="36">
        <f t="shared" si="48"/>
        <v>1218</v>
      </c>
      <c r="J362" s="45">
        <v>10</v>
      </c>
      <c r="K362" s="46">
        <f t="shared" si="49"/>
        <v>120</v>
      </c>
      <c r="L362" s="42">
        <f t="shared" si="50"/>
        <v>14</v>
      </c>
      <c r="M362" s="24">
        <f t="shared" si="51"/>
        <v>176</v>
      </c>
      <c r="N362" s="26">
        <v>0</v>
      </c>
      <c r="O362" s="61">
        <v>0</v>
      </c>
      <c r="P362" s="60">
        <f t="shared" si="55"/>
        <v>-1218</v>
      </c>
      <c r="Q362" s="55">
        <f t="shared" si="53"/>
        <v>0</v>
      </c>
      <c r="R362" s="59" t="str">
        <f t="shared" si="52"/>
        <v>SIM</v>
      </c>
      <c r="S362" s="15"/>
    </row>
    <row r="363" spans="2:19" x14ac:dyDescent="0.2">
      <c r="B363" s="5" t="s">
        <v>581</v>
      </c>
      <c r="C363" s="5" t="s">
        <v>206</v>
      </c>
      <c r="D363" s="22">
        <f t="shared" si="47"/>
        <v>10</v>
      </c>
      <c r="E363" s="5" t="s">
        <v>230</v>
      </c>
      <c r="F363" s="20">
        <v>39239</v>
      </c>
      <c r="G363" s="34">
        <v>1</v>
      </c>
      <c r="H363" s="39">
        <v>80.63</v>
      </c>
      <c r="I363" s="36">
        <f t="shared" si="48"/>
        <v>80.63</v>
      </c>
      <c r="J363" s="45">
        <v>10</v>
      </c>
      <c r="K363" s="46">
        <f t="shared" si="49"/>
        <v>120</v>
      </c>
      <c r="L363" s="42">
        <f t="shared" si="50"/>
        <v>14</v>
      </c>
      <c r="M363" s="24">
        <f t="shared" si="51"/>
        <v>174</v>
      </c>
      <c r="N363" s="26">
        <v>0</v>
      </c>
      <c r="O363" s="61">
        <v>0</v>
      </c>
      <c r="P363" s="60">
        <f t="shared" si="55"/>
        <v>-80.63</v>
      </c>
      <c r="Q363" s="55">
        <f t="shared" si="53"/>
        <v>0</v>
      </c>
      <c r="R363" s="59" t="str">
        <f t="shared" si="52"/>
        <v>SIM</v>
      </c>
      <c r="S363" s="15"/>
    </row>
    <row r="364" spans="2:19" x14ac:dyDescent="0.2">
      <c r="B364" s="5" t="s">
        <v>581</v>
      </c>
      <c r="C364" s="5" t="s">
        <v>206</v>
      </c>
      <c r="D364" s="22">
        <f t="shared" si="47"/>
        <v>10</v>
      </c>
      <c r="E364" s="5" t="s">
        <v>353</v>
      </c>
      <c r="F364" s="20">
        <v>39239</v>
      </c>
      <c r="G364" s="34">
        <v>1</v>
      </c>
      <c r="H364" s="39">
        <v>122.37</v>
      </c>
      <c r="I364" s="36">
        <f t="shared" si="48"/>
        <v>122.37</v>
      </c>
      <c r="J364" s="45">
        <v>10</v>
      </c>
      <c r="K364" s="46">
        <f t="shared" si="49"/>
        <v>120</v>
      </c>
      <c r="L364" s="42">
        <f t="shared" si="50"/>
        <v>14</v>
      </c>
      <c r="M364" s="24">
        <f t="shared" si="51"/>
        <v>174</v>
      </c>
      <c r="N364" s="26">
        <v>0</v>
      </c>
      <c r="O364" s="61">
        <v>0</v>
      </c>
      <c r="P364" s="60">
        <f t="shared" si="55"/>
        <v>-122.37</v>
      </c>
      <c r="Q364" s="55">
        <f t="shared" si="53"/>
        <v>0</v>
      </c>
      <c r="R364" s="59" t="str">
        <f t="shared" si="52"/>
        <v>SIM</v>
      </c>
      <c r="S364" s="15"/>
    </row>
    <row r="365" spans="2:19" x14ac:dyDescent="0.2">
      <c r="B365" s="5" t="s">
        <v>581</v>
      </c>
      <c r="C365" s="5" t="s">
        <v>208</v>
      </c>
      <c r="D365" s="22">
        <f t="shared" si="47"/>
        <v>10</v>
      </c>
      <c r="E365" s="5" t="s">
        <v>102</v>
      </c>
      <c r="F365" s="20">
        <v>39248</v>
      </c>
      <c r="G365" s="34">
        <v>1</v>
      </c>
      <c r="H365" s="39">
        <v>5580</v>
      </c>
      <c r="I365" s="36">
        <f t="shared" si="48"/>
        <v>5580</v>
      </c>
      <c r="J365" s="45">
        <v>10</v>
      </c>
      <c r="K365" s="46">
        <f t="shared" si="49"/>
        <v>120</v>
      </c>
      <c r="L365" s="42">
        <f t="shared" si="50"/>
        <v>14</v>
      </c>
      <c r="M365" s="24">
        <f t="shared" si="51"/>
        <v>174</v>
      </c>
      <c r="N365" s="26">
        <v>0</v>
      </c>
      <c r="O365" s="61">
        <v>0</v>
      </c>
      <c r="P365" s="60">
        <f t="shared" si="55"/>
        <v>-5580</v>
      </c>
      <c r="Q365" s="55">
        <f t="shared" si="53"/>
        <v>0</v>
      </c>
      <c r="R365" s="59" t="str">
        <f t="shared" si="52"/>
        <v>SIM</v>
      </c>
      <c r="S365" s="15"/>
    </row>
    <row r="366" spans="2:19" x14ac:dyDescent="0.2">
      <c r="B366" s="5" t="s">
        <v>581</v>
      </c>
      <c r="C366" s="5" t="s">
        <v>208</v>
      </c>
      <c r="D366" s="22">
        <f t="shared" si="47"/>
        <v>10</v>
      </c>
      <c r="E366" s="5" t="s">
        <v>103</v>
      </c>
      <c r="F366" s="20">
        <v>39267</v>
      </c>
      <c r="G366" s="34">
        <v>2</v>
      </c>
      <c r="H366" s="39">
        <v>650</v>
      </c>
      <c r="I366" s="36">
        <f t="shared" si="48"/>
        <v>1300</v>
      </c>
      <c r="J366" s="45">
        <v>10</v>
      </c>
      <c r="K366" s="46">
        <f t="shared" si="49"/>
        <v>120</v>
      </c>
      <c r="L366" s="42">
        <f t="shared" si="50"/>
        <v>14</v>
      </c>
      <c r="M366" s="24">
        <f t="shared" si="51"/>
        <v>173</v>
      </c>
      <c r="N366" s="26">
        <v>0</v>
      </c>
      <c r="O366" s="61">
        <v>0</v>
      </c>
      <c r="P366" s="60">
        <f t="shared" si="55"/>
        <v>-1300</v>
      </c>
      <c r="Q366" s="55">
        <f t="shared" si="53"/>
        <v>0</v>
      </c>
      <c r="R366" s="59" t="str">
        <f t="shared" si="52"/>
        <v>SIM</v>
      </c>
      <c r="S366" s="15"/>
    </row>
    <row r="367" spans="2:19" x14ac:dyDescent="0.2">
      <c r="B367" s="5" t="s">
        <v>581</v>
      </c>
      <c r="C367" s="5" t="s">
        <v>205</v>
      </c>
      <c r="D367" s="22">
        <f t="shared" si="47"/>
        <v>20</v>
      </c>
      <c r="E367" s="5" t="s">
        <v>491</v>
      </c>
      <c r="F367" s="20">
        <v>39273</v>
      </c>
      <c r="G367" s="34">
        <v>2</v>
      </c>
      <c r="H367" s="64">
        <v>1253.57</v>
      </c>
      <c r="I367" s="65">
        <f t="shared" si="48"/>
        <v>2507.14</v>
      </c>
      <c r="J367" s="45">
        <v>5</v>
      </c>
      <c r="K367" s="46">
        <f t="shared" si="49"/>
        <v>60</v>
      </c>
      <c r="L367" s="42">
        <f t="shared" si="50"/>
        <v>14</v>
      </c>
      <c r="M367" s="24">
        <f t="shared" si="51"/>
        <v>173</v>
      </c>
      <c r="N367" s="26">
        <v>0</v>
      </c>
      <c r="O367" s="61">
        <v>0</v>
      </c>
      <c r="P367" s="60">
        <f t="shared" si="55"/>
        <v>-2507.14</v>
      </c>
      <c r="Q367" s="55">
        <f t="shared" si="53"/>
        <v>0</v>
      </c>
      <c r="R367" s="59" t="str">
        <f t="shared" si="52"/>
        <v>SIM</v>
      </c>
      <c r="S367" s="15"/>
    </row>
    <row r="368" spans="2:19" x14ac:dyDescent="0.2">
      <c r="B368" s="5" t="s">
        <v>581</v>
      </c>
      <c r="C368" s="5" t="s">
        <v>205</v>
      </c>
      <c r="D368" s="22">
        <f t="shared" si="47"/>
        <v>20</v>
      </c>
      <c r="E368" s="5" t="s">
        <v>492</v>
      </c>
      <c r="F368" s="20">
        <v>39273</v>
      </c>
      <c r="G368" s="34">
        <v>1</v>
      </c>
      <c r="H368" s="39">
        <v>307.69</v>
      </c>
      <c r="I368" s="36">
        <f t="shared" si="48"/>
        <v>307.69</v>
      </c>
      <c r="J368" s="45">
        <v>5</v>
      </c>
      <c r="K368" s="46">
        <f t="shared" si="49"/>
        <v>60</v>
      </c>
      <c r="L368" s="42">
        <f t="shared" si="50"/>
        <v>14</v>
      </c>
      <c r="M368" s="24">
        <f t="shared" si="51"/>
        <v>173</v>
      </c>
      <c r="N368" s="26">
        <v>0</v>
      </c>
      <c r="O368" s="61">
        <v>0</v>
      </c>
      <c r="P368" s="60">
        <f t="shared" si="55"/>
        <v>-307.69</v>
      </c>
      <c r="Q368" s="55">
        <f t="shared" si="53"/>
        <v>0</v>
      </c>
      <c r="R368" s="59" t="str">
        <f t="shared" si="52"/>
        <v>SIM</v>
      </c>
      <c r="S368" s="15"/>
    </row>
    <row r="369" spans="2:19" x14ac:dyDescent="0.2">
      <c r="B369" s="5" t="s">
        <v>581</v>
      </c>
      <c r="C369" s="5" t="s">
        <v>206</v>
      </c>
      <c r="D369" s="22">
        <f t="shared" si="47"/>
        <v>10</v>
      </c>
      <c r="E369" s="5" t="s">
        <v>354</v>
      </c>
      <c r="F369" s="20">
        <v>39301</v>
      </c>
      <c r="G369" s="34">
        <v>1</v>
      </c>
      <c r="H369" s="39">
        <v>120</v>
      </c>
      <c r="I369" s="36">
        <f t="shared" si="48"/>
        <v>120</v>
      </c>
      <c r="J369" s="45">
        <v>10</v>
      </c>
      <c r="K369" s="46">
        <f t="shared" si="49"/>
        <v>120</v>
      </c>
      <c r="L369" s="42">
        <f t="shared" si="50"/>
        <v>14</v>
      </c>
      <c r="M369" s="24">
        <f t="shared" si="51"/>
        <v>172</v>
      </c>
      <c r="N369" s="26">
        <v>0</v>
      </c>
      <c r="O369" s="61">
        <v>0</v>
      </c>
      <c r="P369" s="60">
        <f t="shared" si="55"/>
        <v>-120</v>
      </c>
      <c r="Q369" s="55">
        <f t="shared" si="53"/>
        <v>0</v>
      </c>
      <c r="R369" s="59" t="str">
        <f t="shared" si="52"/>
        <v>SIM</v>
      </c>
      <c r="S369" s="15"/>
    </row>
    <row r="370" spans="2:19" x14ac:dyDescent="0.2">
      <c r="B370" s="5" t="s">
        <v>581</v>
      </c>
      <c r="C370" s="5" t="s">
        <v>206</v>
      </c>
      <c r="D370" s="22">
        <f t="shared" si="47"/>
        <v>10</v>
      </c>
      <c r="E370" s="5" t="s">
        <v>355</v>
      </c>
      <c r="F370" s="20">
        <v>39400</v>
      </c>
      <c r="G370" s="34">
        <v>1</v>
      </c>
      <c r="H370" s="39">
        <v>122</v>
      </c>
      <c r="I370" s="36">
        <f t="shared" si="48"/>
        <v>122</v>
      </c>
      <c r="J370" s="45">
        <v>10</v>
      </c>
      <c r="K370" s="46">
        <f t="shared" si="49"/>
        <v>120</v>
      </c>
      <c r="L370" s="42">
        <f t="shared" si="50"/>
        <v>14</v>
      </c>
      <c r="M370" s="24">
        <f t="shared" si="51"/>
        <v>169</v>
      </c>
      <c r="N370" s="26">
        <v>0</v>
      </c>
      <c r="O370" s="61">
        <v>0</v>
      </c>
      <c r="P370" s="60">
        <f t="shared" si="55"/>
        <v>-122</v>
      </c>
      <c r="Q370" s="55">
        <f t="shared" si="53"/>
        <v>0</v>
      </c>
      <c r="R370" s="59" t="str">
        <f t="shared" si="52"/>
        <v>SIM</v>
      </c>
      <c r="S370" s="15"/>
    </row>
    <row r="371" spans="2:19" x14ac:dyDescent="0.2">
      <c r="B371" s="5" t="s">
        <v>581</v>
      </c>
      <c r="C371" s="5" t="s">
        <v>206</v>
      </c>
      <c r="D371" s="22">
        <f t="shared" si="47"/>
        <v>10</v>
      </c>
      <c r="E371" s="5" t="s">
        <v>356</v>
      </c>
      <c r="F371" s="20">
        <v>39400</v>
      </c>
      <c r="G371" s="34">
        <v>1</v>
      </c>
      <c r="H371" s="39">
        <v>627</v>
      </c>
      <c r="I371" s="36">
        <f t="shared" si="48"/>
        <v>627</v>
      </c>
      <c r="J371" s="45">
        <v>10</v>
      </c>
      <c r="K371" s="46">
        <f t="shared" si="49"/>
        <v>120</v>
      </c>
      <c r="L371" s="42">
        <f t="shared" si="50"/>
        <v>14</v>
      </c>
      <c r="M371" s="24">
        <f t="shared" si="51"/>
        <v>169</v>
      </c>
      <c r="N371" s="26">
        <v>0</v>
      </c>
      <c r="O371" s="61">
        <v>0</v>
      </c>
      <c r="P371" s="60">
        <f t="shared" si="55"/>
        <v>-627</v>
      </c>
      <c r="Q371" s="55">
        <f t="shared" si="53"/>
        <v>0</v>
      </c>
      <c r="R371" s="59" t="str">
        <f t="shared" si="52"/>
        <v>SIM</v>
      </c>
      <c r="S371" s="15"/>
    </row>
    <row r="372" spans="2:19" x14ac:dyDescent="0.2">
      <c r="B372" s="5" t="s">
        <v>581</v>
      </c>
      <c r="C372" s="5" t="s">
        <v>206</v>
      </c>
      <c r="D372" s="22">
        <f t="shared" si="47"/>
        <v>10</v>
      </c>
      <c r="E372" s="5" t="s">
        <v>357</v>
      </c>
      <c r="F372" s="20">
        <v>39415</v>
      </c>
      <c r="G372" s="34">
        <v>1</v>
      </c>
      <c r="H372" s="39">
        <v>1095</v>
      </c>
      <c r="I372" s="36">
        <f t="shared" si="48"/>
        <v>1095</v>
      </c>
      <c r="J372" s="45">
        <v>10</v>
      </c>
      <c r="K372" s="46">
        <f t="shared" si="49"/>
        <v>120</v>
      </c>
      <c r="L372" s="42">
        <f t="shared" si="50"/>
        <v>14</v>
      </c>
      <c r="M372" s="24">
        <f t="shared" si="51"/>
        <v>169</v>
      </c>
      <c r="N372" s="26">
        <v>0</v>
      </c>
      <c r="O372" s="61">
        <v>0</v>
      </c>
      <c r="P372" s="60">
        <f t="shared" si="55"/>
        <v>-1095</v>
      </c>
      <c r="Q372" s="55">
        <f t="shared" si="53"/>
        <v>0</v>
      </c>
      <c r="R372" s="59" t="str">
        <f t="shared" si="52"/>
        <v>SIM</v>
      </c>
      <c r="S372" s="15"/>
    </row>
    <row r="373" spans="2:19" x14ac:dyDescent="0.2">
      <c r="B373" s="5" t="s">
        <v>581</v>
      </c>
      <c r="C373" s="5" t="s">
        <v>208</v>
      </c>
      <c r="D373" s="22">
        <f t="shared" si="47"/>
        <v>10</v>
      </c>
      <c r="E373" s="5" t="s">
        <v>104</v>
      </c>
      <c r="F373" s="20">
        <v>39416</v>
      </c>
      <c r="G373" s="34">
        <v>1</v>
      </c>
      <c r="H373" s="64">
        <v>899</v>
      </c>
      <c r="I373" s="36">
        <f t="shared" si="48"/>
        <v>899</v>
      </c>
      <c r="J373" s="45">
        <v>10</v>
      </c>
      <c r="K373" s="46">
        <f t="shared" si="49"/>
        <v>120</v>
      </c>
      <c r="L373" s="42">
        <f t="shared" si="50"/>
        <v>14</v>
      </c>
      <c r="M373" s="24">
        <f t="shared" si="51"/>
        <v>169</v>
      </c>
      <c r="N373" s="26">
        <v>0</v>
      </c>
      <c r="O373" s="61">
        <v>0</v>
      </c>
      <c r="P373" s="60">
        <f t="shared" si="55"/>
        <v>-899</v>
      </c>
      <c r="Q373" s="55">
        <f t="shared" si="53"/>
        <v>0</v>
      </c>
      <c r="R373" s="59" t="str">
        <f t="shared" si="52"/>
        <v>SIM</v>
      </c>
      <c r="S373" s="15"/>
    </row>
    <row r="374" spans="2:19" x14ac:dyDescent="0.2">
      <c r="B374" s="5" t="s">
        <v>581</v>
      </c>
      <c r="C374" s="5" t="s">
        <v>206</v>
      </c>
      <c r="D374" s="22">
        <f t="shared" si="47"/>
        <v>10</v>
      </c>
      <c r="E374" s="5" t="s">
        <v>358</v>
      </c>
      <c r="F374" s="20">
        <v>39416</v>
      </c>
      <c r="G374" s="34">
        <v>3</v>
      </c>
      <c r="H374" s="64">
        <v>200</v>
      </c>
      <c r="I374" s="36">
        <f t="shared" si="48"/>
        <v>600</v>
      </c>
      <c r="J374" s="45">
        <v>10</v>
      </c>
      <c r="K374" s="46">
        <f t="shared" si="49"/>
        <v>120</v>
      </c>
      <c r="L374" s="42">
        <f t="shared" si="50"/>
        <v>14</v>
      </c>
      <c r="M374" s="24">
        <f t="shared" si="51"/>
        <v>169</v>
      </c>
      <c r="N374" s="26">
        <v>0</v>
      </c>
      <c r="O374" s="61">
        <v>0</v>
      </c>
      <c r="P374" s="60">
        <f t="shared" si="55"/>
        <v>-600</v>
      </c>
      <c r="Q374" s="55">
        <f t="shared" si="53"/>
        <v>0</v>
      </c>
      <c r="R374" s="59" t="str">
        <f t="shared" si="52"/>
        <v>SIM</v>
      </c>
      <c r="S374" s="15"/>
    </row>
    <row r="375" spans="2:19" x14ac:dyDescent="0.2">
      <c r="B375" s="5" t="s">
        <v>581</v>
      </c>
      <c r="C375" s="5" t="s">
        <v>206</v>
      </c>
      <c r="D375" s="22">
        <f t="shared" si="47"/>
        <v>10</v>
      </c>
      <c r="E375" s="5" t="s">
        <v>359</v>
      </c>
      <c r="F375" s="20">
        <v>39416</v>
      </c>
      <c r="G375" s="34">
        <v>2</v>
      </c>
      <c r="H375" s="64">
        <v>231</v>
      </c>
      <c r="I375" s="36">
        <f t="shared" si="48"/>
        <v>462</v>
      </c>
      <c r="J375" s="45">
        <v>10</v>
      </c>
      <c r="K375" s="46">
        <f t="shared" si="49"/>
        <v>120</v>
      </c>
      <c r="L375" s="42">
        <f t="shared" si="50"/>
        <v>14</v>
      </c>
      <c r="M375" s="24">
        <f t="shared" si="51"/>
        <v>169</v>
      </c>
      <c r="N375" s="26">
        <v>0</v>
      </c>
      <c r="O375" s="61">
        <v>0</v>
      </c>
      <c r="P375" s="60">
        <f t="shared" si="55"/>
        <v>-462</v>
      </c>
      <c r="Q375" s="55">
        <f t="shared" si="53"/>
        <v>0</v>
      </c>
      <c r="R375" s="59" t="str">
        <f t="shared" si="52"/>
        <v>SIM</v>
      </c>
      <c r="S375" s="15"/>
    </row>
    <row r="376" spans="2:19" x14ac:dyDescent="0.2">
      <c r="B376" s="5" t="s">
        <v>581</v>
      </c>
      <c r="C376" s="5" t="s">
        <v>206</v>
      </c>
      <c r="D376" s="22">
        <f t="shared" si="47"/>
        <v>10</v>
      </c>
      <c r="E376" s="5" t="s">
        <v>239</v>
      </c>
      <c r="F376" s="20">
        <v>39416</v>
      </c>
      <c r="G376" s="34">
        <v>6</v>
      </c>
      <c r="H376" s="64">
        <v>74</v>
      </c>
      <c r="I376" s="36">
        <f t="shared" si="48"/>
        <v>444</v>
      </c>
      <c r="J376" s="45">
        <v>10</v>
      </c>
      <c r="K376" s="46">
        <f t="shared" si="49"/>
        <v>120</v>
      </c>
      <c r="L376" s="42">
        <f t="shared" si="50"/>
        <v>14</v>
      </c>
      <c r="M376" s="24">
        <f t="shared" si="51"/>
        <v>169</v>
      </c>
      <c r="N376" s="26">
        <v>0</v>
      </c>
      <c r="O376" s="61">
        <v>0</v>
      </c>
      <c r="P376" s="60">
        <f t="shared" si="55"/>
        <v>-444</v>
      </c>
      <c r="Q376" s="55">
        <f t="shared" si="53"/>
        <v>0</v>
      </c>
      <c r="R376" s="59" t="str">
        <f t="shared" si="52"/>
        <v>SIM</v>
      </c>
      <c r="S376" s="15"/>
    </row>
    <row r="377" spans="2:19" x14ac:dyDescent="0.2">
      <c r="B377" s="5" t="s">
        <v>581</v>
      </c>
      <c r="C377" s="5" t="s">
        <v>206</v>
      </c>
      <c r="D377" s="22">
        <f t="shared" si="47"/>
        <v>10</v>
      </c>
      <c r="E377" s="5" t="s">
        <v>360</v>
      </c>
      <c r="F377" s="20">
        <v>39416</v>
      </c>
      <c r="G377" s="34">
        <v>2</v>
      </c>
      <c r="H377" s="64">
        <v>210</v>
      </c>
      <c r="I377" s="36">
        <f t="shared" si="48"/>
        <v>420</v>
      </c>
      <c r="J377" s="45">
        <v>10</v>
      </c>
      <c r="K377" s="46">
        <f t="shared" si="49"/>
        <v>120</v>
      </c>
      <c r="L377" s="42">
        <f t="shared" si="50"/>
        <v>14</v>
      </c>
      <c r="M377" s="24">
        <f t="shared" si="51"/>
        <v>169</v>
      </c>
      <c r="N377" s="26">
        <v>0</v>
      </c>
      <c r="O377" s="61">
        <v>0</v>
      </c>
      <c r="P377" s="60">
        <f t="shared" si="55"/>
        <v>-420</v>
      </c>
      <c r="Q377" s="55">
        <f t="shared" si="53"/>
        <v>0</v>
      </c>
      <c r="R377" s="59" t="str">
        <f t="shared" si="52"/>
        <v>SIM</v>
      </c>
      <c r="S377" s="15"/>
    </row>
    <row r="378" spans="2:19" x14ac:dyDescent="0.2">
      <c r="B378" s="5" t="s">
        <v>581</v>
      </c>
      <c r="C378" s="5" t="s">
        <v>208</v>
      </c>
      <c r="D378" s="22">
        <f t="shared" si="47"/>
        <v>10</v>
      </c>
      <c r="E378" s="5" t="s">
        <v>101</v>
      </c>
      <c r="F378" s="20">
        <v>39468</v>
      </c>
      <c r="G378" s="34">
        <v>1</v>
      </c>
      <c r="H378" s="39">
        <v>480</v>
      </c>
      <c r="I378" s="36">
        <f t="shared" si="48"/>
        <v>480</v>
      </c>
      <c r="J378" s="45">
        <v>10</v>
      </c>
      <c r="K378" s="46">
        <f t="shared" si="49"/>
        <v>120</v>
      </c>
      <c r="L378" s="42">
        <f t="shared" si="50"/>
        <v>13</v>
      </c>
      <c r="M378" s="24">
        <f t="shared" si="51"/>
        <v>167</v>
      </c>
      <c r="N378" s="26">
        <v>0</v>
      </c>
      <c r="O378" s="61">
        <v>0</v>
      </c>
      <c r="P378" s="60">
        <f t="shared" si="55"/>
        <v>-480</v>
      </c>
      <c r="Q378" s="55">
        <f t="shared" si="53"/>
        <v>0</v>
      </c>
      <c r="R378" s="59" t="str">
        <f t="shared" si="52"/>
        <v>SIM</v>
      </c>
      <c r="S378" s="15"/>
    </row>
    <row r="379" spans="2:19" x14ac:dyDescent="0.2">
      <c r="B379" s="5" t="s">
        <v>581</v>
      </c>
      <c r="C379" s="5" t="s">
        <v>208</v>
      </c>
      <c r="D379" s="22">
        <f t="shared" si="47"/>
        <v>10</v>
      </c>
      <c r="E379" s="5" t="s">
        <v>105</v>
      </c>
      <c r="F379" s="20">
        <v>39486</v>
      </c>
      <c r="G379" s="34">
        <v>2</v>
      </c>
      <c r="H379" s="39">
        <v>185</v>
      </c>
      <c r="I379" s="36">
        <f t="shared" si="48"/>
        <v>370</v>
      </c>
      <c r="J379" s="45">
        <v>10</v>
      </c>
      <c r="K379" s="46">
        <f t="shared" si="49"/>
        <v>120</v>
      </c>
      <c r="L379" s="42">
        <f t="shared" si="50"/>
        <v>13</v>
      </c>
      <c r="M379" s="24">
        <f t="shared" si="51"/>
        <v>166</v>
      </c>
      <c r="N379" s="26">
        <v>0</v>
      </c>
      <c r="O379" s="61">
        <v>0</v>
      </c>
      <c r="P379" s="60">
        <f t="shared" si="55"/>
        <v>-370</v>
      </c>
      <c r="Q379" s="55">
        <f t="shared" si="53"/>
        <v>0</v>
      </c>
      <c r="R379" s="59" t="str">
        <f t="shared" si="52"/>
        <v>SIM</v>
      </c>
      <c r="S379" s="15"/>
    </row>
    <row r="380" spans="2:19" x14ac:dyDescent="0.2">
      <c r="B380" s="5" t="s">
        <v>581</v>
      </c>
      <c r="C380" s="5" t="s">
        <v>205</v>
      </c>
      <c r="D380" s="22">
        <f t="shared" si="47"/>
        <v>20</v>
      </c>
      <c r="E380" s="5" t="s">
        <v>475</v>
      </c>
      <c r="F380" s="20">
        <v>39513</v>
      </c>
      <c r="G380" s="34">
        <v>13</v>
      </c>
      <c r="H380" s="39">
        <v>665</v>
      </c>
      <c r="I380" s="36">
        <f t="shared" si="48"/>
        <v>8645</v>
      </c>
      <c r="J380" s="45">
        <v>5</v>
      </c>
      <c r="K380" s="46">
        <f t="shared" si="49"/>
        <v>60</v>
      </c>
      <c r="L380" s="42">
        <f t="shared" si="50"/>
        <v>13</v>
      </c>
      <c r="M380" s="24">
        <f t="shared" si="51"/>
        <v>165</v>
      </c>
      <c r="N380" s="26">
        <v>0</v>
      </c>
      <c r="O380" s="61">
        <v>0</v>
      </c>
      <c r="P380" s="60">
        <f t="shared" si="55"/>
        <v>-8645</v>
      </c>
      <c r="Q380" s="55">
        <f t="shared" si="53"/>
        <v>0</v>
      </c>
      <c r="R380" s="59" t="str">
        <f t="shared" si="52"/>
        <v>SIM</v>
      </c>
      <c r="S380" s="15"/>
    </row>
    <row r="381" spans="2:19" x14ac:dyDescent="0.2">
      <c r="B381" s="5" t="s">
        <v>581</v>
      </c>
      <c r="C381" s="5" t="s">
        <v>205</v>
      </c>
      <c r="D381" s="22">
        <f t="shared" si="47"/>
        <v>20</v>
      </c>
      <c r="E381" s="5" t="s">
        <v>493</v>
      </c>
      <c r="F381" s="20">
        <v>39513</v>
      </c>
      <c r="G381" s="34">
        <v>1</v>
      </c>
      <c r="H381" s="39">
        <v>4138</v>
      </c>
      <c r="I381" s="36">
        <f t="shared" si="48"/>
        <v>4138</v>
      </c>
      <c r="J381" s="45">
        <v>5</v>
      </c>
      <c r="K381" s="46">
        <f t="shared" si="49"/>
        <v>60</v>
      </c>
      <c r="L381" s="42">
        <f t="shared" si="50"/>
        <v>13</v>
      </c>
      <c r="M381" s="24">
        <f t="shared" si="51"/>
        <v>165</v>
      </c>
      <c r="N381" s="26">
        <v>0</v>
      </c>
      <c r="O381" s="61">
        <v>0</v>
      </c>
      <c r="P381" s="60">
        <f t="shared" si="55"/>
        <v>-4138</v>
      </c>
      <c r="Q381" s="55">
        <f t="shared" si="53"/>
        <v>0</v>
      </c>
      <c r="R381" s="59" t="str">
        <f t="shared" si="52"/>
        <v>SIM</v>
      </c>
      <c r="S381" s="15"/>
    </row>
    <row r="382" spans="2:19" x14ac:dyDescent="0.2">
      <c r="B382" s="5" t="s">
        <v>581</v>
      </c>
      <c r="C382" s="5" t="s">
        <v>205</v>
      </c>
      <c r="D382" s="22">
        <f t="shared" si="47"/>
        <v>20</v>
      </c>
      <c r="E382" s="5" t="s">
        <v>495</v>
      </c>
      <c r="F382" s="20">
        <v>39535</v>
      </c>
      <c r="G382" s="34">
        <v>7</v>
      </c>
      <c r="H382" s="39">
        <v>500</v>
      </c>
      <c r="I382" s="36">
        <f t="shared" si="48"/>
        <v>3500</v>
      </c>
      <c r="J382" s="45">
        <v>5</v>
      </c>
      <c r="K382" s="46">
        <f t="shared" si="49"/>
        <v>60</v>
      </c>
      <c r="L382" s="42">
        <f t="shared" si="50"/>
        <v>13</v>
      </c>
      <c r="M382" s="24">
        <f t="shared" si="51"/>
        <v>165</v>
      </c>
      <c r="N382" s="26">
        <v>0</v>
      </c>
      <c r="O382" s="61">
        <v>0</v>
      </c>
      <c r="P382" s="60">
        <f t="shared" si="55"/>
        <v>-3500</v>
      </c>
      <c r="Q382" s="55">
        <f t="shared" si="53"/>
        <v>0</v>
      </c>
      <c r="R382" s="59" t="str">
        <f t="shared" si="52"/>
        <v>SIM</v>
      </c>
      <c r="S382" s="15"/>
    </row>
    <row r="383" spans="2:19" x14ac:dyDescent="0.2">
      <c r="B383" s="5" t="s">
        <v>581</v>
      </c>
      <c r="C383" s="5" t="s">
        <v>205</v>
      </c>
      <c r="D383" s="22">
        <f t="shared" si="47"/>
        <v>20</v>
      </c>
      <c r="E383" s="5" t="s">
        <v>494</v>
      </c>
      <c r="F383" s="20">
        <v>39535</v>
      </c>
      <c r="G383" s="34">
        <v>7</v>
      </c>
      <c r="H383" s="64">
        <v>2072</v>
      </c>
      <c r="I383" s="36">
        <f t="shared" si="48"/>
        <v>14504</v>
      </c>
      <c r="J383" s="45">
        <v>5</v>
      </c>
      <c r="K383" s="46">
        <f t="shared" si="49"/>
        <v>60</v>
      </c>
      <c r="L383" s="42">
        <f t="shared" si="50"/>
        <v>13</v>
      </c>
      <c r="M383" s="24">
        <f t="shared" si="51"/>
        <v>165</v>
      </c>
      <c r="N383" s="26">
        <v>0</v>
      </c>
      <c r="O383" s="61">
        <v>0</v>
      </c>
      <c r="P383" s="60">
        <f t="shared" si="55"/>
        <v>-14504</v>
      </c>
      <c r="Q383" s="55">
        <f t="shared" si="53"/>
        <v>0</v>
      </c>
      <c r="R383" s="59" t="str">
        <f t="shared" si="52"/>
        <v>SIM</v>
      </c>
      <c r="S383" s="15"/>
    </row>
    <row r="384" spans="2:19" x14ac:dyDescent="0.2">
      <c r="B384" s="5" t="s">
        <v>581</v>
      </c>
      <c r="C384" s="5" t="s">
        <v>206</v>
      </c>
      <c r="D384" s="22">
        <f t="shared" si="47"/>
        <v>10</v>
      </c>
      <c r="E384" s="5" t="s">
        <v>361</v>
      </c>
      <c r="F384" s="20">
        <v>39610</v>
      </c>
      <c r="G384" s="34">
        <v>3</v>
      </c>
      <c r="H384" s="39">
        <v>851</v>
      </c>
      <c r="I384" s="36">
        <f t="shared" si="48"/>
        <v>2553</v>
      </c>
      <c r="J384" s="45">
        <v>10</v>
      </c>
      <c r="K384" s="46">
        <f t="shared" si="49"/>
        <v>120</v>
      </c>
      <c r="L384" s="42">
        <f t="shared" si="50"/>
        <v>13</v>
      </c>
      <c r="M384" s="24">
        <f t="shared" si="51"/>
        <v>162</v>
      </c>
      <c r="N384" s="26">
        <v>0</v>
      </c>
      <c r="O384" s="61">
        <v>0</v>
      </c>
      <c r="P384" s="60">
        <f t="shared" si="55"/>
        <v>-2553</v>
      </c>
      <c r="Q384" s="55">
        <f t="shared" si="53"/>
        <v>0</v>
      </c>
      <c r="R384" s="59" t="str">
        <f t="shared" si="52"/>
        <v>SIM</v>
      </c>
      <c r="S384" s="15"/>
    </row>
    <row r="385" spans="2:19" x14ac:dyDescent="0.2">
      <c r="B385" s="5" t="s">
        <v>581</v>
      </c>
      <c r="C385" s="5" t="s">
        <v>206</v>
      </c>
      <c r="D385" s="22">
        <f t="shared" si="47"/>
        <v>10</v>
      </c>
      <c r="E385" s="5" t="s">
        <v>362</v>
      </c>
      <c r="F385" s="20">
        <v>39610</v>
      </c>
      <c r="G385" s="34">
        <v>1</v>
      </c>
      <c r="H385" s="39">
        <v>218</v>
      </c>
      <c r="I385" s="36">
        <f t="shared" si="48"/>
        <v>218</v>
      </c>
      <c r="J385" s="45">
        <v>10</v>
      </c>
      <c r="K385" s="46">
        <f t="shared" si="49"/>
        <v>120</v>
      </c>
      <c r="L385" s="42">
        <f t="shared" si="50"/>
        <v>13</v>
      </c>
      <c r="M385" s="24">
        <f t="shared" si="51"/>
        <v>162</v>
      </c>
      <c r="N385" s="26">
        <v>0</v>
      </c>
      <c r="O385" s="61">
        <v>0</v>
      </c>
      <c r="P385" s="60">
        <f t="shared" si="55"/>
        <v>-218</v>
      </c>
      <c r="Q385" s="55">
        <f t="shared" si="53"/>
        <v>0</v>
      </c>
      <c r="R385" s="59" t="str">
        <f t="shared" si="52"/>
        <v>SIM</v>
      </c>
      <c r="S385" s="15"/>
    </row>
    <row r="386" spans="2:19" x14ac:dyDescent="0.2">
      <c r="B386" s="5" t="s">
        <v>581</v>
      </c>
      <c r="C386" s="5" t="s">
        <v>206</v>
      </c>
      <c r="D386" s="22">
        <f t="shared" si="47"/>
        <v>10</v>
      </c>
      <c r="E386" s="5" t="s">
        <v>241</v>
      </c>
      <c r="F386" s="20">
        <v>39638</v>
      </c>
      <c r="G386" s="34">
        <v>1</v>
      </c>
      <c r="H386" s="39">
        <v>65</v>
      </c>
      <c r="I386" s="36">
        <f t="shared" si="48"/>
        <v>65</v>
      </c>
      <c r="J386" s="45">
        <v>10</v>
      </c>
      <c r="K386" s="46">
        <f t="shared" si="49"/>
        <v>120</v>
      </c>
      <c r="L386" s="42">
        <f t="shared" si="50"/>
        <v>13</v>
      </c>
      <c r="M386" s="24">
        <f t="shared" si="51"/>
        <v>161</v>
      </c>
      <c r="N386" s="26">
        <v>0</v>
      </c>
      <c r="O386" s="61">
        <v>0</v>
      </c>
      <c r="P386" s="60">
        <f t="shared" si="55"/>
        <v>-65</v>
      </c>
      <c r="Q386" s="55">
        <f t="shared" si="53"/>
        <v>0</v>
      </c>
      <c r="R386" s="59" t="str">
        <f t="shared" si="52"/>
        <v>SIM</v>
      </c>
      <c r="S386" s="15"/>
    </row>
    <row r="387" spans="2:19" x14ac:dyDescent="0.2">
      <c r="B387" s="5" t="s">
        <v>581</v>
      </c>
      <c r="C387" s="5" t="s">
        <v>206</v>
      </c>
      <c r="D387" s="22">
        <f t="shared" si="47"/>
        <v>10</v>
      </c>
      <c r="E387" s="5" t="s">
        <v>363</v>
      </c>
      <c r="F387" s="20">
        <v>39638</v>
      </c>
      <c r="G387" s="34">
        <v>2</v>
      </c>
      <c r="H387" s="39">
        <v>97.5</v>
      </c>
      <c r="I387" s="36">
        <f t="shared" si="48"/>
        <v>195</v>
      </c>
      <c r="J387" s="45">
        <v>10</v>
      </c>
      <c r="K387" s="46">
        <f t="shared" si="49"/>
        <v>120</v>
      </c>
      <c r="L387" s="42">
        <f t="shared" si="50"/>
        <v>13</v>
      </c>
      <c r="M387" s="24">
        <f t="shared" si="51"/>
        <v>161</v>
      </c>
      <c r="N387" s="26">
        <v>0</v>
      </c>
      <c r="O387" s="61">
        <v>0</v>
      </c>
      <c r="P387" s="60">
        <f t="shared" si="55"/>
        <v>-195</v>
      </c>
      <c r="Q387" s="55">
        <f t="shared" si="53"/>
        <v>0</v>
      </c>
      <c r="R387" s="59" t="str">
        <f t="shared" si="52"/>
        <v>SIM</v>
      </c>
      <c r="S387" s="15"/>
    </row>
    <row r="388" spans="2:19" x14ac:dyDescent="0.2">
      <c r="B388" s="5" t="s">
        <v>581</v>
      </c>
      <c r="C388" s="5" t="s">
        <v>206</v>
      </c>
      <c r="D388" s="22">
        <f t="shared" ref="D388:D451" si="56">((12*100)/K388)</f>
        <v>10</v>
      </c>
      <c r="E388" s="5" t="s">
        <v>364</v>
      </c>
      <c r="F388" s="20">
        <v>39638</v>
      </c>
      <c r="G388" s="34">
        <v>1</v>
      </c>
      <c r="H388" s="39">
        <v>189</v>
      </c>
      <c r="I388" s="36">
        <f t="shared" ref="I388:I451" si="57">G388*H388</f>
        <v>189</v>
      </c>
      <c r="J388" s="45">
        <v>10</v>
      </c>
      <c r="K388" s="46">
        <f t="shared" ref="K388:K451" si="58">J388*12</f>
        <v>120</v>
      </c>
      <c r="L388" s="42">
        <f t="shared" ref="L388:L451" si="59">DATEDIF(F388,$F$2,"Y")</f>
        <v>13</v>
      </c>
      <c r="M388" s="24">
        <f t="shared" ref="M388:M451" si="60">DATEDIF(F388,$F$2,"M")</f>
        <v>161</v>
      </c>
      <c r="N388" s="26">
        <v>0</v>
      </c>
      <c r="O388" s="61">
        <v>0</v>
      </c>
      <c r="P388" s="60">
        <f t="shared" si="55"/>
        <v>-189</v>
      </c>
      <c r="Q388" s="55">
        <f t="shared" si="53"/>
        <v>0</v>
      </c>
      <c r="R388" s="59" t="str">
        <f t="shared" ref="R388:R451" si="61">IF(M388&gt;K388,"SIM","NÃO")</f>
        <v>SIM</v>
      </c>
      <c r="S388" s="15"/>
    </row>
    <row r="389" spans="2:19" x14ac:dyDescent="0.2">
      <c r="B389" s="5" t="s">
        <v>581</v>
      </c>
      <c r="C389" s="5" t="s">
        <v>208</v>
      </c>
      <c r="D389" s="22">
        <f t="shared" si="56"/>
        <v>10</v>
      </c>
      <c r="E389" s="5" t="s">
        <v>106</v>
      </c>
      <c r="F389" s="20">
        <v>39666</v>
      </c>
      <c r="G389" s="34">
        <v>1</v>
      </c>
      <c r="H389" s="39">
        <v>649</v>
      </c>
      <c r="I389" s="36">
        <f t="shared" si="57"/>
        <v>649</v>
      </c>
      <c r="J389" s="45">
        <v>10</v>
      </c>
      <c r="K389" s="46">
        <f t="shared" si="58"/>
        <v>120</v>
      </c>
      <c r="L389" s="42">
        <f t="shared" si="59"/>
        <v>13</v>
      </c>
      <c r="M389" s="24">
        <f t="shared" si="60"/>
        <v>160</v>
      </c>
      <c r="N389" s="26">
        <v>0</v>
      </c>
      <c r="O389" s="61">
        <v>0</v>
      </c>
      <c r="P389" s="60">
        <f t="shared" si="55"/>
        <v>-649</v>
      </c>
      <c r="Q389" s="55">
        <f t="shared" ref="Q389:Q452" si="62">I389+P389</f>
        <v>0</v>
      </c>
      <c r="R389" s="59" t="str">
        <f t="shared" si="61"/>
        <v>SIM</v>
      </c>
      <c r="S389" s="15"/>
    </row>
    <row r="390" spans="2:19" x14ac:dyDescent="0.2">
      <c r="B390" s="5" t="s">
        <v>581</v>
      </c>
      <c r="C390" s="5" t="s">
        <v>208</v>
      </c>
      <c r="D390" s="22">
        <f t="shared" si="56"/>
        <v>10</v>
      </c>
      <c r="E390" s="5" t="s">
        <v>107</v>
      </c>
      <c r="F390" s="20">
        <v>39679</v>
      </c>
      <c r="G390" s="34">
        <v>1</v>
      </c>
      <c r="H390" s="39">
        <v>462</v>
      </c>
      <c r="I390" s="36">
        <f t="shared" si="57"/>
        <v>462</v>
      </c>
      <c r="J390" s="45">
        <v>10</v>
      </c>
      <c r="K390" s="46">
        <f t="shared" si="58"/>
        <v>120</v>
      </c>
      <c r="L390" s="42">
        <f t="shared" si="59"/>
        <v>13</v>
      </c>
      <c r="M390" s="24">
        <f t="shared" si="60"/>
        <v>160</v>
      </c>
      <c r="N390" s="26">
        <v>0</v>
      </c>
      <c r="O390" s="61">
        <v>0</v>
      </c>
      <c r="P390" s="60">
        <f t="shared" si="55"/>
        <v>-462</v>
      </c>
      <c r="Q390" s="55">
        <f t="shared" si="62"/>
        <v>0</v>
      </c>
      <c r="R390" s="59" t="str">
        <f t="shared" si="61"/>
        <v>SIM</v>
      </c>
      <c r="S390" s="15"/>
    </row>
    <row r="391" spans="2:19" x14ac:dyDescent="0.2">
      <c r="B391" s="5" t="s">
        <v>581</v>
      </c>
      <c r="C391" s="5" t="s">
        <v>206</v>
      </c>
      <c r="D391" s="22">
        <f t="shared" si="56"/>
        <v>10</v>
      </c>
      <c r="E391" s="5" t="s">
        <v>365</v>
      </c>
      <c r="F391" s="20">
        <v>39680</v>
      </c>
      <c r="G391" s="34">
        <v>1</v>
      </c>
      <c r="H391" s="39">
        <v>248</v>
      </c>
      <c r="I391" s="36">
        <f t="shared" si="57"/>
        <v>248</v>
      </c>
      <c r="J391" s="45">
        <v>10</v>
      </c>
      <c r="K391" s="46">
        <f t="shared" si="58"/>
        <v>120</v>
      </c>
      <c r="L391" s="42">
        <f t="shared" si="59"/>
        <v>13</v>
      </c>
      <c r="M391" s="24">
        <f t="shared" si="60"/>
        <v>160</v>
      </c>
      <c r="N391" s="26">
        <v>0</v>
      </c>
      <c r="O391" s="61">
        <v>0</v>
      </c>
      <c r="P391" s="60">
        <f t="shared" si="55"/>
        <v>-248</v>
      </c>
      <c r="Q391" s="55">
        <f t="shared" si="62"/>
        <v>0</v>
      </c>
      <c r="R391" s="59" t="str">
        <f t="shared" si="61"/>
        <v>SIM</v>
      </c>
      <c r="S391" s="15"/>
    </row>
    <row r="392" spans="2:19" x14ac:dyDescent="0.2">
      <c r="B392" s="5" t="s">
        <v>581</v>
      </c>
      <c r="C392" s="5" t="s">
        <v>205</v>
      </c>
      <c r="D392" s="22">
        <f t="shared" si="56"/>
        <v>20</v>
      </c>
      <c r="E392" s="5" t="s">
        <v>496</v>
      </c>
      <c r="F392" s="20">
        <v>39682</v>
      </c>
      <c r="G392" s="34">
        <v>5</v>
      </c>
      <c r="H392" s="39">
        <v>2065.5</v>
      </c>
      <c r="I392" s="36">
        <f t="shared" si="57"/>
        <v>10327.5</v>
      </c>
      <c r="J392" s="45">
        <v>5</v>
      </c>
      <c r="K392" s="46">
        <f t="shared" si="58"/>
        <v>60</v>
      </c>
      <c r="L392" s="42">
        <f t="shared" si="59"/>
        <v>13</v>
      </c>
      <c r="M392" s="24">
        <f t="shared" si="60"/>
        <v>160</v>
      </c>
      <c r="N392" s="26">
        <v>0</v>
      </c>
      <c r="O392" s="61">
        <v>0</v>
      </c>
      <c r="P392" s="60">
        <f t="shared" si="55"/>
        <v>-10327.5</v>
      </c>
      <c r="Q392" s="55">
        <f t="shared" si="62"/>
        <v>0</v>
      </c>
      <c r="R392" s="59" t="str">
        <f t="shared" si="61"/>
        <v>SIM</v>
      </c>
      <c r="S392" s="15"/>
    </row>
    <row r="393" spans="2:19" x14ac:dyDescent="0.2">
      <c r="B393" s="5" t="s">
        <v>581</v>
      </c>
      <c r="C393" s="5" t="s">
        <v>205</v>
      </c>
      <c r="D393" s="22">
        <f t="shared" si="56"/>
        <v>20</v>
      </c>
      <c r="E393" s="5" t="s">
        <v>495</v>
      </c>
      <c r="F393" s="20">
        <v>39682</v>
      </c>
      <c r="G393" s="34">
        <v>4</v>
      </c>
      <c r="H393" s="39">
        <v>506.5</v>
      </c>
      <c r="I393" s="36">
        <f t="shared" si="57"/>
        <v>2026</v>
      </c>
      <c r="J393" s="45">
        <v>5</v>
      </c>
      <c r="K393" s="46">
        <f t="shared" si="58"/>
        <v>60</v>
      </c>
      <c r="L393" s="42">
        <f t="shared" si="59"/>
        <v>13</v>
      </c>
      <c r="M393" s="24">
        <f t="shared" si="60"/>
        <v>160</v>
      </c>
      <c r="N393" s="26">
        <v>0</v>
      </c>
      <c r="O393" s="61">
        <v>0</v>
      </c>
      <c r="P393" s="60">
        <f t="shared" si="55"/>
        <v>-2026</v>
      </c>
      <c r="Q393" s="55">
        <f t="shared" si="62"/>
        <v>0</v>
      </c>
      <c r="R393" s="59" t="str">
        <f t="shared" si="61"/>
        <v>SIM</v>
      </c>
      <c r="S393" s="15"/>
    </row>
    <row r="394" spans="2:19" x14ac:dyDescent="0.2">
      <c r="B394" s="5" t="s">
        <v>581</v>
      </c>
      <c r="C394" s="5" t="s">
        <v>206</v>
      </c>
      <c r="D394" s="22">
        <f t="shared" si="56"/>
        <v>10</v>
      </c>
      <c r="E394" s="5" t="s">
        <v>366</v>
      </c>
      <c r="F394" s="20">
        <v>39685</v>
      </c>
      <c r="G394" s="34">
        <v>1</v>
      </c>
      <c r="H394" s="39">
        <v>229</v>
      </c>
      <c r="I394" s="36">
        <f t="shared" si="57"/>
        <v>229</v>
      </c>
      <c r="J394" s="45">
        <v>10</v>
      </c>
      <c r="K394" s="46">
        <f t="shared" si="58"/>
        <v>120</v>
      </c>
      <c r="L394" s="42">
        <f t="shared" si="59"/>
        <v>13</v>
      </c>
      <c r="M394" s="24">
        <f t="shared" si="60"/>
        <v>160</v>
      </c>
      <c r="N394" s="26">
        <v>0</v>
      </c>
      <c r="O394" s="61">
        <v>0</v>
      </c>
      <c r="P394" s="60">
        <f t="shared" si="55"/>
        <v>-229</v>
      </c>
      <c r="Q394" s="55">
        <f t="shared" si="62"/>
        <v>0</v>
      </c>
      <c r="R394" s="59" t="str">
        <f t="shared" si="61"/>
        <v>SIM</v>
      </c>
      <c r="S394" s="15"/>
    </row>
    <row r="395" spans="2:19" x14ac:dyDescent="0.2">
      <c r="B395" s="5" t="s">
        <v>582</v>
      </c>
      <c r="C395" s="5" t="s">
        <v>6</v>
      </c>
      <c r="D395" s="22">
        <f t="shared" si="56"/>
        <v>4</v>
      </c>
      <c r="E395" s="5" t="s">
        <v>572</v>
      </c>
      <c r="F395" s="20">
        <v>39723</v>
      </c>
      <c r="G395" s="34">
        <v>1</v>
      </c>
      <c r="H395" s="39">
        <v>132327.17000000001</v>
      </c>
      <c r="I395" s="36">
        <f t="shared" si="57"/>
        <v>132327.17000000001</v>
      </c>
      <c r="J395" s="45">
        <v>25</v>
      </c>
      <c r="K395" s="46">
        <f t="shared" si="58"/>
        <v>300</v>
      </c>
      <c r="L395" s="42">
        <f t="shared" si="59"/>
        <v>13</v>
      </c>
      <c r="M395" s="24">
        <f t="shared" si="60"/>
        <v>158</v>
      </c>
      <c r="N395" s="26">
        <v>0</v>
      </c>
      <c r="O395" s="61">
        <f>(SLN(I395,N395,K395))*-1</f>
        <v>-441.09056666666669</v>
      </c>
      <c r="P395" s="60">
        <f>O395*M395</f>
        <v>-69692.309533333333</v>
      </c>
      <c r="Q395" s="55">
        <f t="shared" si="62"/>
        <v>62634.86046666668</v>
      </c>
      <c r="R395" s="59" t="str">
        <f t="shared" si="61"/>
        <v>NÃO</v>
      </c>
      <c r="S395" s="15"/>
    </row>
    <row r="396" spans="2:19" x14ac:dyDescent="0.2">
      <c r="B396" s="5" t="s">
        <v>581</v>
      </c>
      <c r="C396" s="5" t="s">
        <v>206</v>
      </c>
      <c r="D396" s="22">
        <f t="shared" si="56"/>
        <v>10</v>
      </c>
      <c r="E396" s="5" t="s">
        <v>367</v>
      </c>
      <c r="F396" s="20">
        <v>39734</v>
      </c>
      <c r="G396" s="34">
        <v>1</v>
      </c>
      <c r="H396" s="39">
        <v>539</v>
      </c>
      <c r="I396" s="36">
        <f t="shared" si="57"/>
        <v>539</v>
      </c>
      <c r="J396" s="45">
        <v>10</v>
      </c>
      <c r="K396" s="46">
        <f t="shared" si="58"/>
        <v>120</v>
      </c>
      <c r="L396" s="42">
        <f t="shared" si="59"/>
        <v>13</v>
      </c>
      <c r="M396" s="24">
        <f t="shared" si="60"/>
        <v>158</v>
      </c>
      <c r="N396" s="26">
        <v>0</v>
      </c>
      <c r="O396" s="61">
        <v>0</v>
      </c>
      <c r="P396" s="60">
        <f t="shared" ref="P396:P424" si="63">I396*-1</f>
        <v>-539</v>
      </c>
      <c r="Q396" s="55">
        <f t="shared" si="62"/>
        <v>0</v>
      </c>
      <c r="R396" s="59" t="str">
        <f t="shared" si="61"/>
        <v>SIM</v>
      </c>
      <c r="S396" s="15"/>
    </row>
    <row r="397" spans="2:19" x14ac:dyDescent="0.2">
      <c r="B397" s="5" t="s">
        <v>581</v>
      </c>
      <c r="C397" s="5" t="s">
        <v>208</v>
      </c>
      <c r="D397" s="22">
        <f t="shared" si="56"/>
        <v>10</v>
      </c>
      <c r="E397" s="5" t="s">
        <v>108</v>
      </c>
      <c r="F397" s="20">
        <v>39760</v>
      </c>
      <c r="G397" s="34">
        <v>2</v>
      </c>
      <c r="H397" s="39">
        <v>966</v>
      </c>
      <c r="I397" s="36">
        <f t="shared" si="57"/>
        <v>1932</v>
      </c>
      <c r="J397" s="45">
        <v>10</v>
      </c>
      <c r="K397" s="46">
        <f t="shared" si="58"/>
        <v>120</v>
      </c>
      <c r="L397" s="42">
        <f t="shared" si="59"/>
        <v>13</v>
      </c>
      <c r="M397" s="24">
        <f t="shared" si="60"/>
        <v>157</v>
      </c>
      <c r="N397" s="26">
        <v>0</v>
      </c>
      <c r="O397" s="61">
        <v>0</v>
      </c>
      <c r="P397" s="60">
        <f t="shared" si="63"/>
        <v>-1932</v>
      </c>
      <c r="Q397" s="55">
        <f t="shared" si="62"/>
        <v>0</v>
      </c>
      <c r="R397" s="59" t="str">
        <f t="shared" si="61"/>
        <v>SIM</v>
      </c>
      <c r="S397" s="15"/>
    </row>
    <row r="398" spans="2:19" x14ac:dyDescent="0.2">
      <c r="B398" s="5" t="s">
        <v>581</v>
      </c>
      <c r="C398" s="5" t="s">
        <v>206</v>
      </c>
      <c r="D398" s="22">
        <f t="shared" si="56"/>
        <v>10</v>
      </c>
      <c r="E398" s="5" t="s">
        <v>368</v>
      </c>
      <c r="F398" s="20">
        <v>39766</v>
      </c>
      <c r="G398" s="34">
        <v>1</v>
      </c>
      <c r="H398" s="39">
        <v>207</v>
      </c>
      <c r="I398" s="36">
        <f t="shared" si="57"/>
        <v>207</v>
      </c>
      <c r="J398" s="45">
        <v>10</v>
      </c>
      <c r="K398" s="46">
        <f t="shared" si="58"/>
        <v>120</v>
      </c>
      <c r="L398" s="42">
        <f t="shared" si="59"/>
        <v>13</v>
      </c>
      <c r="M398" s="24">
        <f t="shared" si="60"/>
        <v>157</v>
      </c>
      <c r="N398" s="26">
        <v>0</v>
      </c>
      <c r="O398" s="61">
        <v>0</v>
      </c>
      <c r="P398" s="60">
        <f t="shared" si="63"/>
        <v>-207</v>
      </c>
      <c r="Q398" s="55">
        <f t="shared" si="62"/>
        <v>0</v>
      </c>
      <c r="R398" s="59" t="str">
        <f t="shared" si="61"/>
        <v>SIM</v>
      </c>
      <c r="S398" s="15"/>
    </row>
    <row r="399" spans="2:19" x14ac:dyDescent="0.2">
      <c r="B399" s="5" t="s">
        <v>581</v>
      </c>
      <c r="C399" s="5" t="s">
        <v>206</v>
      </c>
      <c r="D399" s="22">
        <f t="shared" si="56"/>
        <v>10</v>
      </c>
      <c r="E399" s="5" t="s">
        <v>369</v>
      </c>
      <c r="F399" s="20">
        <v>39805</v>
      </c>
      <c r="G399" s="34">
        <v>1</v>
      </c>
      <c r="H399" s="39">
        <v>734.92</v>
      </c>
      <c r="I399" s="36">
        <f t="shared" si="57"/>
        <v>734.92</v>
      </c>
      <c r="J399" s="45">
        <v>10</v>
      </c>
      <c r="K399" s="46">
        <f t="shared" si="58"/>
        <v>120</v>
      </c>
      <c r="L399" s="42">
        <f t="shared" si="59"/>
        <v>13</v>
      </c>
      <c r="M399" s="24">
        <f t="shared" si="60"/>
        <v>156</v>
      </c>
      <c r="N399" s="26">
        <v>0</v>
      </c>
      <c r="O399" s="61">
        <v>0</v>
      </c>
      <c r="P399" s="60">
        <f t="shared" si="63"/>
        <v>-734.92</v>
      </c>
      <c r="Q399" s="55">
        <f t="shared" si="62"/>
        <v>0</v>
      </c>
      <c r="R399" s="59" t="str">
        <f t="shared" si="61"/>
        <v>SIM</v>
      </c>
      <c r="S399" s="15"/>
    </row>
    <row r="400" spans="2:19" x14ac:dyDescent="0.2">
      <c r="B400" s="5" t="s">
        <v>581</v>
      </c>
      <c r="C400" s="5" t="s">
        <v>206</v>
      </c>
      <c r="D400" s="22">
        <f t="shared" si="56"/>
        <v>10</v>
      </c>
      <c r="E400" s="5" t="s">
        <v>370</v>
      </c>
      <c r="F400" s="20">
        <v>39842</v>
      </c>
      <c r="G400" s="34">
        <v>1</v>
      </c>
      <c r="H400" s="39">
        <v>175</v>
      </c>
      <c r="I400" s="36">
        <f t="shared" si="57"/>
        <v>175</v>
      </c>
      <c r="J400" s="45">
        <v>10</v>
      </c>
      <c r="K400" s="46">
        <f t="shared" si="58"/>
        <v>120</v>
      </c>
      <c r="L400" s="42">
        <f t="shared" si="59"/>
        <v>12</v>
      </c>
      <c r="M400" s="24">
        <f t="shared" si="60"/>
        <v>155</v>
      </c>
      <c r="N400" s="26">
        <v>0</v>
      </c>
      <c r="O400" s="61">
        <v>0</v>
      </c>
      <c r="P400" s="60">
        <f t="shared" si="63"/>
        <v>-175</v>
      </c>
      <c r="Q400" s="55">
        <f t="shared" si="62"/>
        <v>0</v>
      </c>
      <c r="R400" s="59" t="str">
        <f t="shared" si="61"/>
        <v>SIM</v>
      </c>
      <c r="S400" s="15"/>
    </row>
    <row r="401" spans="2:19" x14ac:dyDescent="0.2">
      <c r="B401" s="5" t="s">
        <v>581</v>
      </c>
      <c r="C401" s="5" t="s">
        <v>208</v>
      </c>
      <c r="D401" s="22">
        <f t="shared" si="56"/>
        <v>10</v>
      </c>
      <c r="E401" s="5" t="s">
        <v>76</v>
      </c>
      <c r="F401" s="20">
        <v>39846</v>
      </c>
      <c r="G401" s="34">
        <v>1</v>
      </c>
      <c r="H401" s="39">
        <v>1134</v>
      </c>
      <c r="I401" s="36">
        <f t="shared" si="57"/>
        <v>1134</v>
      </c>
      <c r="J401" s="45">
        <v>10</v>
      </c>
      <c r="K401" s="46">
        <f t="shared" si="58"/>
        <v>120</v>
      </c>
      <c r="L401" s="42">
        <f t="shared" si="59"/>
        <v>12</v>
      </c>
      <c r="M401" s="24">
        <f t="shared" si="60"/>
        <v>154</v>
      </c>
      <c r="N401" s="26">
        <v>0</v>
      </c>
      <c r="O401" s="61">
        <v>0</v>
      </c>
      <c r="P401" s="60">
        <f t="shared" si="63"/>
        <v>-1134</v>
      </c>
      <c r="Q401" s="55">
        <f t="shared" si="62"/>
        <v>0</v>
      </c>
      <c r="R401" s="59" t="str">
        <f t="shared" si="61"/>
        <v>SIM</v>
      </c>
      <c r="S401" s="15"/>
    </row>
    <row r="402" spans="2:19" x14ac:dyDescent="0.2">
      <c r="B402" s="5" t="s">
        <v>581</v>
      </c>
      <c r="C402" s="5" t="s">
        <v>208</v>
      </c>
      <c r="D402" s="22">
        <f t="shared" si="56"/>
        <v>10</v>
      </c>
      <c r="E402" s="5" t="s">
        <v>19</v>
      </c>
      <c r="F402" s="20">
        <v>39854</v>
      </c>
      <c r="G402" s="34">
        <v>1</v>
      </c>
      <c r="H402" s="39">
        <v>320</v>
      </c>
      <c r="I402" s="36">
        <f t="shared" si="57"/>
        <v>320</v>
      </c>
      <c r="J402" s="45">
        <v>10</v>
      </c>
      <c r="K402" s="46">
        <f t="shared" si="58"/>
        <v>120</v>
      </c>
      <c r="L402" s="42">
        <f t="shared" si="59"/>
        <v>12</v>
      </c>
      <c r="M402" s="24">
        <f t="shared" si="60"/>
        <v>154</v>
      </c>
      <c r="N402" s="26">
        <v>0</v>
      </c>
      <c r="O402" s="61">
        <v>0</v>
      </c>
      <c r="P402" s="60">
        <f t="shared" si="63"/>
        <v>-320</v>
      </c>
      <c r="Q402" s="55">
        <f t="shared" si="62"/>
        <v>0</v>
      </c>
      <c r="R402" s="59" t="str">
        <f t="shared" si="61"/>
        <v>SIM</v>
      </c>
      <c r="S402" s="15"/>
    </row>
    <row r="403" spans="2:19" x14ac:dyDescent="0.2">
      <c r="B403" s="5" t="s">
        <v>581</v>
      </c>
      <c r="C403" s="5" t="s">
        <v>205</v>
      </c>
      <c r="D403" s="22">
        <f t="shared" si="56"/>
        <v>20</v>
      </c>
      <c r="E403" s="5" t="s">
        <v>497</v>
      </c>
      <c r="F403" s="20">
        <v>39872</v>
      </c>
      <c r="G403" s="34">
        <v>2</v>
      </c>
      <c r="H403" s="39">
        <v>1122</v>
      </c>
      <c r="I403" s="36">
        <f t="shared" si="57"/>
        <v>2244</v>
      </c>
      <c r="J403" s="45">
        <v>5</v>
      </c>
      <c r="K403" s="46">
        <f t="shared" si="58"/>
        <v>60</v>
      </c>
      <c r="L403" s="42">
        <f t="shared" si="59"/>
        <v>12</v>
      </c>
      <c r="M403" s="24">
        <f t="shared" si="60"/>
        <v>154</v>
      </c>
      <c r="N403" s="26">
        <v>0</v>
      </c>
      <c r="O403" s="61">
        <v>0</v>
      </c>
      <c r="P403" s="60">
        <f t="shared" si="63"/>
        <v>-2244</v>
      </c>
      <c r="Q403" s="55">
        <f t="shared" si="62"/>
        <v>0</v>
      </c>
      <c r="R403" s="59" t="str">
        <f t="shared" si="61"/>
        <v>SIM</v>
      </c>
      <c r="S403" s="15"/>
    </row>
    <row r="404" spans="2:19" x14ac:dyDescent="0.2">
      <c r="B404" s="5" t="s">
        <v>581</v>
      </c>
      <c r="C404" s="5" t="s">
        <v>206</v>
      </c>
      <c r="D404" s="22">
        <f t="shared" si="56"/>
        <v>10</v>
      </c>
      <c r="E404" s="5" t="s">
        <v>371</v>
      </c>
      <c r="F404" s="20">
        <v>39873</v>
      </c>
      <c r="G404" s="34">
        <v>2</v>
      </c>
      <c r="H404" s="39">
        <v>380.5</v>
      </c>
      <c r="I404" s="36">
        <f t="shared" si="57"/>
        <v>761</v>
      </c>
      <c r="J404" s="45">
        <v>10</v>
      </c>
      <c r="K404" s="46">
        <f t="shared" si="58"/>
        <v>120</v>
      </c>
      <c r="L404" s="42">
        <f t="shared" si="59"/>
        <v>12</v>
      </c>
      <c r="M404" s="24">
        <f t="shared" si="60"/>
        <v>153</v>
      </c>
      <c r="N404" s="26">
        <v>0</v>
      </c>
      <c r="O404" s="61">
        <v>0</v>
      </c>
      <c r="P404" s="60">
        <f t="shared" si="63"/>
        <v>-761</v>
      </c>
      <c r="Q404" s="55">
        <f t="shared" si="62"/>
        <v>0</v>
      </c>
      <c r="R404" s="59" t="str">
        <f t="shared" si="61"/>
        <v>SIM</v>
      </c>
      <c r="S404" s="15"/>
    </row>
    <row r="405" spans="2:19" x14ac:dyDescent="0.2">
      <c r="B405" s="5" t="s">
        <v>581</v>
      </c>
      <c r="C405" s="5" t="s">
        <v>206</v>
      </c>
      <c r="D405" s="22">
        <f t="shared" si="56"/>
        <v>10</v>
      </c>
      <c r="E405" s="5" t="s">
        <v>306</v>
      </c>
      <c r="F405" s="20">
        <v>39891</v>
      </c>
      <c r="G405" s="34">
        <v>2</v>
      </c>
      <c r="H405" s="39">
        <v>119</v>
      </c>
      <c r="I405" s="36">
        <f t="shared" si="57"/>
        <v>238</v>
      </c>
      <c r="J405" s="45">
        <v>10</v>
      </c>
      <c r="K405" s="46">
        <f t="shared" si="58"/>
        <v>120</v>
      </c>
      <c r="L405" s="42">
        <f t="shared" si="59"/>
        <v>12</v>
      </c>
      <c r="M405" s="24">
        <f t="shared" si="60"/>
        <v>153</v>
      </c>
      <c r="N405" s="26">
        <v>0</v>
      </c>
      <c r="O405" s="61">
        <v>0</v>
      </c>
      <c r="P405" s="60">
        <f t="shared" si="63"/>
        <v>-238</v>
      </c>
      <c r="Q405" s="55">
        <f t="shared" si="62"/>
        <v>0</v>
      </c>
      <c r="R405" s="59" t="str">
        <f t="shared" si="61"/>
        <v>SIM</v>
      </c>
      <c r="S405" s="15"/>
    </row>
    <row r="406" spans="2:19" x14ac:dyDescent="0.2">
      <c r="B406" s="5" t="s">
        <v>581</v>
      </c>
      <c r="C406" s="5" t="s">
        <v>206</v>
      </c>
      <c r="D406" s="22">
        <f t="shared" si="56"/>
        <v>10</v>
      </c>
      <c r="E406" s="5" t="s">
        <v>372</v>
      </c>
      <c r="F406" s="20">
        <v>39891</v>
      </c>
      <c r="G406" s="34">
        <v>1</v>
      </c>
      <c r="H406" s="39">
        <v>199</v>
      </c>
      <c r="I406" s="36">
        <f t="shared" si="57"/>
        <v>199</v>
      </c>
      <c r="J406" s="45">
        <v>10</v>
      </c>
      <c r="K406" s="46">
        <f t="shared" si="58"/>
        <v>120</v>
      </c>
      <c r="L406" s="42">
        <f t="shared" si="59"/>
        <v>12</v>
      </c>
      <c r="M406" s="24">
        <f t="shared" si="60"/>
        <v>153</v>
      </c>
      <c r="N406" s="26">
        <v>0</v>
      </c>
      <c r="O406" s="61">
        <v>0</v>
      </c>
      <c r="P406" s="60">
        <f t="shared" si="63"/>
        <v>-199</v>
      </c>
      <c r="Q406" s="55">
        <f t="shared" si="62"/>
        <v>0</v>
      </c>
      <c r="R406" s="59" t="str">
        <f t="shared" si="61"/>
        <v>SIM</v>
      </c>
      <c r="S406" s="15"/>
    </row>
    <row r="407" spans="2:19" x14ac:dyDescent="0.2">
      <c r="B407" s="5" t="s">
        <v>581</v>
      </c>
      <c r="C407" s="5" t="s">
        <v>208</v>
      </c>
      <c r="D407" s="22">
        <f t="shared" si="56"/>
        <v>10</v>
      </c>
      <c r="E407" s="5" t="s">
        <v>109</v>
      </c>
      <c r="F407" s="20">
        <v>39911</v>
      </c>
      <c r="G407" s="34">
        <v>1</v>
      </c>
      <c r="H407" s="39">
        <v>2580</v>
      </c>
      <c r="I407" s="36">
        <f t="shared" si="57"/>
        <v>2580</v>
      </c>
      <c r="J407" s="45">
        <v>10</v>
      </c>
      <c r="K407" s="46">
        <f t="shared" si="58"/>
        <v>120</v>
      </c>
      <c r="L407" s="42">
        <f t="shared" si="59"/>
        <v>12</v>
      </c>
      <c r="M407" s="24">
        <f t="shared" si="60"/>
        <v>152</v>
      </c>
      <c r="N407" s="26">
        <v>0</v>
      </c>
      <c r="O407" s="61">
        <v>0</v>
      </c>
      <c r="P407" s="60">
        <f t="shared" si="63"/>
        <v>-2580</v>
      </c>
      <c r="Q407" s="55">
        <f t="shared" si="62"/>
        <v>0</v>
      </c>
      <c r="R407" s="59" t="str">
        <f t="shared" si="61"/>
        <v>SIM</v>
      </c>
      <c r="S407" s="15"/>
    </row>
    <row r="408" spans="2:19" x14ac:dyDescent="0.2">
      <c r="B408" s="5" t="s">
        <v>581</v>
      </c>
      <c r="C408" s="5" t="s">
        <v>206</v>
      </c>
      <c r="D408" s="22">
        <f t="shared" si="56"/>
        <v>10</v>
      </c>
      <c r="E408" s="5" t="s">
        <v>373</v>
      </c>
      <c r="F408" s="20">
        <v>39912</v>
      </c>
      <c r="G408" s="34">
        <v>1</v>
      </c>
      <c r="H408" s="39">
        <v>270</v>
      </c>
      <c r="I408" s="36">
        <f t="shared" si="57"/>
        <v>270</v>
      </c>
      <c r="J408" s="45">
        <v>10</v>
      </c>
      <c r="K408" s="46">
        <f t="shared" si="58"/>
        <v>120</v>
      </c>
      <c r="L408" s="42">
        <f t="shared" si="59"/>
        <v>12</v>
      </c>
      <c r="M408" s="24">
        <f t="shared" si="60"/>
        <v>152</v>
      </c>
      <c r="N408" s="26">
        <v>0</v>
      </c>
      <c r="O408" s="61">
        <v>0</v>
      </c>
      <c r="P408" s="60">
        <f t="shared" si="63"/>
        <v>-270</v>
      </c>
      <c r="Q408" s="55">
        <f t="shared" si="62"/>
        <v>0</v>
      </c>
      <c r="R408" s="59" t="str">
        <f t="shared" si="61"/>
        <v>SIM</v>
      </c>
      <c r="S408" s="15"/>
    </row>
    <row r="409" spans="2:19" x14ac:dyDescent="0.2">
      <c r="B409" s="5" t="s">
        <v>581</v>
      </c>
      <c r="C409" s="5" t="s">
        <v>208</v>
      </c>
      <c r="D409" s="22">
        <f t="shared" si="56"/>
        <v>10</v>
      </c>
      <c r="E409" s="5" t="s">
        <v>110</v>
      </c>
      <c r="F409" s="20">
        <v>39919</v>
      </c>
      <c r="G409" s="34">
        <v>1</v>
      </c>
      <c r="H409" s="39">
        <v>320</v>
      </c>
      <c r="I409" s="36">
        <f t="shared" si="57"/>
        <v>320</v>
      </c>
      <c r="J409" s="45">
        <v>10</v>
      </c>
      <c r="K409" s="46">
        <f t="shared" si="58"/>
        <v>120</v>
      </c>
      <c r="L409" s="42">
        <f t="shared" si="59"/>
        <v>12</v>
      </c>
      <c r="M409" s="24">
        <f t="shared" si="60"/>
        <v>152</v>
      </c>
      <c r="N409" s="26">
        <v>0</v>
      </c>
      <c r="O409" s="61">
        <v>0</v>
      </c>
      <c r="P409" s="60">
        <f t="shared" si="63"/>
        <v>-320</v>
      </c>
      <c r="Q409" s="55">
        <f t="shared" si="62"/>
        <v>0</v>
      </c>
      <c r="R409" s="59" t="str">
        <f t="shared" si="61"/>
        <v>SIM</v>
      </c>
      <c r="S409" s="15"/>
    </row>
    <row r="410" spans="2:19" x14ac:dyDescent="0.2">
      <c r="B410" s="5" t="s">
        <v>581</v>
      </c>
      <c r="C410" s="5" t="s">
        <v>205</v>
      </c>
      <c r="D410" s="22">
        <f t="shared" si="56"/>
        <v>20</v>
      </c>
      <c r="E410" s="5" t="s">
        <v>498</v>
      </c>
      <c r="F410" s="20">
        <v>39927</v>
      </c>
      <c r="G410" s="34">
        <v>1</v>
      </c>
      <c r="H410" s="39">
        <v>3454.3</v>
      </c>
      <c r="I410" s="36">
        <f t="shared" si="57"/>
        <v>3454.3</v>
      </c>
      <c r="J410" s="45">
        <v>5</v>
      </c>
      <c r="K410" s="46">
        <f t="shared" si="58"/>
        <v>60</v>
      </c>
      <c r="L410" s="42">
        <f t="shared" si="59"/>
        <v>12</v>
      </c>
      <c r="M410" s="24">
        <f t="shared" si="60"/>
        <v>152</v>
      </c>
      <c r="N410" s="26">
        <v>0</v>
      </c>
      <c r="O410" s="61">
        <v>0</v>
      </c>
      <c r="P410" s="60">
        <f t="shared" si="63"/>
        <v>-3454.3</v>
      </c>
      <c r="Q410" s="55">
        <f t="shared" si="62"/>
        <v>0</v>
      </c>
      <c r="R410" s="59" t="str">
        <f t="shared" si="61"/>
        <v>SIM</v>
      </c>
      <c r="S410" s="15"/>
    </row>
    <row r="411" spans="2:19" x14ac:dyDescent="0.2">
      <c r="B411" s="5" t="s">
        <v>581</v>
      </c>
      <c r="C411" s="5" t="s">
        <v>208</v>
      </c>
      <c r="D411" s="22">
        <f t="shared" si="56"/>
        <v>10</v>
      </c>
      <c r="E411" s="5" t="s">
        <v>111</v>
      </c>
      <c r="F411" s="20">
        <v>39932</v>
      </c>
      <c r="G411" s="34">
        <v>1</v>
      </c>
      <c r="H411" s="39">
        <v>680</v>
      </c>
      <c r="I411" s="36">
        <f t="shared" si="57"/>
        <v>680</v>
      </c>
      <c r="J411" s="45">
        <v>10</v>
      </c>
      <c r="K411" s="46">
        <f t="shared" si="58"/>
        <v>120</v>
      </c>
      <c r="L411" s="42">
        <f t="shared" si="59"/>
        <v>12</v>
      </c>
      <c r="M411" s="24">
        <f t="shared" si="60"/>
        <v>152</v>
      </c>
      <c r="N411" s="26">
        <v>0</v>
      </c>
      <c r="O411" s="61">
        <v>0</v>
      </c>
      <c r="P411" s="60">
        <f t="shared" si="63"/>
        <v>-680</v>
      </c>
      <c r="Q411" s="55">
        <f t="shared" si="62"/>
        <v>0</v>
      </c>
      <c r="R411" s="59" t="str">
        <f t="shared" si="61"/>
        <v>SIM</v>
      </c>
      <c r="S411" s="15"/>
    </row>
    <row r="412" spans="2:19" x14ac:dyDescent="0.2">
      <c r="B412" s="5" t="s">
        <v>581</v>
      </c>
      <c r="C412" s="5" t="s">
        <v>208</v>
      </c>
      <c r="D412" s="22">
        <f t="shared" si="56"/>
        <v>10</v>
      </c>
      <c r="E412" s="5" t="s">
        <v>112</v>
      </c>
      <c r="F412" s="20">
        <v>39959</v>
      </c>
      <c r="G412" s="34">
        <v>1</v>
      </c>
      <c r="H412" s="39">
        <v>309</v>
      </c>
      <c r="I412" s="36">
        <f t="shared" si="57"/>
        <v>309</v>
      </c>
      <c r="J412" s="45">
        <v>10</v>
      </c>
      <c r="K412" s="46">
        <f t="shared" si="58"/>
        <v>120</v>
      </c>
      <c r="L412" s="42">
        <f t="shared" si="59"/>
        <v>12</v>
      </c>
      <c r="M412" s="24">
        <f t="shared" si="60"/>
        <v>151</v>
      </c>
      <c r="N412" s="26">
        <v>0</v>
      </c>
      <c r="O412" s="61">
        <v>0</v>
      </c>
      <c r="P412" s="60">
        <f t="shared" si="63"/>
        <v>-309</v>
      </c>
      <c r="Q412" s="55">
        <f t="shared" si="62"/>
        <v>0</v>
      </c>
      <c r="R412" s="59" t="str">
        <f t="shared" si="61"/>
        <v>SIM</v>
      </c>
      <c r="S412" s="15"/>
    </row>
    <row r="413" spans="2:19" x14ac:dyDescent="0.2">
      <c r="B413" s="5" t="s">
        <v>581</v>
      </c>
      <c r="C413" s="5" t="s">
        <v>206</v>
      </c>
      <c r="D413" s="22">
        <f t="shared" si="56"/>
        <v>10</v>
      </c>
      <c r="E413" s="5" t="s">
        <v>241</v>
      </c>
      <c r="F413" s="20">
        <v>39974</v>
      </c>
      <c r="G413" s="34">
        <v>1</v>
      </c>
      <c r="H413" s="39">
        <v>225</v>
      </c>
      <c r="I413" s="36">
        <f t="shared" si="57"/>
        <v>225</v>
      </c>
      <c r="J413" s="45">
        <v>10</v>
      </c>
      <c r="K413" s="46">
        <f t="shared" si="58"/>
        <v>120</v>
      </c>
      <c r="L413" s="42">
        <f t="shared" si="59"/>
        <v>12</v>
      </c>
      <c r="M413" s="24">
        <f t="shared" si="60"/>
        <v>150</v>
      </c>
      <c r="N413" s="26">
        <v>0</v>
      </c>
      <c r="O413" s="61">
        <v>0</v>
      </c>
      <c r="P413" s="60">
        <f t="shared" si="63"/>
        <v>-225</v>
      </c>
      <c r="Q413" s="55">
        <f t="shared" si="62"/>
        <v>0</v>
      </c>
      <c r="R413" s="59" t="str">
        <f t="shared" si="61"/>
        <v>SIM</v>
      </c>
      <c r="S413" s="15"/>
    </row>
    <row r="414" spans="2:19" x14ac:dyDescent="0.2">
      <c r="B414" s="5" t="s">
        <v>581</v>
      </c>
      <c r="C414" s="5" t="s">
        <v>206</v>
      </c>
      <c r="D414" s="22">
        <f t="shared" si="56"/>
        <v>10</v>
      </c>
      <c r="E414" s="5" t="s">
        <v>238</v>
      </c>
      <c r="F414" s="20">
        <v>39974</v>
      </c>
      <c r="G414" s="34">
        <v>2</v>
      </c>
      <c r="H414" s="39">
        <v>490</v>
      </c>
      <c r="I414" s="36">
        <f t="shared" si="57"/>
        <v>980</v>
      </c>
      <c r="J414" s="45">
        <v>10</v>
      </c>
      <c r="K414" s="46">
        <f t="shared" si="58"/>
        <v>120</v>
      </c>
      <c r="L414" s="42">
        <f t="shared" si="59"/>
        <v>12</v>
      </c>
      <c r="M414" s="24">
        <f t="shared" si="60"/>
        <v>150</v>
      </c>
      <c r="N414" s="26">
        <v>0</v>
      </c>
      <c r="O414" s="61">
        <v>0</v>
      </c>
      <c r="P414" s="60">
        <f t="shared" si="63"/>
        <v>-980</v>
      </c>
      <c r="Q414" s="55">
        <f t="shared" si="62"/>
        <v>0</v>
      </c>
      <c r="R414" s="59" t="str">
        <f t="shared" si="61"/>
        <v>SIM</v>
      </c>
      <c r="S414" s="15"/>
    </row>
    <row r="415" spans="2:19" x14ac:dyDescent="0.2">
      <c r="B415" s="5" t="s">
        <v>581</v>
      </c>
      <c r="C415" s="5" t="s">
        <v>206</v>
      </c>
      <c r="D415" s="22">
        <f t="shared" si="56"/>
        <v>10</v>
      </c>
      <c r="E415" s="5" t="s">
        <v>374</v>
      </c>
      <c r="F415" s="20">
        <v>39983</v>
      </c>
      <c r="G415" s="34">
        <v>12</v>
      </c>
      <c r="H415" s="39">
        <v>350.61</v>
      </c>
      <c r="I415" s="36">
        <f t="shared" si="57"/>
        <v>4207.32</v>
      </c>
      <c r="J415" s="45">
        <v>10</v>
      </c>
      <c r="K415" s="46">
        <f t="shared" si="58"/>
        <v>120</v>
      </c>
      <c r="L415" s="42">
        <f t="shared" si="59"/>
        <v>12</v>
      </c>
      <c r="M415" s="24">
        <f t="shared" si="60"/>
        <v>150</v>
      </c>
      <c r="N415" s="26">
        <v>0</v>
      </c>
      <c r="O415" s="61">
        <v>0</v>
      </c>
      <c r="P415" s="60">
        <f t="shared" si="63"/>
        <v>-4207.32</v>
      </c>
      <c r="Q415" s="55">
        <f t="shared" si="62"/>
        <v>0</v>
      </c>
      <c r="R415" s="59" t="str">
        <f t="shared" si="61"/>
        <v>SIM</v>
      </c>
      <c r="S415" s="15"/>
    </row>
    <row r="416" spans="2:19" x14ac:dyDescent="0.2">
      <c r="B416" s="5" t="s">
        <v>581</v>
      </c>
      <c r="C416" s="5" t="s">
        <v>205</v>
      </c>
      <c r="D416" s="22">
        <f t="shared" si="56"/>
        <v>20</v>
      </c>
      <c r="E416" s="5" t="s">
        <v>499</v>
      </c>
      <c r="F416" s="20">
        <v>39983</v>
      </c>
      <c r="G416" s="34">
        <v>15</v>
      </c>
      <c r="H416" s="64">
        <v>2047.39</v>
      </c>
      <c r="I416" s="36">
        <f t="shared" si="57"/>
        <v>30710.850000000002</v>
      </c>
      <c r="J416" s="45">
        <v>5</v>
      </c>
      <c r="K416" s="46">
        <f t="shared" si="58"/>
        <v>60</v>
      </c>
      <c r="L416" s="42">
        <f t="shared" si="59"/>
        <v>12</v>
      </c>
      <c r="M416" s="24">
        <f t="shared" si="60"/>
        <v>150</v>
      </c>
      <c r="N416" s="26">
        <v>0</v>
      </c>
      <c r="O416" s="61">
        <v>0</v>
      </c>
      <c r="P416" s="60">
        <f t="shared" si="63"/>
        <v>-30710.850000000002</v>
      </c>
      <c r="Q416" s="55">
        <f t="shared" si="62"/>
        <v>0</v>
      </c>
      <c r="R416" s="59" t="str">
        <f t="shared" si="61"/>
        <v>SIM</v>
      </c>
      <c r="S416" s="15"/>
    </row>
    <row r="417" spans="2:19" x14ac:dyDescent="0.2">
      <c r="B417" s="5" t="s">
        <v>581</v>
      </c>
      <c r="C417" s="5" t="s">
        <v>205</v>
      </c>
      <c r="D417" s="22">
        <f t="shared" si="56"/>
        <v>20</v>
      </c>
      <c r="E417" s="5" t="s">
        <v>471</v>
      </c>
      <c r="F417" s="20">
        <v>39983</v>
      </c>
      <c r="G417" s="34">
        <v>2</v>
      </c>
      <c r="H417" s="39">
        <v>350.61</v>
      </c>
      <c r="I417" s="36">
        <f t="shared" si="57"/>
        <v>701.22</v>
      </c>
      <c r="J417" s="45">
        <v>5</v>
      </c>
      <c r="K417" s="46">
        <f t="shared" si="58"/>
        <v>60</v>
      </c>
      <c r="L417" s="42">
        <f t="shared" si="59"/>
        <v>12</v>
      </c>
      <c r="M417" s="24">
        <f t="shared" si="60"/>
        <v>150</v>
      </c>
      <c r="N417" s="26">
        <v>0</v>
      </c>
      <c r="O417" s="61">
        <v>0</v>
      </c>
      <c r="P417" s="60">
        <f t="shared" si="63"/>
        <v>-701.22</v>
      </c>
      <c r="Q417" s="55">
        <f t="shared" si="62"/>
        <v>0</v>
      </c>
      <c r="R417" s="59" t="str">
        <f t="shared" si="61"/>
        <v>SIM</v>
      </c>
      <c r="S417" s="15"/>
    </row>
    <row r="418" spans="2:19" x14ac:dyDescent="0.2">
      <c r="B418" s="5" t="s">
        <v>581</v>
      </c>
      <c r="C418" s="5" t="s">
        <v>205</v>
      </c>
      <c r="D418" s="22">
        <f t="shared" si="56"/>
        <v>20</v>
      </c>
      <c r="E418" s="5" t="s">
        <v>500</v>
      </c>
      <c r="F418" s="20">
        <v>39984</v>
      </c>
      <c r="G418" s="34">
        <v>1</v>
      </c>
      <c r="H418" s="39">
        <v>2999.77</v>
      </c>
      <c r="I418" s="36">
        <f t="shared" si="57"/>
        <v>2999.77</v>
      </c>
      <c r="J418" s="45">
        <v>5</v>
      </c>
      <c r="K418" s="46">
        <f t="shared" si="58"/>
        <v>60</v>
      </c>
      <c r="L418" s="42">
        <f t="shared" si="59"/>
        <v>12</v>
      </c>
      <c r="M418" s="24">
        <f t="shared" si="60"/>
        <v>150</v>
      </c>
      <c r="N418" s="26">
        <v>0</v>
      </c>
      <c r="O418" s="61">
        <v>0</v>
      </c>
      <c r="P418" s="60">
        <f t="shared" si="63"/>
        <v>-2999.77</v>
      </c>
      <c r="Q418" s="55">
        <f t="shared" si="62"/>
        <v>0</v>
      </c>
      <c r="R418" s="59" t="str">
        <f t="shared" si="61"/>
        <v>SIM</v>
      </c>
      <c r="S418" s="15"/>
    </row>
    <row r="419" spans="2:19" x14ac:dyDescent="0.2">
      <c r="B419" s="5" t="s">
        <v>581</v>
      </c>
      <c r="C419" s="5" t="s">
        <v>208</v>
      </c>
      <c r="D419" s="22">
        <f t="shared" si="56"/>
        <v>10</v>
      </c>
      <c r="E419" s="5" t="s">
        <v>113</v>
      </c>
      <c r="F419" s="20">
        <v>40036</v>
      </c>
      <c r="G419" s="34">
        <v>1</v>
      </c>
      <c r="H419" s="39">
        <v>1990</v>
      </c>
      <c r="I419" s="36">
        <f t="shared" si="57"/>
        <v>1990</v>
      </c>
      <c r="J419" s="45">
        <v>10</v>
      </c>
      <c r="K419" s="46">
        <f t="shared" si="58"/>
        <v>120</v>
      </c>
      <c r="L419" s="42">
        <f t="shared" si="59"/>
        <v>12</v>
      </c>
      <c r="M419" s="24">
        <f t="shared" si="60"/>
        <v>148</v>
      </c>
      <c r="N419" s="26">
        <v>0</v>
      </c>
      <c r="O419" s="61">
        <v>0</v>
      </c>
      <c r="P419" s="60">
        <f t="shared" si="63"/>
        <v>-1990</v>
      </c>
      <c r="Q419" s="55">
        <f t="shared" si="62"/>
        <v>0</v>
      </c>
      <c r="R419" s="59" t="str">
        <f t="shared" si="61"/>
        <v>SIM</v>
      </c>
      <c r="S419" s="15"/>
    </row>
    <row r="420" spans="2:19" x14ac:dyDescent="0.2">
      <c r="B420" s="5" t="s">
        <v>581</v>
      </c>
      <c r="C420" s="5" t="s">
        <v>208</v>
      </c>
      <c r="D420" s="22">
        <f t="shared" si="56"/>
        <v>10</v>
      </c>
      <c r="E420" s="5" t="s">
        <v>114</v>
      </c>
      <c r="F420" s="20">
        <v>40050</v>
      </c>
      <c r="G420" s="34">
        <v>1</v>
      </c>
      <c r="H420" s="39">
        <v>579</v>
      </c>
      <c r="I420" s="36">
        <f t="shared" si="57"/>
        <v>579</v>
      </c>
      <c r="J420" s="45">
        <v>10</v>
      </c>
      <c r="K420" s="46">
        <f t="shared" si="58"/>
        <v>120</v>
      </c>
      <c r="L420" s="42">
        <f t="shared" si="59"/>
        <v>12</v>
      </c>
      <c r="M420" s="24">
        <f t="shared" si="60"/>
        <v>148</v>
      </c>
      <c r="N420" s="26">
        <v>0</v>
      </c>
      <c r="O420" s="61">
        <v>0</v>
      </c>
      <c r="P420" s="60">
        <f t="shared" si="63"/>
        <v>-579</v>
      </c>
      <c r="Q420" s="55">
        <f t="shared" si="62"/>
        <v>0</v>
      </c>
      <c r="R420" s="59" t="str">
        <f t="shared" si="61"/>
        <v>SIM</v>
      </c>
      <c r="S420" s="15"/>
    </row>
    <row r="421" spans="2:19" x14ac:dyDescent="0.2">
      <c r="B421" s="5" t="s">
        <v>581</v>
      </c>
      <c r="C421" s="5" t="s">
        <v>205</v>
      </c>
      <c r="D421" s="22">
        <f t="shared" si="56"/>
        <v>20</v>
      </c>
      <c r="E421" s="5" t="s">
        <v>501</v>
      </c>
      <c r="F421" s="20">
        <v>40094</v>
      </c>
      <c r="G421" s="34">
        <v>5</v>
      </c>
      <c r="H421" s="64">
        <v>4800</v>
      </c>
      <c r="I421" s="36">
        <f t="shared" si="57"/>
        <v>24000</v>
      </c>
      <c r="J421" s="45">
        <v>5</v>
      </c>
      <c r="K421" s="46">
        <f t="shared" si="58"/>
        <v>60</v>
      </c>
      <c r="L421" s="42">
        <f t="shared" si="59"/>
        <v>12</v>
      </c>
      <c r="M421" s="24">
        <f t="shared" si="60"/>
        <v>146</v>
      </c>
      <c r="N421" s="26">
        <v>0</v>
      </c>
      <c r="O421" s="61">
        <v>0</v>
      </c>
      <c r="P421" s="60">
        <f t="shared" si="63"/>
        <v>-24000</v>
      </c>
      <c r="Q421" s="55">
        <f t="shared" si="62"/>
        <v>0</v>
      </c>
      <c r="R421" s="59" t="str">
        <f t="shared" si="61"/>
        <v>SIM</v>
      </c>
      <c r="S421" s="15"/>
    </row>
    <row r="422" spans="2:19" x14ac:dyDescent="0.2">
      <c r="B422" s="5" t="s">
        <v>581</v>
      </c>
      <c r="C422" s="5" t="s">
        <v>205</v>
      </c>
      <c r="D422" s="22">
        <f t="shared" si="56"/>
        <v>20</v>
      </c>
      <c r="E422" s="5" t="s">
        <v>502</v>
      </c>
      <c r="F422" s="20">
        <v>40094</v>
      </c>
      <c r="G422" s="34">
        <v>2</v>
      </c>
      <c r="H422" s="64">
        <v>12500</v>
      </c>
      <c r="I422" s="36">
        <f t="shared" si="57"/>
        <v>25000</v>
      </c>
      <c r="J422" s="45">
        <v>5</v>
      </c>
      <c r="K422" s="46">
        <f t="shared" si="58"/>
        <v>60</v>
      </c>
      <c r="L422" s="42">
        <f t="shared" si="59"/>
        <v>12</v>
      </c>
      <c r="M422" s="24">
        <f t="shared" si="60"/>
        <v>146</v>
      </c>
      <c r="N422" s="26">
        <v>0</v>
      </c>
      <c r="O422" s="61">
        <v>0</v>
      </c>
      <c r="P422" s="60">
        <f t="shared" si="63"/>
        <v>-25000</v>
      </c>
      <c r="Q422" s="55">
        <f t="shared" si="62"/>
        <v>0</v>
      </c>
      <c r="R422" s="59" t="str">
        <f t="shared" si="61"/>
        <v>SIM</v>
      </c>
      <c r="S422" s="15"/>
    </row>
    <row r="423" spans="2:19" x14ac:dyDescent="0.2">
      <c r="B423" s="5" t="s">
        <v>581</v>
      </c>
      <c r="C423" s="5" t="s">
        <v>205</v>
      </c>
      <c r="D423" s="22">
        <f t="shared" si="56"/>
        <v>20</v>
      </c>
      <c r="E423" s="5" t="s">
        <v>503</v>
      </c>
      <c r="F423" s="20">
        <v>40099</v>
      </c>
      <c r="G423" s="34">
        <v>1</v>
      </c>
      <c r="H423" s="39">
        <v>2419</v>
      </c>
      <c r="I423" s="36">
        <f t="shared" si="57"/>
        <v>2419</v>
      </c>
      <c r="J423" s="45">
        <v>5</v>
      </c>
      <c r="K423" s="46">
        <f t="shared" si="58"/>
        <v>60</v>
      </c>
      <c r="L423" s="42">
        <f t="shared" si="59"/>
        <v>12</v>
      </c>
      <c r="M423" s="24">
        <f t="shared" si="60"/>
        <v>146</v>
      </c>
      <c r="N423" s="26">
        <v>0</v>
      </c>
      <c r="O423" s="61">
        <v>0</v>
      </c>
      <c r="P423" s="60">
        <f t="shared" si="63"/>
        <v>-2419</v>
      </c>
      <c r="Q423" s="55">
        <f t="shared" si="62"/>
        <v>0</v>
      </c>
      <c r="R423" s="59" t="str">
        <f t="shared" si="61"/>
        <v>SIM</v>
      </c>
      <c r="S423" s="15"/>
    </row>
    <row r="424" spans="2:19" x14ac:dyDescent="0.2">
      <c r="B424" s="5" t="s">
        <v>581</v>
      </c>
      <c r="C424" s="5" t="s">
        <v>208</v>
      </c>
      <c r="D424" s="22">
        <f t="shared" si="56"/>
        <v>10</v>
      </c>
      <c r="E424" s="5" t="s">
        <v>115</v>
      </c>
      <c r="F424" s="20">
        <v>40105</v>
      </c>
      <c r="G424" s="34">
        <v>1</v>
      </c>
      <c r="H424" s="39">
        <v>1782</v>
      </c>
      <c r="I424" s="36">
        <f t="shared" si="57"/>
        <v>1782</v>
      </c>
      <c r="J424" s="45">
        <v>10</v>
      </c>
      <c r="K424" s="46">
        <f t="shared" si="58"/>
        <v>120</v>
      </c>
      <c r="L424" s="42">
        <f t="shared" si="59"/>
        <v>12</v>
      </c>
      <c r="M424" s="24">
        <f t="shared" si="60"/>
        <v>146</v>
      </c>
      <c r="N424" s="26">
        <v>0</v>
      </c>
      <c r="O424" s="61">
        <v>0</v>
      </c>
      <c r="P424" s="60">
        <f t="shared" si="63"/>
        <v>-1782</v>
      </c>
      <c r="Q424" s="55">
        <f t="shared" si="62"/>
        <v>0</v>
      </c>
      <c r="R424" s="59" t="str">
        <f t="shared" si="61"/>
        <v>SIM</v>
      </c>
      <c r="S424" s="15"/>
    </row>
    <row r="425" spans="2:19" x14ac:dyDescent="0.2">
      <c r="B425" s="5" t="s">
        <v>582</v>
      </c>
      <c r="C425" s="5" t="s">
        <v>6</v>
      </c>
      <c r="D425" s="22">
        <f t="shared" si="56"/>
        <v>4</v>
      </c>
      <c r="E425" s="5" t="s">
        <v>573</v>
      </c>
      <c r="F425" s="20">
        <v>40133</v>
      </c>
      <c r="G425" s="34">
        <v>1</v>
      </c>
      <c r="H425" s="39">
        <v>47196.9</v>
      </c>
      <c r="I425" s="36">
        <f t="shared" si="57"/>
        <v>47196.9</v>
      </c>
      <c r="J425" s="45">
        <v>25</v>
      </c>
      <c r="K425" s="46">
        <f t="shared" si="58"/>
        <v>300</v>
      </c>
      <c r="L425" s="42">
        <f t="shared" si="59"/>
        <v>12</v>
      </c>
      <c r="M425" s="24">
        <f t="shared" si="60"/>
        <v>145</v>
      </c>
      <c r="N425" s="26">
        <v>0</v>
      </c>
      <c r="O425" s="61">
        <f>(SLN(I425,N425,K425))*-1</f>
        <v>-157.32300000000001</v>
      </c>
      <c r="P425" s="60">
        <f>O425*M425</f>
        <v>-22811.835000000003</v>
      </c>
      <c r="Q425" s="55">
        <f t="shared" si="62"/>
        <v>24385.064999999999</v>
      </c>
      <c r="R425" s="59" t="str">
        <f t="shared" si="61"/>
        <v>NÃO</v>
      </c>
      <c r="S425" s="15"/>
    </row>
    <row r="426" spans="2:19" x14ac:dyDescent="0.2">
      <c r="B426" s="5" t="s">
        <v>581</v>
      </c>
      <c r="C426" s="5" t="s">
        <v>208</v>
      </c>
      <c r="D426" s="22">
        <f t="shared" si="56"/>
        <v>10</v>
      </c>
      <c r="E426" s="5" t="s">
        <v>116</v>
      </c>
      <c r="F426" s="20">
        <v>40135</v>
      </c>
      <c r="G426" s="34">
        <v>1</v>
      </c>
      <c r="H426" s="39">
        <v>3999</v>
      </c>
      <c r="I426" s="36">
        <f t="shared" si="57"/>
        <v>3999</v>
      </c>
      <c r="J426" s="45">
        <v>10</v>
      </c>
      <c r="K426" s="46">
        <f t="shared" si="58"/>
        <v>120</v>
      </c>
      <c r="L426" s="42">
        <f t="shared" si="59"/>
        <v>12</v>
      </c>
      <c r="M426" s="24">
        <f t="shared" si="60"/>
        <v>145</v>
      </c>
      <c r="N426" s="26">
        <v>0</v>
      </c>
      <c r="O426" s="61">
        <v>0</v>
      </c>
      <c r="P426" s="60">
        <f>I426*-1</f>
        <v>-3999</v>
      </c>
      <c r="Q426" s="55">
        <f t="shared" si="62"/>
        <v>0</v>
      </c>
      <c r="R426" s="59" t="str">
        <f t="shared" si="61"/>
        <v>SIM</v>
      </c>
      <c r="S426" s="15"/>
    </row>
    <row r="427" spans="2:19" x14ac:dyDescent="0.2">
      <c r="B427" s="5" t="s">
        <v>582</v>
      </c>
      <c r="C427" s="5" t="s">
        <v>6</v>
      </c>
      <c r="D427" s="22">
        <f t="shared" si="56"/>
        <v>4</v>
      </c>
      <c r="E427" s="5" t="s">
        <v>574</v>
      </c>
      <c r="F427" s="20">
        <v>40155</v>
      </c>
      <c r="G427" s="34">
        <v>1</v>
      </c>
      <c r="H427" s="39">
        <v>574492.93999999994</v>
      </c>
      <c r="I427" s="36">
        <f t="shared" si="57"/>
        <v>574492.93999999994</v>
      </c>
      <c r="J427" s="45">
        <v>25</v>
      </c>
      <c r="K427" s="46">
        <f t="shared" si="58"/>
        <v>300</v>
      </c>
      <c r="L427" s="42">
        <f t="shared" si="59"/>
        <v>12</v>
      </c>
      <c r="M427" s="24">
        <f t="shared" si="60"/>
        <v>144</v>
      </c>
      <c r="N427" s="26">
        <v>0</v>
      </c>
      <c r="O427" s="61">
        <f>(SLN(I427,N427,K427))*-1</f>
        <v>-1914.9764666666665</v>
      </c>
      <c r="P427" s="60">
        <f>O427*M427</f>
        <v>-275756.61119999998</v>
      </c>
      <c r="Q427" s="55">
        <f t="shared" si="62"/>
        <v>298736.32879999996</v>
      </c>
      <c r="R427" s="59" t="str">
        <f t="shared" si="61"/>
        <v>NÃO</v>
      </c>
      <c r="S427" s="15"/>
    </row>
    <row r="428" spans="2:19" x14ac:dyDescent="0.2">
      <c r="B428" s="5" t="s">
        <v>581</v>
      </c>
      <c r="C428" s="5" t="s">
        <v>208</v>
      </c>
      <c r="D428" s="22">
        <f t="shared" si="56"/>
        <v>10</v>
      </c>
      <c r="E428" s="5" t="s">
        <v>117</v>
      </c>
      <c r="F428" s="20">
        <v>40180</v>
      </c>
      <c r="G428" s="34">
        <v>1</v>
      </c>
      <c r="H428" s="39">
        <v>504</v>
      </c>
      <c r="I428" s="36">
        <f t="shared" si="57"/>
        <v>504</v>
      </c>
      <c r="J428" s="45">
        <v>10</v>
      </c>
      <c r="K428" s="46">
        <f t="shared" si="58"/>
        <v>120</v>
      </c>
      <c r="L428" s="42">
        <f t="shared" si="59"/>
        <v>11</v>
      </c>
      <c r="M428" s="24">
        <f t="shared" si="60"/>
        <v>143</v>
      </c>
      <c r="N428" s="26">
        <v>0</v>
      </c>
      <c r="O428" s="61">
        <v>0</v>
      </c>
      <c r="P428" s="60">
        <f t="shared" ref="P428:P459" si="64">I428*-1</f>
        <v>-504</v>
      </c>
      <c r="Q428" s="55">
        <f t="shared" si="62"/>
        <v>0</v>
      </c>
      <c r="R428" s="59" t="str">
        <f t="shared" si="61"/>
        <v>SIM</v>
      </c>
      <c r="S428" s="15"/>
    </row>
    <row r="429" spans="2:19" x14ac:dyDescent="0.2">
      <c r="B429" s="5" t="s">
        <v>581</v>
      </c>
      <c r="C429" s="5" t="s">
        <v>208</v>
      </c>
      <c r="D429" s="22">
        <f t="shared" si="56"/>
        <v>10</v>
      </c>
      <c r="E429" s="5" t="s">
        <v>118</v>
      </c>
      <c r="F429" s="20">
        <v>40183</v>
      </c>
      <c r="G429" s="34">
        <v>1</v>
      </c>
      <c r="H429" s="39">
        <v>903.02</v>
      </c>
      <c r="I429" s="36">
        <f t="shared" si="57"/>
        <v>903.02</v>
      </c>
      <c r="J429" s="45">
        <v>10</v>
      </c>
      <c r="K429" s="46">
        <f t="shared" si="58"/>
        <v>120</v>
      </c>
      <c r="L429" s="42">
        <f t="shared" si="59"/>
        <v>11</v>
      </c>
      <c r="M429" s="24">
        <f t="shared" si="60"/>
        <v>143</v>
      </c>
      <c r="N429" s="26">
        <v>0</v>
      </c>
      <c r="O429" s="61">
        <v>0</v>
      </c>
      <c r="P429" s="60">
        <f t="shared" si="64"/>
        <v>-903.02</v>
      </c>
      <c r="Q429" s="55">
        <f t="shared" si="62"/>
        <v>0</v>
      </c>
      <c r="R429" s="59" t="str">
        <f t="shared" si="61"/>
        <v>SIM</v>
      </c>
      <c r="S429" s="15"/>
    </row>
    <row r="430" spans="2:19" x14ac:dyDescent="0.2">
      <c r="B430" s="5" t="s">
        <v>581</v>
      </c>
      <c r="C430" s="5" t="s">
        <v>208</v>
      </c>
      <c r="D430" s="22">
        <f t="shared" si="56"/>
        <v>10</v>
      </c>
      <c r="E430" s="5" t="s">
        <v>119</v>
      </c>
      <c r="F430" s="20">
        <v>40186</v>
      </c>
      <c r="G430" s="34">
        <v>1</v>
      </c>
      <c r="H430" s="39">
        <v>358.49</v>
      </c>
      <c r="I430" s="36">
        <f t="shared" si="57"/>
        <v>358.49</v>
      </c>
      <c r="J430" s="45">
        <v>10</v>
      </c>
      <c r="K430" s="46">
        <f t="shared" si="58"/>
        <v>120</v>
      </c>
      <c r="L430" s="42">
        <f t="shared" si="59"/>
        <v>11</v>
      </c>
      <c r="M430" s="24">
        <f t="shared" si="60"/>
        <v>143</v>
      </c>
      <c r="N430" s="26">
        <v>0</v>
      </c>
      <c r="O430" s="61">
        <v>0</v>
      </c>
      <c r="P430" s="60">
        <f t="shared" si="64"/>
        <v>-358.49</v>
      </c>
      <c r="Q430" s="55">
        <f t="shared" si="62"/>
        <v>0</v>
      </c>
      <c r="R430" s="59" t="str">
        <f t="shared" si="61"/>
        <v>SIM</v>
      </c>
      <c r="S430" s="15"/>
    </row>
    <row r="431" spans="2:19" x14ac:dyDescent="0.2">
      <c r="B431" s="5" t="s">
        <v>581</v>
      </c>
      <c r="C431" s="5" t="s">
        <v>208</v>
      </c>
      <c r="D431" s="22">
        <f t="shared" si="56"/>
        <v>10</v>
      </c>
      <c r="E431" s="5" t="s">
        <v>120</v>
      </c>
      <c r="F431" s="20">
        <v>40186</v>
      </c>
      <c r="G431" s="34">
        <v>1</v>
      </c>
      <c r="H431" s="39">
        <v>394.51</v>
      </c>
      <c r="I431" s="36">
        <f t="shared" si="57"/>
        <v>394.51</v>
      </c>
      <c r="J431" s="45">
        <v>10</v>
      </c>
      <c r="K431" s="46">
        <f t="shared" si="58"/>
        <v>120</v>
      </c>
      <c r="L431" s="42">
        <f t="shared" si="59"/>
        <v>11</v>
      </c>
      <c r="M431" s="24">
        <f t="shared" si="60"/>
        <v>143</v>
      </c>
      <c r="N431" s="26">
        <v>0</v>
      </c>
      <c r="O431" s="61">
        <v>0</v>
      </c>
      <c r="P431" s="60">
        <f t="shared" si="64"/>
        <v>-394.51</v>
      </c>
      <c r="Q431" s="55">
        <f t="shared" si="62"/>
        <v>0</v>
      </c>
      <c r="R431" s="59" t="str">
        <f t="shared" si="61"/>
        <v>SIM</v>
      </c>
      <c r="S431" s="15"/>
    </row>
    <row r="432" spans="2:19" x14ac:dyDescent="0.2">
      <c r="B432" s="5" t="s">
        <v>581</v>
      </c>
      <c r="C432" s="5" t="s">
        <v>208</v>
      </c>
      <c r="D432" s="22">
        <f t="shared" si="56"/>
        <v>10</v>
      </c>
      <c r="E432" s="5" t="s">
        <v>121</v>
      </c>
      <c r="F432" s="20">
        <v>40192</v>
      </c>
      <c r="G432" s="34">
        <v>3</v>
      </c>
      <c r="H432" s="39">
        <v>783.33</v>
      </c>
      <c r="I432" s="36">
        <f t="shared" si="57"/>
        <v>2349.9900000000002</v>
      </c>
      <c r="J432" s="45">
        <v>10</v>
      </c>
      <c r="K432" s="46">
        <f t="shared" si="58"/>
        <v>120</v>
      </c>
      <c r="L432" s="42">
        <f t="shared" si="59"/>
        <v>11</v>
      </c>
      <c r="M432" s="24">
        <f t="shared" si="60"/>
        <v>143</v>
      </c>
      <c r="N432" s="26">
        <v>0</v>
      </c>
      <c r="O432" s="61">
        <v>0</v>
      </c>
      <c r="P432" s="60">
        <f t="shared" si="64"/>
        <v>-2349.9900000000002</v>
      </c>
      <c r="Q432" s="55">
        <f t="shared" si="62"/>
        <v>0</v>
      </c>
      <c r="R432" s="59" t="str">
        <f t="shared" si="61"/>
        <v>SIM</v>
      </c>
      <c r="S432" s="15"/>
    </row>
    <row r="433" spans="2:19" x14ac:dyDescent="0.2">
      <c r="B433" s="5" t="s">
        <v>581</v>
      </c>
      <c r="C433" s="5" t="s">
        <v>205</v>
      </c>
      <c r="D433" s="22">
        <f t="shared" si="56"/>
        <v>20</v>
      </c>
      <c r="E433" s="5" t="s">
        <v>501</v>
      </c>
      <c r="F433" s="20">
        <v>40196</v>
      </c>
      <c r="G433" s="34">
        <v>1</v>
      </c>
      <c r="H433" s="39">
        <v>2639.59</v>
      </c>
      <c r="I433" s="36">
        <f t="shared" si="57"/>
        <v>2639.59</v>
      </c>
      <c r="J433" s="45">
        <v>5</v>
      </c>
      <c r="K433" s="46">
        <f t="shared" si="58"/>
        <v>60</v>
      </c>
      <c r="L433" s="42">
        <f t="shared" si="59"/>
        <v>11</v>
      </c>
      <c r="M433" s="24">
        <f t="shared" si="60"/>
        <v>143</v>
      </c>
      <c r="N433" s="26">
        <v>0</v>
      </c>
      <c r="O433" s="61">
        <v>0</v>
      </c>
      <c r="P433" s="60">
        <f t="shared" si="64"/>
        <v>-2639.59</v>
      </c>
      <c r="Q433" s="55">
        <f t="shared" si="62"/>
        <v>0</v>
      </c>
      <c r="R433" s="59" t="str">
        <f t="shared" si="61"/>
        <v>SIM</v>
      </c>
      <c r="S433" s="15"/>
    </row>
    <row r="434" spans="2:19" x14ac:dyDescent="0.2">
      <c r="B434" s="5" t="s">
        <v>581</v>
      </c>
      <c r="C434" s="5" t="s">
        <v>205</v>
      </c>
      <c r="D434" s="22">
        <f t="shared" si="56"/>
        <v>20</v>
      </c>
      <c r="E434" s="5" t="s">
        <v>504</v>
      </c>
      <c r="F434" s="20">
        <v>40212</v>
      </c>
      <c r="G434" s="34">
        <v>1</v>
      </c>
      <c r="H434" s="39">
        <v>700</v>
      </c>
      <c r="I434" s="36">
        <f t="shared" si="57"/>
        <v>700</v>
      </c>
      <c r="J434" s="45">
        <v>5</v>
      </c>
      <c r="K434" s="46">
        <f t="shared" si="58"/>
        <v>60</v>
      </c>
      <c r="L434" s="42">
        <f t="shared" si="59"/>
        <v>11</v>
      </c>
      <c r="M434" s="24">
        <f t="shared" si="60"/>
        <v>142</v>
      </c>
      <c r="N434" s="26">
        <v>0</v>
      </c>
      <c r="O434" s="61">
        <v>0</v>
      </c>
      <c r="P434" s="60">
        <f t="shared" si="64"/>
        <v>-700</v>
      </c>
      <c r="Q434" s="55">
        <f t="shared" si="62"/>
        <v>0</v>
      </c>
      <c r="R434" s="59" t="str">
        <f t="shared" si="61"/>
        <v>SIM</v>
      </c>
      <c r="S434" s="15"/>
    </row>
    <row r="435" spans="2:19" x14ac:dyDescent="0.2">
      <c r="B435" s="5" t="s">
        <v>581</v>
      </c>
      <c r="C435" s="5" t="s">
        <v>206</v>
      </c>
      <c r="D435" s="22">
        <f t="shared" si="56"/>
        <v>10</v>
      </c>
      <c r="E435" s="5" t="s">
        <v>375</v>
      </c>
      <c r="F435" s="20">
        <v>40234</v>
      </c>
      <c r="G435" s="34">
        <v>1</v>
      </c>
      <c r="H435" s="39">
        <v>1000</v>
      </c>
      <c r="I435" s="36">
        <f t="shared" si="57"/>
        <v>1000</v>
      </c>
      <c r="J435" s="45">
        <v>10</v>
      </c>
      <c r="K435" s="46">
        <f t="shared" si="58"/>
        <v>120</v>
      </c>
      <c r="L435" s="42">
        <f t="shared" si="59"/>
        <v>11</v>
      </c>
      <c r="M435" s="24">
        <f t="shared" si="60"/>
        <v>142</v>
      </c>
      <c r="N435" s="26">
        <v>0</v>
      </c>
      <c r="O435" s="61">
        <v>0</v>
      </c>
      <c r="P435" s="60">
        <f t="shared" si="64"/>
        <v>-1000</v>
      </c>
      <c r="Q435" s="55">
        <f t="shared" si="62"/>
        <v>0</v>
      </c>
      <c r="R435" s="59" t="str">
        <f t="shared" si="61"/>
        <v>SIM</v>
      </c>
      <c r="S435" s="15"/>
    </row>
    <row r="436" spans="2:19" x14ac:dyDescent="0.2">
      <c r="B436" s="5" t="s">
        <v>581</v>
      </c>
      <c r="C436" s="5" t="s">
        <v>208</v>
      </c>
      <c r="D436" s="22">
        <f t="shared" si="56"/>
        <v>10</v>
      </c>
      <c r="E436" s="5" t="s">
        <v>122</v>
      </c>
      <c r="F436" s="20">
        <v>40246</v>
      </c>
      <c r="G436" s="34">
        <v>2</v>
      </c>
      <c r="H436" s="39">
        <v>266.39999999999998</v>
      </c>
      <c r="I436" s="36">
        <f t="shared" si="57"/>
        <v>532.79999999999995</v>
      </c>
      <c r="J436" s="45">
        <v>10</v>
      </c>
      <c r="K436" s="46">
        <f t="shared" si="58"/>
        <v>120</v>
      </c>
      <c r="L436" s="42">
        <f t="shared" si="59"/>
        <v>11</v>
      </c>
      <c r="M436" s="24">
        <f t="shared" si="60"/>
        <v>141</v>
      </c>
      <c r="N436" s="26">
        <v>0</v>
      </c>
      <c r="O436" s="61">
        <v>0</v>
      </c>
      <c r="P436" s="60">
        <f t="shared" si="64"/>
        <v>-532.79999999999995</v>
      </c>
      <c r="Q436" s="55">
        <f t="shared" si="62"/>
        <v>0</v>
      </c>
      <c r="R436" s="59" t="str">
        <f t="shared" si="61"/>
        <v>SIM</v>
      </c>
      <c r="S436" s="15"/>
    </row>
    <row r="437" spans="2:19" x14ac:dyDescent="0.2">
      <c r="B437" s="5" t="s">
        <v>581</v>
      </c>
      <c r="C437" s="5" t="s">
        <v>208</v>
      </c>
      <c r="D437" s="22">
        <f t="shared" si="56"/>
        <v>10</v>
      </c>
      <c r="E437" s="5" t="s">
        <v>123</v>
      </c>
      <c r="F437" s="20">
        <v>40253</v>
      </c>
      <c r="G437" s="34">
        <v>1</v>
      </c>
      <c r="H437" s="39">
        <v>455</v>
      </c>
      <c r="I437" s="36">
        <f t="shared" si="57"/>
        <v>455</v>
      </c>
      <c r="J437" s="45">
        <v>10</v>
      </c>
      <c r="K437" s="46">
        <f t="shared" si="58"/>
        <v>120</v>
      </c>
      <c r="L437" s="42">
        <f t="shared" si="59"/>
        <v>11</v>
      </c>
      <c r="M437" s="24">
        <f t="shared" si="60"/>
        <v>141</v>
      </c>
      <c r="N437" s="26">
        <v>0</v>
      </c>
      <c r="O437" s="61">
        <v>0</v>
      </c>
      <c r="P437" s="60">
        <f t="shared" si="64"/>
        <v>-455</v>
      </c>
      <c r="Q437" s="55">
        <f t="shared" si="62"/>
        <v>0</v>
      </c>
      <c r="R437" s="59" t="str">
        <f t="shared" si="61"/>
        <v>SIM</v>
      </c>
      <c r="S437" s="15"/>
    </row>
    <row r="438" spans="2:19" x14ac:dyDescent="0.2">
      <c r="B438" s="5" t="s">
        <v>581</v>
      </c>
      <c r="C438" s="5" t="s">
        <v>208</v>
      </c>
      <c r="D438" s="22">
        <f t="shared" si="56"/>
        <v>10</v>
      </c>
      <c r="E438" s="5" t="s">
        <v>124</v>
      </c>
      <c r="F438" s="20">
        <v>40262</v>
      </c>
      <c r="G438" s="34">
        <v>1</v>
      </c>
      <c r="H438" s="39">
        <v>3400</v>
      </c>
      <c r="I438" s="36">
        <f t="shared" si="57"/>
        <v>3400</v>
      </c>
      <c r="J438" s="45">
        <v>10</v>
      </c>
      <c r="K438" s="46">
        <f t="shared" si="58"/>
        <v>120</v>
      </c>
      <c r="L438" s="42">
        <f t="shared" si="59"/>
        <v>11</v>
      </c>
      <c r="M438" s="24">
        <f t="shared" si="60"/>
        <v>141</v>
      </c>
      <c r="N438" s="26">
        <v>0</v>
      </c>
      <c r="O438" s="61">
        <v>0</v>
      </c>
      <c r="P438" s="60">
        <f t="shared" si="64"/>
        <v>-3400</v>
      </c>
      <c r="Q438" s="55">
        <f t="shared" si="62"/>
        <v>0</v>
      </c>
      <c r="R438" s="59" t="str">
        <f t="shared" si="61"/>
        <v>SIM</v>
      </c>
      <c r="S438" s="15"/>
    </row>
    <row r="439" spans="2:19" x14ac:dyDescent="0.2">
      <c r="B439" s="5" t="s">
        <v>581</v>
      </c>
      <c r="C439" s="5" t="s">
        <v>208</v>
      </c>
      <c r="D439" s="22">
        <f t="shared" si="56"/>
        <v>10</v>
      </c>
      <c r="E439" s="5" t="s">
        <v>125</v>
      </c>
      <c r="F439" s="20">
        <v>40263</v>
      </c>
      <c r="G439" s="34">
        <v>1</v>
      </c>
      <c r="H439" s="39">
        <v>850</v>
      </c>
      <c r="I439" s="36">
        <f t="shared" si="57"/>
        <v>850</v>
      </c>
      <c r="J439" s="45">
        <v>10</v>
      </c>
      <c r="K439" s="46">
        <f t="shared" si="58"/>
        <v>120</v>
      </c>
      <c r="L439" s="42">
        <f t="shared" si="59"/>
        <v>11</v>
      </c>
      <c r="M439" s="24">
        <f t="shared" si="60"/>
        <v>141</v>
      </c>
      <c r="N439" s="26">
        <v>0</v>
      </c>
      <c r="O439" s="61">
        <v>0</v>
      </c>
      <c r="P439" s="60">
        <f t="shared" si="64"/>
        <v>-850</v>
      </c>
      <c r="Q439" s="55">
        <f t="shared" si="62"/>
        <v>0</v>
      </c>
      <c r="R439" s="59" t="str">
        <f t="shared" si="61"/>
        <v>SIM</v>
      </c>
      <c r="S439" s="15"/>
    </row>
    <row r="440" spans="2:19" x14ac:dyDescent="0.2">
      <c r="B440" s="5" t="s">
        <v>581</v>
      </c>
      <c r="C440" s="5" t="s">
        <v>208</v>
      </c>
      <c r="D440" s="22">
        <f t="shared" si="56"/>
        <v>10</v>
      </c>
      <c r="E440" s="5" t="s">
        <v>126</v>
      </c>
      <c r="F440" s="20">
        <v>40288</v>
      </c>
      <c r="G440" s="34">
        <v>1</v>
      </c>
      <c r="H440" s="39">
        <v>2400</v>
      </c>
      <c r="I440" s="36">
        <f t="shared" si="57"/>
        <v>2400</v>
      </c>
      <c r="J440" s="45">
        <v>10</v>
      </c>
      <c r="K440" s="46">
        <f t="shared" si="58"/>
        <v>120</v>
      </c>
      <c r="L440" s="42">
        <f t="shared" si="59"/>
        <v>11</v>
      </c>
      <c r="M440" s="24">
        <f t="shared" si="60"/>
        <v>140</v>
      </c>
      <c r="N440" s="26">
        <v>0</v>
      </c>
      <c r="O440" s="61">
        <v>0</v>
      </c>
      <c r="P440" s="60">
        <f t="shared" si="64"/>
        <v>-2400</v>
      </c>
      <c r="Q440" s="55">
        <f t="shared" si="62"/>
        <v>0</v>
      </c>
      <c r="R440" s="59" t="str">
        <f t="shared" si="61"/>
        <v>SIM</v>
      </c>
      <c r="S440" s="15"/>
    </row>
    <row r="441" spans="2:19" x14ac:dyDescent="0.2">
      <c r="B441" s="5" t="s">
        <v>581</v>
      </c>
      <c r="C441" s="5" t="s">
        <v>206</v>
      </c>
      <c r="D441" s="22">
        <f t="shared" si="56"/>
        <v>10</v>
      </c>
      <c r="E441" s="5" t="s">
        <v>376</v>
      </c>
      <c r="F441" s="20">
        <v>40301</v>
      </c>
      <c r="G441" s="34">
        <v>1</v>
      </c>
      <c r="H441" s="39">
        <v>1220</v>
      </c>
      <c r="I441" s="36">
        <f t="shared" si="57"/>
        <v>1220</v>
      </c>
      <c r="J441" s="45">
        <v>10</v>
      </c>
      <c r="K441" s="46">
        <f t="shared" si="58"/>
        <v>120</v>
      </c>
      <c r="L441" s="42">
        <f t="shared" si="59"/>
        <v>11</v>
      </c>
      <c r="M441" s="24">
        <f t="shared" si="60"/>
        <v>139</v>
      </c>
      <c r="N441" s="26">
        <v>0</v>
      </c>
      <c r="O441" s="61">
        <v>0</v>
      </c>
      <c r="P441" s="60">
        <f t="shared" si="64"/>
        <v>-1220</v>
      </c>
      <c r="Q441" s="55">
        <f t="shared" si="62"/>
        <v>0</v>
      </c>
      <c r="R441" s="59" t="str">
        <f t="shared" si="61"/>
        <v>SIM</v>
      </c>
      <c r="S441" s="15"/>
    </row>
    <row r="442" spans="2:19" x14ac:dyDescent="0.2">
      <c r="B442" s="5" t="s">
        <v>581</v>
      </c>
      <c r="C442" s="5" t="s">
        <v>206</v>
      </c>
      <c r="D442" s="22">
        <f t="shared" si="56"/>
        <v>10</v>
      </c>
      <c r="E442" s="5" t="s">
        <v>377</v>
      </c>
      <c r="F442" s="20">
        <v>40316</v>
      </c>
      <c r="G442" s="34">
        <v>32</v>
      </c>
      <c r="H442" s="66">
        <v>715.03</v>
      </c>
      <c r="I442" s="36">
        <f t="shared" si="57"/>
        <v>22880.959999999999</v>
      </c>
      <c r="J442" s="45">
        <v>10</v>
      </c>
      <c r="K442" s="46">
        <f t="shared" si="58"/>
        <v>120</v>
      </c>
      <c r="L442" s="42">
        <f t="shared" si="59"/>
        <v>11</v>
      </c>
      <c r="M442" s="24">
        <f t="shared" si="60"/>
        <v>139</v>
      </c>
      <c r="N442" s="26">
        <v>0</v>
      </c>
      <c r="O442" s="61">
        <v>0</v>
      </c>
      <c r="P442" s="60">
        <f t="shared" si="64"/>
        <v>-22880.959999999999</v>
      </c>
      <c r="Q442" s="55">
        <f t="shared" si="62"/>
        <v>0</v>
      </c>
      <c r="R442" s="59" t="str">
        <f t="shared" si="61"/>
        <v>SIM</v>
      </c>
      <c r="S442" s="15"/>
    </row>
    <row r="443" spans="2:19" x14ac:dyDescent="0.2">
      <c r="B443" s="5" t="s">
        <v>581</v>
      </c>
      <c r="C443" s="5" t="s">
        <v>206</v>
      </c>
      <c r="D443" s="22">
        <f t="shared" si="56"/>
        <v>10</v>
      </c>
      <c r="E443" s="5" t="s">
        <v>377</v>
      </c>
      <c r="F443" s="20">
        <v>40316</v>
      </c>
      <c r="G443" s="34">
        <v>26</v>
      </c>
      <c r="H443" s="66">
        <v>715.04</v>
      </c>
      <c r="I443" s="36">
        <f t="shared" si="57"/>
        <v>18591.04</v>
      </c>
      <c r="J443" s="45">
        <v>10</v>
      </c>
      <c r="K443" s="46">
        <f t="shared" si="58"/>
        <v>120</v>
      </c>
      <c r="L443" s="42">
        <f t="shared" si="59"/>
        <v>11</v>
      </c>
      <c r="M443" s="24">
        <f t="shared" si="60"/>
        <v>139</v>
      </c>
      <c r="N443" s="26">
        <v>0</v>
      </c>
      <c r="O443" s="61">
        <v>0</v>
      </c>
      <c r="P443" s="60">
        <f t="shared" si="64"/>
        <v>-18591.04</v>
      </c>
      <c r="Q443" s="55">
        <f t="shared" si="62"/>
        <v>0</v>
      </c>
      <c r="R443" s="59" t="str">
        <f t="shared" si="61"/>
        <v>SIM</v>
      </c>
      <c r="S443" s="15"/>
    </row>
    <row r="444" spans="2:19" x14ac:dyDescent="0.2">
      <c r="B444" s="5" t="s">
        <v>581</v>
      </c>
      <c r="C444" s="5" t="s">
        <v>206</v>
      </c>
      <c r="D444" s="22">
        <f t="shared" si="56"/>
        <v>10</v>
      </c>
      <c r="E444" s="5" t="s">
        <v>378</v>
      </c>
      <c r="F444" s="20">
        <v>40316</v>
      </c>
      <c r="G444" s="34">
        <v>4</v>
      </c>
      <c r="H444" s="64">
        <v>472.5</v>
      </c>
      <c r="I444" s="36">
        <f t="shared" si="57"/>
        <v>1890</v>
      </c>
      <c r="J444" s="45">
        <v>10</v>
      </c>
      <c r="K444" s="46">
        <f t="shared" si="58"/>
        <v>120</v>
      </c>
      <c r="L444" s="42">
        <f t="shared" si="59"/>
        <v>11</v>
      </c>
      <c r="M444" s="24">
        <f t="shared" si="60"/>
        <v>139</v>
      </c>
      <c r="N444" s="26">
        <v>0</v>
      </c>
      <c r="O444" s="61">
        <v>0</v>
      </c>
      <c r="P444" s="60">
        <f t="shared" si="64"/>
        <v>-1890</v>
      </c>
      <c r="Q444" s="55">
        <f t="shared" si="62"/>
        <v>0</v>
      </c>
      <c r="R444" s="59" t="str">
        <f t="shared" si="61"/>
        <v>SIM</v>
      </c>
      <c r="S444" s="15"/>
    </row>
    <row r="445" spans="2:19" x14ac:dyDescent="0.2">
      <c r="B445" s="5" t="s">
        <v>581</v>
      </c>
      <c r="C445" s="5" t="s">
        <v>208</v>
      </c>
      <c r="D445" s="22">
        <f t="shared" si="56"/>
        <v>10</v>
      </c>
      <c r="E445" s="5" t="s">
        <v>127</v>
      </c>
      <c r="F445" s="20">
        <v>40317</v>
      </c>
      <c r="G445" s="34">
        <v>1</v>
      </c>
      <c r="H445" s="39">
        <v>799.02</v>
      </c>
      <c r="I445" s="36">
        <f t="shared" si="57"/>
        <v>799.02</v>
      </c>
      <c r="J445" s="45">
        <v>10</v>
      </c>
      <c r="K445" s="46">
        <f t="shared" si="58"/>
        <v>120</v>
      </c>
      <c r="L445" s="42">
        <f t="shared" si="59"/>
        <v>11</v>
      </c>
      <c r="M445" s="24">
        <f t="shared" si="60"/>
        <v>139</v>
      </c>
      <c r="N445" s="26">
        <v>0</v>
      </c>
      <c r="O445" s="61">
        <v>0</v>
      </c>
      <c r="P445" s="60">
        <f t="shared" si="64"/>
        <v>-799.02</v>
      </c>
      <c r="Q445" s="55">
        <f t="shared" si="62"/>
        <v>0</v>
      </c>
      <c r="R445" s="59" t="str">
        <f t="shared" si="61"/>
        <v>SIM</v>
      </c>
      <c r="S445" s="15"/>
    </row>
    <row r="446" spans="2:19" x14ac:dyDescent="0.2">
      <c r="B446" s="5" t="s">
        <v>581</v>
      </c>
      <c r="C446" s="5" t="s">
        <v>206</v>
      </c>
      <c r="D446" s="22">
        <f t="shared" si="56"/>
        <v>10</v>
      </c>
      <c r="E446" s="5" t="s">
        <v>379</v>
      </c>
      <c r="F446" s="20">
        <v>40317</v>
      </c>
      <c r="G446" s="34">
        <v>1</v>
      </c>
      <c r="H446" s="39">
        <v>985</v>
      </c>
      <c r="I446" s="36">
        <f t="shared" si="57"/>
        <v>985</v>
      </c>
      <c r="J446" s="45">
        <v>10</v>
      </c>
      <c r="K446" s="46">
        <f t="shared" si="58"/>
        <v>120</v>
      </c>
      <c r="L446" s="42">
        <f t="shared" si="59"/>
        <v>11</v>
      </c>
      <c r="M446" s="24">
        <f t="shared" si="60"/>
        <v>139</v>
      </c>
      <c r="N446" s="26">
        <v>0</v>
      </c>
      <c r="O446" s="61">
        <v>0</v>
      </c>
      <c r="P446" s="60">
        <f t="shared" si="64"/>
        <v>-985</v>
      </c>
      <c r="Q446" s="55">
        <f t="shared" si="62"/>
        <v>0</v>
      </c>
      <c r="R446" s="59" t="str">
        <f t="shared" si="61"/>
        <v>SIM</v>
      </c>
      <c r="S446" s="15"/>
    </row>
    <row r="447" spans="2:19" x14ac:dyDescent="0.2">
      <c r="B447" s="5" t="s">
        <v>581</v>
      </c>
      <c r="C447" s="5" t="s">
        <v>205</v>
      </c>
      <c r="D447" s="22">
        <f t="shared" si="56"/>
        <v>20</v>
      </c>
      <c r="E447" s="5" t="s">
        <v>505</v>
      </c>
      <c r="F447" s="20">
        <v>40326</v>
      </c>
      <c r="G447" s="34">
        <v>1</v>
      </c>
      <c r="H447" s="39">
        <v>3703.61</v>
      </c>
      <c r="I447" s="36">
        <f t="shared" si="57"/>
        <v>3703.61</v>
      </c>
      <c r="J447" s="45">
        <v>5</v>
      </c>
      <c r="K447" s="46">
        <f t="shared" si="58"/>
        <v>60</v>
      </c>
      <c r="L447" s="42">
        <f t="shared" si="59"/>
        <v>11</v>
      </c>
      <c r="M447" s="24">
        <f t="shared" si="60"/>
        <v>139</v>
      </c>
      <c r="N447" s="26">
        <v>0</v>
      </c>
      <c r="O447" s="61">
        <v>0</v>
      </c>
      <c r="P447" s="60">
        <f t="shared" si="64"/>
        <v>-3703.61</v>
      </c>
      <c r="Q447" s="55">
        <f t="shared" si="62"/>
        <v>0</v>
      </c>
      <c r="R447" s="59" t="str">
        <f t="shared" si="61"/>
        <v>SIM</v>
      </c>
      <c r="S447" s="15"/>
    </row>
    <row r="448" spans="2:19" x14ac:dyDescent="0.2">
      <c r="B448" s="5" t="s">
        <v>581</v>
      </c>
      <c r="C448" s="5" t="s">
        <v>208</v>
      </c>
      <c r="D448" s="22">
        <f t="shared" si="56"/>
        <v>10</v>
      </c>
      <c r="E448" s="5" t="s">
        <v>128</v>
      </c>
      <c r="F448" s="20">
        <v>40329</v>
      </c>
      <c r="G448" s="34">
        <v>1</v>
      </c>
      <c r="H448" s="39">
        <v>1450</v>
      </c>
      <c r="I448" s="36">
        <f t="shared" si="57"/>
        <v>1450</v>
      </c>
      <c r="J448" s="45">
        <v>10</v>
      </c>
      <c r="K448" s="46">
        <f t="shared" si="58"/>
        <v>120</v>
      </c>
      <c r="L448" s="42">
        <f t="shared" si="59"/>
        <v>11</v>
      </c>
      <c r="M448" s="24">
        <f t="shared" si="60"/>
        <v>139</v>
      </c>
      <c r="N448" s="26">
        <v>0</v>
      </c>
      <c r="O448" s="61">
        <v>0</v>
      </c>
      <c r="P448" s="60">
        <f t="shared" si="64"/>
        <v>-1450</v>
      </c>
      <c r="Q448" s="55">
        <f t="shared" si="62"/>
        <v>0</v>
      </c>
      <c r="R448" s="59" t="str">
        <f t="shared" si="61"/>
        <v>SIM</v>
      </c>
      <c r="S448" s="15"/>
    </row>
    <row r="449" spans="2:19" x14ac:dyDescent="0.2">
      <c r="B449" s="5" t="s">
        <v>581</v>
      </c>
      <c r="C449" s="5" t="s">
        <v>205</v>
      </c>
      <c r="D449" s="22">
        <f t="shared" si="56"/>
        <v>20</v>
      </c>
      <c r="E449" s="5" t="s">
        <v>489</v>
      </c>
      <c r="F449" s="20">
        <v>40343</v>
      </c>
      <c r="G449" s="34">
        <v>24</v>
      </c>
      <c r="H449" s="64">
        <v>1810.26</v>
      </c>
      <c r="I449" s="36">
        <f t="shared" si="57"/>
        <v>43446.239999999998</v>
      </c>
      <c r="J449" s="45">
        <v>5</v>
      </c>
      <c r="K449" s="46">
        <f t="shared" si="58"/>
        <v>60</v>
      </c>
      <c r="L449" s="42">
        <f t="shared" si="59"/>
        <v>11</v>
      </c>
      <c r="M449" s="24">
        <f t="shared" si="60"/>
        <v>138</v>
      </c>
      <c r="N449" s="26">
        <v>0</v>
      </c>
      <c r="O449" s="61">
        <v>0</v>
      </c>
      <c r="P449" s="60">
        <f t="shared" si="64"/>
        <v>-43446.239999999998</v>
      </c>
      <c r="Q449" s="55">
        <f t="shared" si="62"/>
        <v>0</v>
      </c>
      <c r="R449" s="59" t="str">
        <f t="shared" si="61"/>
        <v>SIM</v>
      </c>
      <c r="S449" s="15"/>
    </row>
    <row r="450" spans="2:19" x14ac:dyDescent="0.2">
      <c r="B450" s="5" t="s">
        <v>581</v>
      </c>
      <c r="C450" s="5" t="s">
        <v>205</v>
      </c>
      <c r="D450" s="22">
        <f t="shared" si="56"/>
        <v>20</v>
      </c>
      <c r="E450" s="5" t="s">
        <v>506</v>
      </c>
      <c r="F450" s="20">
        <v>40343</v>
      </c>
      <c r="G450" s="34">
        <v>24</v>
      </c>
      <c r="H450" s="64">
        <v>406.74</v>
      </c>
      <c r="I450" s="36">
        <f t="shared" si="57"/>
        <v>9761.76</v>
      </c>
      <c r="J450" s="45">
        <v>5</v>
      </c>
      <c r="K450" s="46">
        <f t="shared" si="58"/>
        <v>60</v>
      </c>
      <c r="L450" s="42">
        <f t="shared" si="59"/>
        <v>11</v>
      </c>
      <c r="M450" s="24">
        <f t="shared" si="60"/>
        <v>138</v>
      </c>
      <c r="N450" s="26">
        <v>0</v>
      </c>
      <c r="O450" s="61">
        <v>0</v>
      </c>
      <c r="P450" s="60">
        <f t="shared" si="64"/>
        <v>-9761.76</v>
      </c>
      <c r="Q450" s="55">
        <f t="shared" si="62"/>
        <v>0</v>
      </c>
      <c r="R450" s="59" t="str">
        <f t="shared" si="61"/>
        <v>SIM</v>
      </c>
      <c r="S450" s="15"/>
    </row>
    <row r="451" spans="2:19" x14ac:dyDescent="0.2">
      <c r="B451" s="5" t="s">
        <v>581</v>
      </c>
      <c r="C451" s="5" t="s">
        <v>206</v>
      </c>
      <c r="D451" s="22">
        <f t="shared" si="56"/>
        <v>10</v>
      </c>
      <c r="E451" s="5" t="s">
        <v>271</v>
      </c>
      <c r="F451" s="20">
        <v>40346</v>
      </c>
      <c r="G451" s="34">
        <v>1</v>
      </c>
      <c r="H451" s="39">
        <v>796</v>
      </c>
      <c r="I451" s="36">
        <f t="shared" si="57"/>
        <v>796</v>
      </c>
      <c r="J451" s="45">
        <v>10</v>
      </c>
      <c r="K451" s="46">
        <f t="shared" si="58"/>
        <v>120</v>
      </c>
      <c r="L451" s="42">
        <f t="shared" si="59"/>
        <v>11</v>
      </c>
      <c r="M451" s="24">
        <f t="shared" si="60"/>
        <v>138</v>
      </c>
      <c r="N451" s="26">
        <v>0</v>
      </c>
      <c r="O451" s="61">
        <v>0</v>
      </c>
      <c r="P451" s="60">
        <f t="shared" si="64"/>
        <v>-796</v>
      </c>
      <c r="Q451" s="55">
        <f t="shared" si="62"/>
        <v>0</v>
      </c>
      <c r="R451" s="59" t="str">
        <f t="shared" si="61"/>
        <v>SIM</v>
      </c>
      <c r="S451" s="15"/>
    </row>
    <row r="452" spans="2:19" x14ac:dyDescent="0.2">
      <c r="B452" s="5" t="s">
        <v>581</v>
      </c>
      <c r="C452" s="5" t="s">
        <v>206</v>
      </c>
      <c r="D452" s="22">
        <f t="shared" ref="D452:D515" si="65">((12*100)/K452)</f>
        <v>10</v>
      </c>
      <c r="E452" s="5" t="s">
        <v>380</v>
      </c>
      <c r="F452" s="20">
        <v>40346</v>
      </c>
      <c r="G452" s="34">
        <v>1</v>
      </c>
      <c r="H452" s="39">
        <v>1620</v>
      </c>
      <c r="I452" s="36">
        <f t="shared" ref="I452:I515" si="66">G452*H452</f>
        <v>1620</v>
      </c>
      <c r="J452" s="45">
        <v>10</v>
      </c>
      <c r="K452" s="46">
        <f t="shared" ref="K452:K515" si="67">J452*12</f>
        <v>120</v>
      </c>
      <c r="L452" s="42">
        <f t="shared" ref="L452:L515" si="68">DATEDIF(F452,$F$2,"Y")</f>
        <v>11</v>
      </c>
      <c r="M452" s="24">
        <f t="shared" ref="M452:M515" si="69">DATEDIF(F452,$F$2,"M")</f>
        <v>138</v>
      </c>
      <c r="N452" s="26">
        <v>0</v>
      </c>
      <c r="O452" s="61">
        <v>0</v>
      </c>
      <c r="P452" s="60">
        <f t="shared" si="64"/>
        <v>-1620</v>
      </c>
      <c r="Q452" s="55">
        <f t="shared" si="62"/>
        <v>0</v>
      </c>
      <c r="R452" s="59" t="str">
        <f t="shared" ref="R452:R515" si="70">IF(M452&gt;K452,"SIM","NÃO")</f>
        <v>SIM</v>
      </c>
      <c r="S452" s="15"/>
    </row>
    <row r="453" spans="2:19" x14ac:dyDescent="0.2">
      <c r="B453" s="5" t="s">
        <v>581</v>
      </c>
      <c r="C453" s="5" t="s">
        <v>206</v>
      </c>
      <c r="D453" s="22">
        <f t="shared" si="65"/>
        <v>10</v>
      </c>
      <c r="E453" s="5" t="s">
        <v>381</v>
      </c>
      <c r="F453" s="20">
        <v>40346</v>
      </c>
      <c r="G453" s="34">
        <v>1</v>
      </c>
      <c r="H453" s="39">
        <v>2000</v>
      </c>
      <c r="I453" s="36">
        <f t="shared" si="66"/>
        <v>2000</v>
      </c>
      <c r="J453" s="45">
        <v>10</v>
      </c>
      <c r="K453" s="46">
        <f t="shared" si="67"/>
        <v>120</v>
      </c>
      <c r="L453" s="42">
        <f t="shared" si="68"/>
        <v>11</v>
      </c>
      <c r="M453" s="24">
        <f t="shared" si="69"/>
        <v>138</v>
      </c>
      <c r="N453" s="26">
        <v>0</v>
      </c>
      <c r="O453" s="61">
        <v>0</v>
      </c>
      <c r="P453" s="60">
        <f t="shared" si="64"/>
        <v>-2000</v>
      </c>
      <c r="Q453" s="55">
        <f t="shared" ref="Q453:Q516" si="71">I453+P453</f>
        <v>0</v>
      </c>
      <c r="R453" s="59" t="str">
        <f t="shared" si="70"/>
        <v>SIM</v>
      </c>
      <c r="S453" s="15"/>
    </row>
    <row r="454" spans="2:19" x14ac:dyDescent="0.2">
      <c r="B454" s="5" t="s">
        <v>581</v>
      </c>
      <c r="C454" s="5" t="s">
        <v>208</v>
      </c>
      <c r="D454" s="22">
        <f t="shared" si="65"/>
        <v>10</v>
      </c>
      <c r="E454" s="5" t="s">
        <v>129</v>
      </c>
      <c r="F454" s="20">
        <v>40367</v>
      </c>
      <c r="G454" s="34">
        <v>2</v>
      </c>
      <c r="H454" s="39">
        <v>2960</v>
      </c>
      <c r="I454" s="36">
        <f t="shared" si="66"/>
        <v>5920</v>
      </c>
      <c r="J454" s="45">
        <v>10</v>
      </c>
      <c r="K454" s="46">
        <f t="shared" si="67"/>
        <v>120</v>
      </c>
      <c r="L454" s="42">
        <f t="shared" si="68"/>
        <v>11</v>
      </c>
      <c r="M454" s="24">
        <f t="shared" si="69"/>
        <v>137</v>
      </c>
      <c r="N454" s="26">
        <v>0</v>
      </c>
      <c r="O454" s="61">
        <v>0</v>
      </c>
      <c r="P454" s="60">
        <f t="shared" si="64"/>
        <v>-5920</v>
      </c>
      <c r="Q454" s="55">
        <f t="shared" si="71"/>
        <v>0</v>
      </c>
      <c r="R454" s="59" t="str">
        <f t="shared" si="70"/>
        <v>SIM</v>
      </c>
      <c r="S454" s="15"/>
    </row>
    <row r="455" spans="2:19" x14ac:dyDescent="0.2">
      <c r="B455" s="5" t="s">
        <v>581</v>
      </c>
      <c r="C455" s="5" t="s">
        <v>208</v>
      </c>
      <c r="D455" s="22">
        <f t="shared" si="65"/>
        <v>10</v>
      </c>
      <c r="E455" s="5" t="s">
        <v>130</v>
      </c>
      <c r="F455" s="20">
        <v>40399</v>
      </c>
      <c r="G455" s="34">
        <v>1</v>
      </c>
      <c r="H455" s="39">
        <v>905</v>
      </c>
      <c r="I455" s="36">
        <f t="shared" si="66"/>
        <v>905</v>
      </c>
      <c r="J455" s="45">
        <v>10</v>
      </c>
      <c r="K455" s="46">
        <f t="shared" si="67"/>
        <v>120</v>
      </c>
      <c r="L455" s="42">
        <f t="shared" si="68"/>
        <v>11</v>
      </c>
      <c r="M455" s="24">
        <f t="shared" si="69"/>
        <v>136</v>
      </c>
      <c r="N455" s="26">
        <v>0</v>
      </c>
      <c r="O455" s="61">
        <v>0</v>
      </c>
      <c r="P455" s="60">
        <f t="shared" si="64"/>
        <v>-905</v>
      </c>
      <c r="Q455" s="55">
        <f t="shared" si="71"/>
        <v>0</v>
      </c>
      <c r="R455" s="59" t="str">
        <f t="shared" si="70"/>
        <v>SIM</v>
      </c>
      <c r="S455" s="15"/>
    </row>
    <row r="456" spans="2:19" x14ac:dyDescent="0.2">
      <c r="B456" s="5" t="s">
        <v>581</v>
      </c>
      <c r="C456" s="5" t="s">
        <v>205</v>
      </c>
      <c r="D456" s="22">
        <f t="shared" si="65"/>
        <v>20</v>
      </c>
      <c r="E456" s="5" t="s">
        <v>507</v>
      </c>
      <c r="F456" s="20">
        <v>40400</v>
      </c>
      <c r="G456" s="34">
        <v>1</v>
      </c>
      <c r="H456" s="39">
        <v>793</v>
      </c>
      <c r="I456" s="36">
        <f t="shared" si="66"/>
        <v>793</v>
      </c>
      <c r="J456" s="45">
        <v>5</v>
      </c>
      <c r="K456" s="46">
        <f t="shared" si="67"/>
        <v>60</v>
      </c>
      <c r="L456" s="42">
        <f t="shared" si="68"/>
        <v>11</v>
      </c>
      <c r="M456" s="24">
        <f t="shared" si="69"/>
        <v>136</v>
      </c>
      <c r="N456" s="26">
        <v>0</v>
      </c>
      <c r="O456" s="61">
        <v>0</v>
      </c>
      <c r="P456" s="60">
        <f t="shared" si="64"/>
        <v>-793</v>
      </c>
      <c r="Q456" s="55">
        <f t="shared" si="71"/>
        <v>0</v>
      </c>
      <c r="R456" s="59" t="str">
        <f t="shared" si="70"/>
        <v>SIM</v>
      </c>
      <c r="S456" s="15"/>
    </row>
    <row r="457" spans="2:19" x14ac:dyDescent="0.2">
      <c r="B457" s="5" t="s">
        <v>581</v>
      </c>
      <c r="C457" s="5" t="s">
        <v>208</v>
      </c>
      <c r="D457" s="22">
        <f t="shared" si="65"/>
        <v>10</v>
      </c>
      <c r="E457" s="5" t="s">
        <v>131</v>
      </c>
      <c r="F457" s="20">
        <v>40401</v>
      </c>
      <c r="G457" s="34">
        <v>1</v>
      </c>
      <c r="H457" s="39">
        <v>229</v>
      </c>
      <c r="I457" s="36">
        <f t="shared" si="66"/>
        <v>229</v>
      </c>
      <c r="J457" s="45">
        <v>10</v>
      </c>
      <c r="K457" s="46">
        <f t="shared" si="67"/>
        <v>120</v>
      </c>
      <c r="L457" s="42">
        <f t="shared" si="68"/>
        <v>11</v>
      </c>
      <c r="M457" s="24">
        <f t="shared" si="69"/>
        <v>136</v>
      </c>
      <c r="N457" s="26">
        <v>0</v>
      </c>
      <c r="O457" s="61">
        <v>0</v>
      </c>
      <c r="P457" s="60">
        <f t="shared" si="64"/>
        <v>-229</v>
      </c>
      <c r="Q457" s="55">
        <f t="shared" si="71"/>
        <v>0</v>
      </c>
      <c r="R457" s="59" t="str">
        <f t="shared" si="70"/>
        <v>SIM</v>
      </c>
      <c r="S457" s="15"/>
    </row>
    <row r="458" spans="2:19" x14ac:dyDescent="0.2">
      <c r="B458" s="5" t="s">
        <v>581</v>
      </c>
      <c r="C458" s="5" t="s">
        <v>208</v>
      </c>
      <c r="D458" s="22">
        <f t="shared" si="65"/>
        <v>10</v>
      </c>
      <c r="E458" s="5" t="s">
        <v>132</v>
      </c>
      <c r="F458" s="20">
        <v>40401</v>
      </c>
      <c r="G458" s="34">
        <v>1</v>
      </c>
      <c r="H458" s="39">
        <v>399</v>
      </c>
      <c r="I458" s="36">
        <f t="shared" si="66"/>
        <v>399</v>
      </c>
      <c r="J458" s="45">
        <v>10</v>
      </c>
      <c r="K458" s="46">
        <f t="shared" si="67"/>
        <v>120</v>
      </c>
      <c r="L458" s="42">
        <f t="shared" si="68"/>
        <v>11</v>
      </c>
      <c r="M458" s="24">
        <f t="shared" si="69"/>
        <v>136</v>
      </c>
      <c r="N458" s="26">
        <v>0</v>
      </c>
      <c r="O458" s="61">
        <v>0</v>
      </c>
      <c r="P458" s="60">
        <f t="shared" si="64"/>
        <v>-399</v>
      </c>
      <c r="Q458" s="55">
        <f t="shared" si="71"/>
        <v>0</v>
      </c>
      <c r="R458" s="59" t="str">
        <f t="shared" si="70"/>
        <v>SIM</v>
      </c>
      <c r="S458" s="15"/>
    </row>
    <row r="459" spans="2:19" x14ac:dyDescent="0.2">
      <c r="B459" s="5" t="s">
        <v>581</v>
      </c>
      <c r="C459" s="5" t="s">
        <v>208</v>
      </c>
      <c r="D459" s="22">
        <f t="shared" si="65"/>
        <v>10</v>
      </c>
      <c r="E459" s="5" t="s">
        <v>133</v>
      </c>
      <c r="F459" s="20">
        <v>40401</v>
      </c>
      <c r="G459" s="34">
        <v>1</v>
      </c>
      <c r="H459" s="39">
        <v>298</v>
      </c>
      <c r="I459" s="36">
        <f t="shared" si="66"/>
        <v>298</v>
      </c>
      <c r="J459" s="45">
        <v>10</v>
      </c>
      <c r="K459" s="46">
        <f t="shared" si="67"/>
        <v>120</v>
      </c>
      <c r="L459" s="42">
        <f t="shared" si="68"/>
        <v>11</v>
      </c>
      <c r="M459" s="24">
        <f t="shared" si="69"/>
        <v>136</v>
      </c>
      <c r="N459" s="26">
        <v>0</v>
      </c>
      <c r="O459" s="61">
        <v>0</v>
      </c>
      <c r="P459" s="60">
        <f t="shared" si="64"/>
        <v>-298</v>
      </c>
      <c r="Q459" s="55">
        <f t="shared" si="71"/>
        <v>0</v>
      </c>
      <c r="R459" s="59" t="str">
        <f t="shared" si="70"/>
        <v>SIM</v>
      </c>
      <c r="S459" s="15"/>
    </row>
    <row r="460" spans="2:19" x14ac:dyDescent="0.2">
      <c r="B460" s="5" t="s">
        <v>581</v>
      </c>
      <c r="C460" s="5" t="s">
        <v>208</v>
      </c>
      <c r="D460" s="22">
        <f t="shared" si="65"/>
        <v>10</v>
      </c>
      <c r="E460" s="5" t="s">
        <v>85</v>
      </c>
      <c r="F460" s="20">
        <v>40401</v>
      </c>
      <c r="G460" s="34">
        <v>1</v>
      </c>
      <c r="H460" s="39">
        <v>725</v>
      </c>
      <c r="I460" s="36">
        <f t="shared" si="66"/>
        <v>725</v>
      </c>
      <c r="J460" s="45">
        <v>10</v>
      </c>
      <c r="K460" s="46">
        <f t="shared" si="67"/>
        <v>120</v>
      </c>
      <c r="L460" s="42">
        <f t="shared" si="68"/>
        <v>11</v>
      </c>
      <c r="M460" s="24">
        <f t="shared" si="69"/>
        <v>136</v>
      </c>
      <c r="N460" s="26">
        <v>0</v>
      </c>
      <c r="O460" s="61">
        <v>0</v>
      </c>
      <c r="P460" s="60">
        <f t="shared" ref="P460:P491" si="72">I460*-1</f>
        <v>-725</v>
      </c>
      <c r="Q460" s="55">
        <f t="shared" si="71"/>
        <v>0</v>
      </c>
      <c r="R460" s="59" t="str">
        <f t="shared" si="70"/>
        <v>SIM</v>
      </c>
      <c r="S460" s="15"/>
    </row>
    <row r="461" spans="2:19" x14ac:dyDescent="0.2">
      <c r="B461" s="5" t="s">
        <v>581</v>
      </c>
      <c r="C461" s="5" t="s">
        <v>205</v>
      </c>
      <c r="D461" s="22">
        <f t="shared" si="65"/>
        <v>20</v>
      </c>
      <c r="E461" s="5" t="s">
        <v>508</v>
      </c>
      <c r="F461" s="20">
        <v>40434</v>
      </c>
      <c r="G461" s="34">
        <v>1</v>
      </c>
      <c r="H461" s="39">
        <v>2693.24</v>
      </c>
      <c r="I461" s="36">
        <f t="shared" si="66"/>
        <v>2693.24</v>
      </c>
      <c r="J461" s="45">
        <v>5</v>
      </c>
      <c r="K461" s="46">
        <f t="shared" si="67"/>
        <v>60</v>
      </c>
      <c r="L461" s="42">
        <f t="shared" si="68"/>
        <v>11</v>
      </c>
      <c r="M461" s="24">
        <f t="shared" si="69"/>
        <v>135</v>
      </c>
      <c r="N461" s="26">
        <v>0</v>
      </c>
      <c r="O461" s="61">
        <v>0</v>
      </c>
      <c r="P461" s="60">
        <f t="shared" si="72"/>
        <v>-2693.24</v>
      </c>
      <c r="Q461" s="55">
        <f t="shared" si="71"/>
        <v>0</v>
      </c>
      <c r="R461" s="59" t="str">
        <f t="shared" si="70"/>
        <v>SIM</v>
      </c>
      <c r="S461" s="15"/>
    </row>
    <row r="462" spans="2:19" x14ac:dyDescent="0.2">
      <c r="B462" s="5" t="s">
        <v>581</v>
      </c>
      <c r="C462" s="5" t="s">
        <v>208</v>
      </c>
      <c r="D462" s="22">
        <f t="shared" si="65"/>
        <v>10</v>
      </c>
      <c r="E462" s="5" t="s">
        <v>134</v>
      </c>
      <c r="F462" s="20">
        <v>40442</v>
      </c>
      <c r="G462" s="34">
        <v>2</v>
      </c>
      <c r="H462" s="39">
        <v>1150</v>
      </c>
      <c r="I462" s="36">
        <f t="shared" si="66"/>
        <v>2300</v>
      </c>
      <c r="J462" s="45">
        <v>10</v>
      </c>
      <c r="K462" s="46">
        <f t="shared" si="67"/>
        <v>120</v>
      </c>
      <c r="L462" s="42">
        <f t="shared" si="68"/>
        <v>11</v>
      </c>
      <c r="M462" s="24">
        <f t="shared" si="69"/>
        <v>135</v>
      </c>
      <c r="N462" s="26">
        <v>0</v>
      </c>
      <c r="O462" s="61">
        <v>0</v>
      </c>
      <c r="P462" s="60">
        <f t="shared" si="72"/>
        <v>-2300</v>
      </c>
      <c r="Q462" s="55">
        <f t="shared" si="71"/>
        <v>0</v>
      </c>
      <c r="R462" s="59" t="str">
        <f t="shared" si="70"/>
        <v>SIM</v>
      </c>
      <c r="S462" s="15"/>
    </row>
    <row r="463" spans="2:19" x14ac:dyDescent="0.2">
      <c r="B463" s="5" t="s">
        <v>581</v>
      </c>
      <c r="C463" s="5" t="s">
        <v>208</v>
      </c>
      <c r="D463" s="22">
        <f t="shared" si="65"/>
        <v>10</v>
      </c>
      <c r="E463" s="5" t="s">
        <v>134</v>
      </c>
      <c r="F463" s="20">
        <v>40442</v>
      </c>
      <c r="G463" s="34">
        <v>2</v>
      </c>
      <c r="H463" s="39">
        <v>1640</v>
      </c>
      <c r="I463" s="36">
        <f t="shared" si="66"/>
        <v>3280</v>
      </c>
      <c r="J463" s="45">
        <v>10</v>
      </c>
      <c r="K463" s="46">
        <f t="shared" si="67"/>
        <v>120</v>
      </c>
      <c r="L463" s="42">
        <f t="shared" si="68"/>
        <v>11</v>
      </c>
      <c r="M463" s="24">
        <f t="shared" si="69"/>
        <v>135</v>
      </c>
      <c r="N463" s="26">
        <v>0</v>
      </c>
      <c r="O463" s="61">
        <v>0</v>
      </c>
      <c r="P463" s="60">
        <f t="shared" si="72"/>
        <v>-3280</v>
      </c>
      <c r="Q463" s="55">
        <f t="shared" si="71"/>
        <v>0</v>
      </c>
      <c r="R463" s="59" t="str">
        <f t="shared" si="70"/>
        <v>SIM</v>
      </c>
      <c r="S463" s="15"/>
    </row>
    <row r="464" spans="2:19" x14ac:dyDescent="0.2">
      <c r="B464" s="5" t="s">
        <v>581</v>
      </c>
      <c r="C464" s="5" t="s">
        <v>208</v>
      </c>
      <c r="D464" s="22">
        <f t="shared" si="65"/>
        <v>10</v>
      </c>
      <c r="E464" s="5" t="s">
        <v>134</v>
      </c>
      <c r="F464" s="20">
        <v>40442</v>
      </c>
      <c r="G464" s="34">
        <v>1</v>
      </c>
      <c r="H464" s="39">
        <v>3350</v>
      </c>
      <c r="I464" s="36">
        <f t="shared" si="66"/>
        <v>3350</v>
      </c>
      <c r="J464" s="45">
        <v>10</v>
      </c>
      <c r="K464" s="46">
        <f t="shared" si="67"/>
        <v>120</v>
      </c>
      <c r="L464" s="42">
        <f t="shared" si="68"/>
        <v>11</v>
      </c>
      <c r="M464" s="24">
        <f t="shared" si="69"/>
        <v>135</v>
      </c>
      <c r="N464" s="26">
        <v>0</v>
      </c>
      <c r="O464" s="61">
        <v>0</v>
      </c>
      <c r="P464" s="60">
        <f t="shared" si="72"/>
        <v>-3350</v>
      </c>
      <c r="Q464" s="55">
        <f t="shared" si="71"/>
        <v>0</v>
      </c>
      <c r="R464" s="59" t="str">
        <f t="shared" si="70"/>
        <v>SIM</v>
      </c>
      <c r="S464" s="15"/>
    </row>
    <row r="465" spans="2:19" x14ac:dyDescent="0.2">
      <c r="B465" s="5" t="s">
        <v>581</v>
      </c>
      <c r="C465" s="5" t="s">
        <v>208</v>
      </c>
      <c r="D465" s="22">
        <f t="shared" si="65"/>
        <v>10</v>
      </c>
      <c r="E465" s="5" t="s">
        <v>134</v>
      </c>
      <c r="F465" s="20">
        <v>40442</v>
      </c>
      <c r="G465" s="34">
        <v>1</v>
      </c>
      <c r="H465" s="39">
        <v>2670</v>
      </c>
      <c r="I465" s="36">
        <f t="shared" si="66"/>
        <v>2670</v>
      </c>
      <c r="J465" s="45">
        <v>10</v>
      </c>
      <c r="K465" s="46">
        <f t="shared" si="67"/>
        <v>120</v>
      </c>
      <c r="L465" s="42">
        <f t="shared" si="68"/>
        <v>11</v>
      </c>
      <c r="M465" s="24">
        <f t="shared" si="69"/>
        <v>135</v>
      </c>
      <c r="N465" s="26">
        <v>0</v>
      </c>
      <c r="O465" s="61">
        <v>0</v>
      </c>
      <c r="P465" s="60">
        <f t="shared" si="72"/>
        <v>-2670</v>
      </c>
      <c r="Q465" s="55">
        <f t="shared" si="71"/>
        <v>0</v>
      </c>
      <c r="R465" s="59" t="str">
        <f t="shared" si="70"/>
        <v>SIM</v>
      </c>
      <c r="S465" s="15"/>
    </row>
    <row r="466" spans="2:19" x14ac:dyDescent="0.2">
      <c r="B466" s="5" t="s">
        <v>581</v>
      </c>
      <c r="C466" s="5" t="s">
        <v>208</v>
      </c>
      <c r="D466" s="22">
        <f t="shared" si="65"/>
        <v>10</v>
      </c>
      <c r="E466" s="5" t="s">
        <v>135</v>
      </c>
      <c r="F466" s="20">
        <v>40443</v>
      </c>
      <c r="G466" s="34">
        <v>1</v>
      </c>
      <c r="H466" s="39">
        <v>599</v>
      </c>
      <c r="I466" s="36">
        <f t="shared" si="66"/>
        <v>599</v>
      </c>
      <c r="J466" s="45">
        <v>10</v>
      </c>
      <c r="K466" s="46">
        <f t="shared" si="67"/>
        <v>120</v>
      </c>
      <c r="L466" s="42">
        <f t="shared" si="68"/>
        <v>11</v>
      </c>
      <c r="M466" s="24">
        <f t="shared" si="69"/>
        <v>135</v>
      </c>
      <c r="N466" s="26">
        <v>0</v>
      </c>
      <c r="O466" s="61">
        <v>0</v>
      </c>
      <c r="P466" s="60">
        <f t="shared" si="72"/>
        <v>-599</v>
      </c>
      <c r="Q466" s="55">
        <f t="shared" si="71"/>
        <v>0</v>
      </c>
      <c r="R466" s="59" t="str">
        <f t="shared" si="70"/>
        <v>SIM</v>
      </c>
      <c r="S466" s="15"/>
    </row>
    <row r="467" spans="2:19" x14ac:dyDescent="0.2">
      <c r="B467" s="5" t="s">
        <v>581</v>
      </c>
      <c r="C467" s="5" t="s">
        <v>208</v>
      </c>
      <c r="D467" s="22">
        <f t="shared" si="65"/>
        <v>10</v>
      </c>
      <c r="E467" s="5" t="s">
        <v>136</v>
      </c>
      <c r="F467" s="20">
        <v>40450</v>
      </c>
      <c r="G467" s="34">
        <v>1</v>
      </c>
      <c r="H467" s="39">
        <v>1150</v>
      </c>
      <c r="I467" s="36">
        <f t="shared" si="66"/>
        <v>1150</v>
      </c>
      <c r="J467" s="45">
        <v>10</v>
      </c>
      <c r="K467" s="46">
        <f t="shared" si="67"/>
        <v>120</v>
      </c>
      <c r="L467" s="42">
        <f t="shared" si="68"/>
        <v>11</v>
      </c>
      <c r="M467" s="24">
        <f t="shared" si="69"/>
        <v>135</v>
      </c>
      <c r="N467" s="26">
        <v>0</v>
      </c>
      <c r="O467" s="61">
        <v>0</v>
      </c>
      <c r="P467" s="60">
        <f t="shared" si="72"/>
        <v>-1150</v>
      </c>
      <c r="Q467" s="55">
        <f t="shared" si="71"/>
        <v>0</v>
      </c>
      <c r="R467" s="59" t="str">
        <f t="shared" si="70"/>
        <v>SIM</v>
      </c>
      <c r="S467" s="15"/>
    </row>
    <row r="468" spans="2:19" x14ac:dyDescent="0.2">
      <c r="B468" s="5" t="s">
        <v>581</v>
      </c>
      <c r="C468" s="5" t="s">
        <v>206</v>
      </c>
      <c r="D468" s="22">
        <f t="shared" si="65"/>
        <v>10</v>
      </c>
      <c r="E468" s="5" t="s">
        <v>382</v>
      </c>
      <c r="F468" s="20">
        <v>40502</v>
      </c>
      <c r="G468" s="34">
        <v>23</v>
      </c>
      <c r="H468" s="64">
        <v>840.85</v>
      </c>
      <c r="I468" s="36">
        <f t="shared" si="66"/>
        <v>19339.55</v>
      </c>
      <c r="J468" s="45">
        <v>10</v>
      </c>
      <c r="K468" s="46">
        <f t="shared" si="67"/>
        <v>120</v>
      </c>
      <c r="L468" s="42">
        <f t="shared" si="68"/>
        <v>11</v>
      </c>
      <c r="M468" s="24">
        <f t="shared" si="69"/>
        <v>133</v>
      </c>
      <c r="N468" s="26">
        <v>0</v>
      </c>
      <c r="O468" s="61">
        <v>0</v>
      </c>
      <c r="P468" s="60">
        <f t="shared" si="72"/>
        <v>-19339.55</v>
      </c>
      <c r="Q468" s="55">
        <f t="shared" si="71"/>
        <v>0</v>
      </c>
      <c r="R468" s="59" t="str">
        <f t="shared" si="70"/>
        <v>SIM</v>
      </c>
      <c r="S468" s="15"/>
    </row>
    <row r="469" spans="2:19" x14ac:dyDescent="0.2">
      <c r="B469" s="5" t="s">
        <v>581</v>
      </c>
      <c r="C469" s="5" t="s">
        <v>206</v>
      </c>
      <c r="D469" s="22">
        <f t="shared" si="65"/>
        <v>10</v>
      </c>
      <c r="E469" s="5" t="s">
        <v>383</v>
      </c>
      <c r="F469" s="20">
        <v>40502</v>
      </c>
      <c r="G469" s="34">
        <v>77</v>
      </c>
      <c r="H469" s="64">
        <v>677.1</v>
      </c>
      <c r="I469" s="36">
        <f t="shared" si="66"/>
        <v>52136.700000000004</v>
      </c>
      <c r="J469" s="45">
        <v>10</v>
      </c>
      <c r="K469" s="46">
        <f t="shared" si="67"/>
        <v>120</v>
      </c>
      <c r="L469" s="42">
        <f t="shared" si="68"/>
        <v>11</v>
      </c>
      <c r="M469" s="24">
        <f t="shared" si="69"/>
        <v>133</v>
      </c>
      <c r="N469" s="26">
        <v>0</v>
      </c>
      <c r="O469" s="61">
        <v>0</v>
      </c>
      <c r="P469" s="60">
        <f t="shared" si="72"/>
        <v>-52136.700000000004</v>
      </c>
      <c r="Q469" s="55">
        <f t="shared" si="71"/>
        <v>0</v>
      </c>
      <c r="R469" s="59" t="str">
        <f t="shared" si="70"/>
        <v>SIM</v>
      </c>
      <c r="S469" s="15"/>
    </row>
    <row r="470" spans="2:19" x14ac:dyDescent="0.2">
      <c r="B470" s="5" t="s">
        <v>581</v>
      </c>
      <c r="C470" s="5" t="s">
        <v>206</v>
      </c>
      <c r="D470" s="22">
        <f t="shared" si="65"/>
        <v>10</v>
      </c>
      <c r="E470" s="5" t="s">
        <v>384</v>
      </c>
      <c r="F470" s="20">
        <v>40502</v>
      </c>
      <c r="G470" s="34">
        <v>62</v>
      </c>
      <c r="H470" s="64">
        <v>331.7</v>
      </c>
      <c r="I470" s="36">
        <f t="shared" si="66"/>
        <v>20565.399999999998</v>
      </c>
      <c r="J470" s="45">
        <v>10</v>
      </c>
      <c r="K470" s="46">
        <f t="shared" si="67"/>
        <v>120</v>
      </c>
      <c r="L470" s="42">
        <f t="shared" si="68"/>
        <v>11</v>
      </c>
      <c r="M470" s="24">
        <f t="shared" si="69"/>
        <v>133</v>
      </c>
      <c r="N470" s="26">
        <v>0</v>
      </c>
      <c r="O470" s="61">
        <v>0</v>
      </c>
      <c r="P470" s="60">
        <f t="shared" si="72"/>
        <v>-20565.399999999998</v>
      </c>
      <c r="Q470" s="55">
        <f t="shared" si="71"/>
        <v>0</v>
      </c>
      <c r="R470" s="59" t="str">
        <f t="shared" si="70"/>
        <v>SIM</v>
      </c>
      <c r="S470" s="15"/>
    </row>
    <row r="471" spans="2:19" x14ac:dyDescent="0.2">
      <c r="B471" s="5" t="s">
        <v>581</v>
      </c>
      <c r="C471" s="5" t="s">
        <v>206</v>
      </c>
      <c r="D471" s="22">
        <f t="shared" si="65"/>
        <v>10</v>
      </c>
      <c r="E471" s="5" t="s">
        <v>386</v>
      </c>
      <c r="F471" s="20">
        <v>40502</v>
      </c>
      <c r="G471" s="34">
        <v>22</v>
      </c>
      <c r="H471" s="64">
        <v>1222.0999999999999</v>
      </c>
      <c r="I471" s="36">
        <f t="shared" si="66"/>
        <v>26886.199999999997</v>
      </c>
      <c r="J471" s="45">
        <v>10</v>
      </c>
      <c r="K471" s="46">
        <f t="shared" si="67"/>
        <v>120</v>
      </c>
      <c r="L471" s="42">
        <f t="shared" si="68"/>
        <v>11</v>
      </c>
      <c r="M471" s="24">
        <f t="shared" si="69"/>
        <v>133</v>
      </c>
      <c r="N471" s="26">
        <v>0</v>
      </c>
      <c r="O471" s="61">
        <v>0</v>
      </c>
      <c r="P471" s="60">
        <f t="shared" si="72"/>
        <v>-26886.199999999997</v>
      </c>
      <c r="Q471" s="55">
        <f t="shared" si="71"/>
        <v>0</v>
      </c>
      <c r="R471" s="59" t="str">
        <f t="shared" si="70"/>
        <v>SIM</v>
      </c>
      <c r="S471" s="15"/>
    </row>
    <row r="472" spans="2:19" x14ac:dyDescent="0.2">
      <c r="B472" s="5" t="s">
        <v>581</v>
      </c>
      <c r="C472" s="5" t="s">
        <v>206</v>
      </c>
      <c r="D472" s="22">
        <f t="shared" si="65"/>
        <v>10</v>
      </c>
      <c r="E472" s="5" t="s">
        <v>387</v>
      </c>
      <c r="F472" s="20">
        <v>40502</v>
      </c>
      <c r="G472" s="34">
        <v>31</v>
      </c>
      <c r="H472" s="64">
        <v>995.1</v>
      </c>
      <c r="I472" s="36">
        <f t="shared" si="66"/>
        <v>30848.100000000002</v>
      </c>
      <c r="J472" s="45">
        <v>10</v>
      </c>
      <c r="K472" s="46">
        <f t="shared" si="67"/>
        <v>120</v>
      </c>
      <c r="L472" s="42">
        <f t="shared" si="68"/>
        <v>11</v>
      </c>
      <c r="M472" s="24">
        <f t="shared" si="69"/>
        <v>133</v>
      </c>
      <c r="N472" s="26">
        <v>0</v>
      </c>
      <c r="O472" s="61">
        <v>0</v>
      </c>
      <c r="P472" s="60">
        <f t="shared" si="72"/>
        <v>-30848.100000000002</v>
      </c>
      <c r="Q472" s="55">
        <f t="shared" si="71"/>
        <v>0</v>
      </c>
      <c r="R472" s="59" t="str">
        <f t="shared" si="70"/>
        <v>SIM</v>
      </c>
      <c r="S472" s="15"/>
    </row>
    <row r="473" spans="2:19" x14ac:dyDescent="0.2">
      <c r="B473" s="5" t="s">
        <v>581</v>
      </c>
      <c r="C473" s="5" t="s">
        <v>206</v>
      </c>
      <c r="D473" s="22">
        <f t="shared" si="65"/>
        <v>10</v>
      </c>
      <c r="E473" s="5" t="s">
        <v>385</v>
      </c>
      <c r="F473" s="20">
        <v>40502</v>
      </c>
      <c r="G473" s="34">
        <v>120</v>
      </c>
      <c r="H473" s="64">
        <v>1146.8</v>
      </c>
      <c r="I473" s="36">
        <f t="shared" si="66"/>
        <v>137616</v>
      </c>
      <c r="J473" s="45">
        <v>10</v>
      </c>
      <c r="K473" s="46">
        <f t="shared" si="67"/>
        <v>120</v>
      </c>
      <c r="L473" s="42">
        <f t="shared" si="68"/>
        <v>11</v>
      </c>
      <c r="M473" s="24">
        <f t="shared" si="69"/>
        <v>133</v>
      </c>
      <c r="N473" s="26">
        <v>0</v>
      </c>
      <c r="O473" s="61">
        <v>0</v>
      </c>
      <c r="P473" s="60">
        <f t="shared" si="72"/>
        <v>-137616</v>
      </c>
      <c r="Q473" s="55">
        <f t="shared" si="71"/>
        <v>0</v>
      </c>
      <c r="R473" s="59" t="str">
        <f t="shared" si="70"/>
        <v>SIM</v>
      </c>
      <c r="S473" s="15"/>
    </row>
    <row r="474" spans="2:19" x14ac:dyDescent="0.2">
      <c r="B474" s="5" t="s">
        <v>581</v>
      </c>
      <c r="C474" s="5" t="s">
        <v>206</v>
      </c>
      <c r="D474" s="22">
        <f t="shared" si="65"/>
        <v>10</v>
      </c>
      <c r="E474" s="5" t="s">
        <v>388</v>
      </c>
      <c r="F474" s="20">
        <v>40502</v>
      </c>
      <c r="G474" s="34">
        <v>3</v>
      </c>
      <c r="H474" s="64">
        <v>367</v>
      </c>
      <c r="I474" s="36">
        <f t="shared" si="66"/>
        <v>1101</v>
      </c>
      <c r="J474" s="45">
        <v>10</v>
      </c>
      <c r="K474" s="46">
        <f t="shared" si="67"/>
        <v>120</v>
      </c>
      <c r="L474" s="42">
        <f t="shared" si="68"/>
        <v>11</v>
      </c>
      <c r="M474" s="24">
        <f t="shared" si="69"/>
        <v>133</v>
      </c>
      <c r="N474" s="26">
        <v>0</v>
      </c>
      <c r="O474" s="61">
        <v>0</v>
      </c>
      <c r="P474" s="60">
        <f t="shared" si="72"/>
        <v>-1101</v>
      </c>
      <c r="Q474" s="55">
        <f t="shared" si="71"/>
        <v>0</v>
      </c>
      <c r="R474" s="59" t="str">
        <f t="shared" si="70"/>
        <v>SIM</v>
      </c>
      <c r="S474" s="15"/>
    </row>
    <row r="475" spans="2:19" x14ac:dyDescent="0.2">
      <c r="B475" s="5" t="s">
        <v>581</v>
      </c>
      <c r="C475" s="5" t="s">
        <v>206</v>
      </c>
      <c r="D475" s="22">
        <f t="shared" si="65"/>
        <v>10</v>
      </c>
      <c r="E475" s="5" t="s">
        <v>389</v>
      </c>
      <c r="F475" s="20">
        <v>40502</v>
      </c>
      <c r="G475" s="34">
        <v>10</v>
      </c>
      <c r="H475" s="64">
        <v>448.85</v>
      </c>
      <c r="I475" s="36">
        <f t="shared" si="66"/>
        <v>4488.5</v>
      </c>
      <c r="J475" s="45">
        <v>10</v>
      </c>
      <c r="K475" s="46">
        <f t="shared" si="67"/>
        <v>120</v>
      </c>
      <c r="L475" s="42">
        <f t="shared" si="68"/>
        <v>11</v>
      </c>
      <c r="M475" s="24">
        <f t="shared" si="69"/>
        <v>133</v>
      </c>
      <c r="N475" s="26">
        <v>0</v>
      </c>
      <c r="O475" s="61">
        <v>0</v>
      </c>
      <c r="P475" s="60">
        <f t="shared" si="72"/>
        <v>-4488.5</v>
      </c>
      <c r="Q475" s="55">
        <f t="shared" si="71"/>
        <v>0</v>
      </c>
      <c r="R475" s="59" t="str">
        <f t="shared" si="70"/>
        <v>SIM</v>
      </c>
      <c r="S475" s="15"/>
    </row>
    <row r="476" spans="2:19" x14ac:dyDescent="0.2">
      <c r="B476" s="5" t="s">
        <v>581</v>
      </c>
      <c r="C476" s="5" t="s">
        <v>206</v>
      </c>
      <c r="D476" s="22">
        <f t="shared" si="65"/>
        <v>10</v>
      </c>
      <c r="E476" s="5" t="s">
        <v>390</v>
      </c>
      <c r="F476" s="20">
        <v>40502</v>
      </c>
      <c r="G476" s="34">
        <v>9</v>
      </c>
      <c r="H476" s="64">
        <v>591.5</v>
      </c>
      <c r="I476" s="36">
        <f t="shared" si="66"/>
        <v>5323.5</v>
      </c>
      <c r="J476" s="45">
        <v>10</v>
      </c>
      <c r="K476" s="46">
        <f t="shared" si="67"/>
        <v>120</v>
      </c>
      <c r="L476" s="42">
        <f t="shared" si="68"/>
        <v>11</v>
      </c>
      <c r="M476" s="24">
        <f t="shared" si="69"/>
        <v>133</v>
      </c>
      <c r="N476" s="26">
        <v>0</v>
      </c>
      <c r="O476" s="61">
        <v>0</v>
      </c>
      <c r="P476" s="60">
        <f t="shared" si="72"/>
        <v>-5323.5</v>
      </c>
      <c r="Q476" s="55">
        <f t="shared" si="71"/>
        <v>0</v>
      </c>
      <c r="R476" s="59" t="str">
        <f t="shared" si="70"/>
        <v>SIM</v>
      </c>
      <c r="S476" s="15"/>
    </row>
    <row r="477" spans="2:19" x14ac:dyDescent="0.2">
      <c r="B477" s="5" t="s">
        <v>581</v>
      </c>
      <c r="C477" s="5" t="s">
        <v>206</v>
      </c>
      <c r="D477" s="22">
        <f t="shared" si="65"/>
        <v>10</v>
      </c>
      <c r="E477" s="5" t="s">
        <v>391</v>
      </c>
      <c r="F477" s="20">
        <v>40502</v>
      </c>
      <c r="G477" s="34">
        <v>2</v>
      </c>
      <c r="H477" s="64">
        <v>1250.25</v>
      </c>
      <c r="I477" s="36">
        <f t="shared" si="66"/>
        <v>2500.5</v>
      </c>
      <c r="J477" s="45">
        <v>10</v>
      </c>
      <c r="K477" s="46">
        <f t="shared" si="67"/>
        <v>120</v>
      </c>
      <c r="L477" s="42">
        <f t="shared" si="68"/>
        <v>11</v>
      </c>
      <c r="M477" s="24">
        <f t="shared" si="69"/>
        <v>133</v>
      </c>
      <c r="N477" s="26">
        <v>0</v>
      </c>
      <c r="O477" s="61">
        <v>0</v>
      </c>
      <c r="P477" s="60">
        <f t="shared" si="72"/>
        <v>-2500.5</v>
      </c>
      <c r="Q477" s="55">
        <f t="shared" si="71"/>
        <v>0</v>
      </c>
      <c r="R477" s="59" t="str">
        <f t="shared" si="70"/>
        <v>SIM</v>
      </c>
      <c r="S477" s="15"/>
    </row>
    <row r="478" spans="2:19" x14ac:dyDescent="0.2">
      <c r="B478" s="5" t="s">
        <v>581</v>
      </c>
      <c r="C478" s="5" t="s">
        <v>206</v>
      </c>
      <c r="D478" s="22">
        <f t="shared" si="65"/>
        <v>10</v>
      </c>
      <c r="E478" s="5" t="s">
        <v>388</v>
      </c>
      <c r="F478" s="20">
        <v>40502</v>
      </c>
      <c r="G478" s="34">
        <v>9</v>
      </c>
      <c r="H478" s="64">
        <v>390.85</v>
      </c>
      <c r="I478" s="36">
        <f t="shared" si="66"/>
        <v>3517.65</v>
      </c>
      <c r="J478" s="45">
        <v>10</v>
      </c>
      <c r="K478" s="46">
        <f t="shared" si="67"/>
        <v>120</v>
      </c>
      <c r="L478" s="42">
        <f t="shared" si="68"/>
        <v>11</v>
      </c>
      <c r="M478" s="24">
        <f t="shared" si="69"/>
        <v>133</v>
      </c>
      <c r="N478" s="26">
        <v>0</v>
      </c>
      <c r="O478" s="61">
        <v>0</v>
      </c>
      <c r="P478" s="60">
        <f t="shared" si="72"/>
        <v>-3517.65</v>
      </c>
      <c r="Q478" s="55">
        <f t="shared" si="71"/>
        <v>0</v>
      </c>
      <c r="R478" s="59" t="str">
        <f t="shared" si="70"/>
        <v>SIM</v>
      </c>
      <c r="S478" s="15"/>
    </row>
    <row r="479" spans="2:19" x14ac:dyDescent="0.2">
      <c r="B479" s="5" t="s">
        <v>581</v>
      </c>
      <c r="C479" s="5" t="s">
        <v>206</v>
      </c>
      <c r="D479" s="22">
        <f t="shared" si="65"/>
        <v>10</v>
      </c>
      <c r="E479" s="5" t="s">
        <v>392</v>
      </c>
      <c r="F479" s="20">
        <v>40502</v>
      </c>
      <c r="G479" s="34">
        <v>1</v>
      </c>
      <c r="H479" s="64">
        <v>1591.1</v>
      </c>
      <c r="I479" s="36">
        <f t="shared" si="66"/>
        <v>1591.1</v>
      </c>
      <c r="J479" s="45">
        <v>10</v>
      </c>
      <c r="K479" s="46">
        <f t="shared" si="67"/>
        <v>120</v>
      </c>
      <c r="L479" s="42">
        <f t="shared" si="68"/>
        <v>11</v>
      </c>
      <c r="M479" s="24">
        <f t="shared" si="69"/>
        <v>133</v>
      </c>
      <c r="N479" s="26">
        <v>0</v>
      </c>
      <c r="O479" s="61">
        <v>0</v>
      </c>
      <c r="P479" s="60">
        <f t="shared" si="72"/>
        <v>-1591.1</v>
      </c>
      <c r="Q479" s="55">
        <f t="shared" si="71"/>
        <v>0</v>
      </c>
      <c r="R479" s="59" t="str">
        <f t="shared" si="70"/>
        <v>SIM</v>
      </c>
      <c r="S479" s="15"/>
    </row>
    <row r="480" spans="2:19" x14ac:dyDescent="0.2">
      <c r="B480" s="5" t="s">
        <v>581</v>
      </c>
      <c r="C480" s="5" t="s">
        <v>206</v>
      </c>
      <c r="D480" s="22">
        <f t="shared" si="65"/>
        <v>10</v>
      </c>
      <c r="E480" s="5" t="s">
        <v>391</v>
      </c>
      <c r="F480" s="20">
        <v>40509</v>
      </c>
      <c r="G480" s="34">
        <v>1</v>
      </c>
      <c r="H480" s="39">
        <v>1250.25</v>
      </c>
      <c r="I480" s="36">
        <f t="shared" si="66"/>
        <v>1250.25</v>
      </c>
      <c r="J480" s="45">
        <v>10</v>
      </c>
      <c r="K480" s="46">
        <f t="shared" si="67"/>
        <v>120</v>
      </c>
      <c r="L480" s="42">
        <f t="shared" si="68"/>
        <v>11</v>
      </c>
      <c r="M480" s="24">
        <f t="shared" si="69"/>
        <v>133</v>
      </c>
      <c r="N480" s="26">
        <v>0</v>
      </c>
      <c r="O480" s="61">
        <v>0</v>
      </c>
      <c r="P480" s="60">
        <f t="shared" si="72"/>
        <v>-1250.25</v>
      </c>
      <c r="Q480" s="55">
        <f t="shared" si="71"/>
        <v>0</v>
      </c>
      <c r="R480" s="59" t="str">
        <f t="shared" si="70"/>
        <v>SIM</v>
      </c>
      <c r="S480" s="15"/>
    </row>
    <row r="481" spans="2:19" x14ac:dyDescent="0.2">
      <c r="B481" s="5" t="s">
        <v>581</v>
      </c>
      <c r="C481" s="5" t="s">
        <v>206</v>
      </c>
      <c r="D481" s="22">
        <f t="shared" si="65"/>
        <v>10</v>
      </c>
      <c r="E481" s="5" t="s">
        <v>393</v>
      </c>
      <c r="F481" s="20">
        <v>40509</v>
      </c>
      <c r="G481" s="34">
        <v>1</v>
      </c>
      <c r="H481" s="39">
        <v>1415</v>
      </c>
      <c r="I481" s="36">
        <f t="shared" si="66"/>
        <v>1415</v>
      </c>
      <c r="J481" s="45">
        <v>10</v>
      </c>
      <c r="K481" s="46">
        <f t="shared" si="67"/>
        <v>120</v>
      </c>
      <c r="L481" s="42">
        <f t="shared" si="68"/>
        <v>11</v>
      </c>
      <c r="M481" s="24">
        <f t="shared" si="69"/>
        <v>133</v>
      </c>
      <c r="N481" s="26">
        <v>0</v>
      </c>
      <c r="O481" s="61">
        <v>0</v>
      </c>
      <c r="P481" s="60">
        <f t="shared" si="72"/>
        <v>-1415</v>
      </c>
      <c r="Q481" s="55">
        <f t="shared" si="71"/>
        <v>0</v>
      </c>
      <c r="R481" s="59" t="str">
        <f t="shared" si="70"/>
        <v>SIM</v>
      </c>
      <c r="S481" s="15"/>
    </row>
    <row r="482" spans="2:19" x14ac:dyDescent="0.2">
      <c r="B482" s="5" t="s">
        <v>581</v>
      </c>
      <c r="C482" s="5" t="s">
        <v>206</v>
      </c>
      <c r="D482" s="22">
        <f t="shared" si="65"/>
        <v>10</v>
      </c>
      <c r="E482" s="5" t="s">
        <v>394</v>
      </c>
      <c r="F482" s="20">
        <v>40509</v>
      </c>
      <c r="G482" s="34">
        <v>1</v>
      </c>
      <c r="H482" s="39">
        <v>635.54999999999995</v>
      </c>
      <c r="I482" s="36">
        <f t="shared" si="66"/>
        <v>635.54999999999995</v>
      </c>
      <c r="J482" s="45">
        <v>10</v>
      </c>
      <c r="K482" s="46">
        <f t="shared" si="67"/>
        <v>120</v>
      </c>
      <c r="L482" s="42">
        <f t="shared" si="68"/>
        <v>11</v>
      </c>
      <c r="M482" s="24">
        <f t="shared" si="69"/>
        <v>133</v>
      </c>
      <c r="N482" s="26">
        <v>0</v>
      </c>
      <c r="O482" s="61">
        <v>0</v>
      </c>
      <c r="P482" s="60">
        <f t="shared" si="72"/>
        <v>-635.54999999999995</v>
      </c>
      <c r="Q482" s="55">
        <f t="shared" si="71"/>
        <v>0</v>
      </c>
      <c r="R482" s="59" t="str">
        <f t="shared" si="70"/>
        <v>SIM</v>
      </c>
      <c r="S482" s="15"/>
    </row>
    <row r="483" spans="2:19" x14ac:dyDescent="0.2">
      <c r="B483" s="5" t="s">
        <v>581</v>
      </c>
      <c r="C483" s="5" t="s">
        <v>208</v>
      </c>
      <c r="D483" s="22">
        <f t="shared" si="65"/>
        <v>10</v>
      </c>
      <c r="E483" s="5" t="s">
        <v>137</v>
      </c>
      <c r="F483" s="20">
        <v>40512</v>
      </c>
      <c r="G483" s="34">
        <v>1</v>
      </c>
      <c r="H483" s="39">
        <v>360</v>
      </c>
      <c r="I483" s="36">
        <f t="shared" si="66"/>
        <v>360</v>
      </c>
      <c r="J483" s="45">
        <v>10</v>
      </c>
      <c r="K483" s="46">
        <f t="shared" si="67"/>
        <v>120</v>
      </c>
      <c r="L483" s="42">
        <f t="shared" si="68"/>
        <v>11</v>
      </c>
      <c r="M483" s="24">
        <f t="shared" si="69"/>
        <v>133</v>
      </c>
      <c r="N483" s="26">
        <v>0</v>
      </c>
      <c r="O483" s="61">
        <v>0</v>
      </c>
      <c r="P483" s="60">
        <f t="shared" si="72"/>
        <v>-360</v>
      </c>
      <c r="Q483" s="55">
        <f t="shared" si="71"/>
        <v>0</v>
      </c>
      <c r="R483" s="59" t="str">
        <f t="shared" si="70"/>
        <v>SIM</v>
      </c>
      <c r="S483" s="15"/>
    </row>
    <row r="484" spans="2:19" x14ac:dyDescent="0.2">
      <c r="B484" s="5" t="s">
        <v>581</v>
      </c>
      <c r="C484" s="5" t="s">
        <v>208</v>
      </c>
      <c r="D484" s="22">
        <f t="shared" si="65"/>
        <v>10</v>
      </c>
      <c r="E484" s="5" t="s">
        <v>138</v>
      </c>
      <c r="F484" s="20">
        <v>40512</v>
      </c>
      <c r="G484" s="34">
        <v>1</v>
      </c>
      <c r="H484" s="39">
        <v>900</v>
      </c>
      <c r="I484" s="36">
        <f t="shared" si="66"/>
        <v>900</v>
      </c>
      <c r="J484" s="45">
        <v>10</v>
      </c>
      <c r="K484" s="46">
        <f t="shared" si="67"/>
        <v>120</v>
      </c>
      <c r="L484" s="42">
        <f t="shared" si="68"/>
        <v>11</v>
      </c>
      <c r="M484" s="24">
        <f t="shared" si="69"/>
        <v>133</v>
      </c>
      <c r="N484" s="26">
        <v>0</v>
      </c>
      <c r="O484" s="61">
        <v>0</v>
      </c>
      <c r="P484" s="60">
        <f t="shared" si="72"/>
        <v>-900</v>
      </c>
      <c r="Q484" s="55">
        <f t="shared" si="71"/>
        <v>0</v>
      </c>
      <c r="R484" s="59" t="str">
        <f t="shared" si="70"/>
        <v>SIM</v>
      </c>
      <c r="S484" s="15"/>
    </row>
    <row r="485" spans="2:19" x14ac:dyDescent="0.2">
      <c r="B485" s="5" t="s">
        <v>581</v>
      </c>
      <c r="C485" s="5" t="s">
        <v>206</v>
      </c>
      <c r="D485" s="22">
        <f t="shared" si="65"/>
        <v>10</v>
      </c>
      <c r="E485" s="5" t="s">
        <v>395</v>
      </c>
      <c r="F485" s="20">
        <v>40522</v>
      </c>
      <c r="G485" s="34">
        <v>48</v>
      </c>
      <c r="H485" s="64">
        <v>735.91</v>
      </c>
      <c r="I485" s="36">
        <f t="shared" si="66"/>
        <v>35323.68</v>
      </c>
      <c r="J485" s="45">
        <v>10</v>
      </c>
      <c r="K485" s="46">
        <f t="shared" si="67"/>
        <v>120</v>
      </c>
      <c r="L485" s="42">
        <f t="shared" si="68"/>
        <v>11</v>
      </c>
      <c r="M485" s="24">
        <f t="shared" si="69"/>
        <v>132</v>
      </c>
      <c r="N485" s="26">
        <v>0</v>
      </c>
      <c r="O485" s="61">
        <v>0</v>
      </c>
      <c r="P485" s="60">
        <f t="shared" si="72"/>
        <v>-35323.68</v>
      </c>
      <c r="Q485" s="55">
        <f t="shared" si="71"/>
        <v>0</v>
      </c>
      <c r="R485" s="59" t="str">
        <f t="shared" si="70"/>
        <v>SIM</v>
      </c>
      <c r="S485" s="15"/>
    </row>
    <row r="486" spans="2:19" x14ac:dyDescent="0.2">
      <c r="B486" s="5" t="s">
        <v>581</v>
      </c>
      <c r="C486" s="5" t="s">
        <v>206</v>
      </c>
      <c r="D486" s="22">
        <f t="shared" si="65"/>
        <v>10</v>
      </c>
      <c r="E486" s="5" t="s">
        <v>396</v>
      </c>
      <c r="F486" s="20">
        <v>40522</v>
      </c>
      <c r="G486" s="34">
        <v>26</v>
      </c>
      <c r="H486" s="64">
        <v>501.63</v>
      </c>
      <c r="I486" s="36">
        <f t="shared" si="66"/>
        <v>13042.38</v>
      </c>
      <c r="J486" s="45">
        <v>10</v>
      </c>
      <c r="K486" s="46">
        <f t="shared" si="67"/>
        <v>120</v>
      </c>
      <c r="L486" s="42">
        <f t="shared" si="68"/>
        <v>11</v>
      </c>
      <c r="M486" s="24">
        <f t="shared" si="69"/>
        <v>132</v>
      </c>
      <c r="N486" s="26">
        <v>0</v>
      </c>
      <c r="O486" s="61">
        <v>0</v>
      </c>
      <c r="P486" s="60">
        <f t="shared" si="72"/>
        <v>-13042.38</v>
      </c>
      <c r="Q486" s="55">
        <f t="shared" si="71"/>
        <v>0</v>
      </c>
      <c r="R486" s="59" t="str">
        <f t="shared" si="70"/>
        <v>SIM</v>
      </c>
      <c r="S486" s="15"/>
    </row>
    <row r="487" spans="2:19" x14ac:dyDescent="0.2">
      <c r="B487" s="5" t="s">
        <v>581</v>
      </c>
      <c r="C487" s="5" t="s">
        <v>206</v>
      </c>
      <c r="D487" s="22">
        <f t="shared" si="65"/>
        <v>10</v>
      </c>
      <c r="E487" s="5" t="s">
        <v>397</v>
      </c>
      <c r="F487" s="20">
        <v>40522</v>
      </c>
      <c r="G487" s="34">
        <v>34</v>
      </c>
      <c r="H487" s="64">
        <v>1001.08</v>
      </c>
      <c r="I487" s="36">
        <f t="shared" si="66"/>
        <v>34036.720000000001</v>
      </c>
      <c r="J487" s="45">
        <v>10</v>
      </c>
      <c r="K487" s="46">
        <f t="shared" si="67"/>
        <v>120</v>
      </c>
      <c r="L487" s="42">
        <f t="shared" si="68"/>
        <v>11</v>
      </c>
      <c r="M487" s="24">
        <f t="shared" si="69"/>
        <v>132</v>
      </c>
      <c r="N487" s="26">
        <v>0</v>
      </c>
      <c r="O487" s="61">
        <v>0</v>
      </c>
      <c r="P487" s="60">
        <f t="shared" si="72"/>
        <v>-34036.720000000001</v>
      </c>
      <c r="Q487" s="55">
        <f t="shared" si="71"/>
        <v>0</v>
      </c>
      <c r="R487" s="59" t="str">
        <f t="shared" si="70"/>
        <v>SIM</v>
      </c>
      <c r="S487" s="15"/>
    </row>
    <row r="488" spans="2:19" x14ac:dyDescent="0.2">
      <c r="B488" s="5" t="s">
        <v>581</v>
      </c>
      <c r="C488" s="5" t="s">
        <v>206</v>
      </c>
      <c r="D488" s="22">
        <f t="shared" si="65"/>
        <v>10</v>
      </c>
      <c r="E488" s="5" t="s">
        <v>398</v>
      </c>
      <c r="F488" s="20">
        <v>40522</v>
      </c>
      <c r="G488" s="34">
        <v>20</v>
      </c>
      <c r="H488" s="64">
        <v>239.03</v>
      </c>
      <c r="I488" s="36">
        <f t="shared" si="66"/>
        <v>4780.6000000000004</v>
      </c>
      <c r="J488" s="45">
        <v>10</v>
      </c>
      <c r="K488" s="46">
        <f t="shared" si="67"/>
        <v>120</v>
      </c>
      <c r="L488" s="42">
        <f t="shared" si="68"/>
        <v>11</v>
      </c>
      <c r="M488" s="24">
        <f t="shared" si="69"/>
        <v>132</v>
      </c>
      <c r="N488" s="26">
        <v>0</v>
      </c>
      <c r="O488" s="61">
        <v>0</v>
      </c>
      <c r="P488" s="60">
        <f t="shared" si="72"/>
        <v>-4780.6000000000004</v>
      </c>
      <c r="Q488" s="55">
        <f t="shared" si="71"/>
        <v>0</v>
      </c>
      <c r="R488" s="59" t="str">
        <f t="shared" si="70"/>
        <v>SIM</v>
      </c>
      <c r="S488" s="15"/>
    </row>
    <row r="489" spans="2:19" x14ac:dyDescent="0.2">
      <c r="B489" s="5" t="s">
        <v>581</v>
      </c>
      <c r="C489" s="5" t="s">
        <v>206</v>
      </c>
      <c r="D489" s="22">
        <f t="shared" si="65"/>
        <v>10</v>
      </c>
      <c r="E489" s="5" t="s">
        <v>399</v>
      </c>
      <c r="F489" s="20">
        <v>40522</v>
      </c>
      <c r="G489" s="34">
        <v>46</v>
      </c>
      <c r="H489" s="64">
        <v>721.4</v>
      </c>
      <c r="I489" s="36">
        <f t="shared" si="66"/>
        <v>33184.400000000001</v>
      </c>
      <c r="J489" s="45">
        <v>10</v>
      </c>
      <c r="K489" s="46">
        <f t="shared" si="67"/>
        <v>120</v>
      </c>
      <c r="L489" s="42">
        <f t="shared" si="68"/>
        <v>11</v>
      </c>
      <c r="M489" s="24">
        <f t="shared" si="69"/>
        <v>132</v>
      </c>
      <c r="N489" s="26">
        <v>0</v>
      </c>
      <c r="O489" s="61">
        <v>0</v>
      </c>
      <c r="P489" s="60">
        <f t="shared" si="72"/>
        <v>-33184.400000000001</v>
      </c>
      <c r="Q489" s="55">
        <f t="shared" si="71"/>
        <v>0</v>
      </c>
      <c r="R489" s="59" t="str">
        <f t="shared" si="70"/>
        <v>SIM</v>
      </c>
      <c r="S489" s="15"/>
    </row>
    <row r="490" spans="2:19" x14ac:dyDescent="0.2">
      <c r="B490" s="5" t="s">
        <v>581</v>
      </c>
      <c r="C490" s="5" t="s">
        <v>206</v>
      </c>
      <c r="D490" s="22">
        <f t="shared" si="65"/>
        <v>10</v>
      </c>
      <c r="E490" s="5" t="s">
        <v>400</v>
      </c>
      <c r="F490" s="20">
        <v>40522</v>
      </c>
      <c r="G490" s="34">
        <v>16</v>
      </c>
      <c r="H490" s="64">
        <v>2889.65</v>
      </c>
      <c r="I490" s="36">
        <f t="shared" si="66"/>
        <v>46234.400000000001</v>
      </c>
      <c r="J490" s="45">
        <v>10</v>
      </c>
      <c r="K490" s="46">
        <f t="shared" si="67"/>
        <v>120</v>
      </c>
      <c r="L490" s="42">
        <f t="shared" si="68"/>
        <v>11</v>
      </c>
      <c r="M490" s="24">
        <f t="shared" si="69"/>
        <v>132</v>
      </c>
      <c r="N490" s="26">
        <v>0</v>
      </c>
      <c r="O490" s="61">
        <v>0</v>
      </c>
      <c r="P490" s="60">
        <f t="shared" si="72"/>
        <v>-46234.400000000001</v>
      </c>
      <c r="Q490" s="55">
        <f t="shared" si="71"/>
        <v>0</v>
      </c>
      <c r="R490" s="59" t="str">
        <f t="shared" si="70"/>
        <v>SIM</v>
      </c>
      <c r="S490" s="15"/>
    </row>
    <row r="491" spans="2:19" x14ac:dyDescent="0.2">
      <c r="B491" s="5" t="s">
        <v>581</v>
      </c>
      <c r="C491" s="5" t="s">
        <v>206</v>
      </c>
      <c r="D491" s="22">
        <f t="shared" si="65"/>
        <v>10</v>
      </c>
      <c r="E491" s="5" t="s">
        <v>397</v>
      </c>
      <c r="F491" s="20">
        <v>40522</v>
      </c>
      <c r="G491" s="34">
        <v>12</v>
      </c>
      <c r="H491" s="64">
        <v>831.74</v>
      </c>
      <c r="I491" s="36">
        <f t="shared" si="66"/>
        <v>9980.880000000001</v>
      </c>
      <c r="J491" s="45">
        <v>10</v>
      </c>
      <c r="K491" s="46">
        <f t="shared" si="67"/>
        <v>120</v>
      </c>
      <c r="L491" s="42">
        <f t="shared" si="68"/>
        <v>11</v>
      </c>
      <c r="M491" s="24">
        <f t="shared" si="69"/>
        <v>132</v>
      </c>
      <c r="N491" s="26">
        <v>0</v>
      </c>
      <c r="O491" s="61">
        <v>0</v>
      </c>
      <c r="P491" s="60">
        <f t="shared" si="72"/>
        <v>-9980.880000000001</v>
      </c>
      <c r="Q491" s="55">
        <f t="shared" si="71"/>
        <v>0</v>
      </c>
      <c r="R491" s="59" t="str">
        <f t="shared" si="70"/>
        <v>SIM</v>
      </c>
      <c r="S491" s="15"/>
    </row>
    <row r="492" spans="2:19" x14ac:dyDescent="0.2">
      <c r="B492" s="5" t="s">
        <v>581</v>
      </c>
      <c r="C492" s="5" t="s">
        <v>206</v>
      </c>
      <c r="D492" s="22">
        <f t="shared" si="65"/>
        <v>10</v>
      </c>
      <c r="E492" s="5" t="s">
        <v>395</v>
      </c>
      <c r="F492" s="20">
        <v>40522</v>
      </c>
      <c r="G492" s="34">
        <v>5</v>
      </c>
      <c r="H492" s="64">
        <v>546.59</v>
      </c>
      <c r="I492" s="36">
        <f t="shared" si="66"/>
        <v>2732.9500000000003</v>
      </c>
      <c r="J492" s="45">
        <v>10</v>
      </c>
      <c r="K492" s="46">
        <f t="shared" si="67"/>
        <v>120</v>
      </c>
      <c r="L492" s="42">
        <f t="shared" si="68"/>
        <v>11</v>
      </c>
      <c r="M492" s="24">
        <f t="shared" si="69"/>
        <v>132</v>
      </c>
      <c r="N492" s="26">
        <v>0</v>
      </c>
      <c r="O492" s="61">
        <v>0</v>
      </c>
      <c r="P492" s="60">
        <f t="shared" ref="P492:P523" si="73">I492*-1</f>
        <v>-2732.9500000000003</v>
      </c>
      <c r="Q492" s="55">
        <f t="shared" si="71"/>
        <v>0</v>
      </c>
      <c r="R492" s="59" t="str">
        <f t="shared" si="70"/>
        <v>SIM</v>
      </c>
      <c r="S492" s="15"/>
    </row>
    <row r="493" spans="2:19" x14ac:dyDescent="0.2">
      <c r="B493" s="5" t="s">
        <v>581</v>
      </c>
      <c r="C493" s="5" t="s">
        <v>206</v>
      </c>
      <c r="D493" s="22">
        <f t="shared" si="65"/>
        <v>10</v>
      </c>
      <c r="E493" s="5" t="s">
        <v>401</v>
      </c>
      <c r="F493" s="20">
        <v>40522</v>
      </c>
      <c r="G493" s="34">
        <v>5</v>
      </c>
      <c r="H493" s="64">
        <v>3515.43</v>
      </c>
      <c r="I493" s="36">
        <f t="shared" si="66"/>
        <v>17577.149999999998</v>
      </c>
      <c r="J493" s="45">
        <v>10</v>
      </c>
      <c r="K493" s="46">
        <f t="shared" si="67"/>
        <v>120</v>
      </c>
      <c r="L493" s="42">
        <f t="shared" si="68"/>
        <v>11</v>
      </c>
      <c r="M493" s="24">
        <f t="shared" si="69"/>
        <v>132</v>
      </c>
      <c r="N493" s="26">
        <v>0</v>
      </c>
      <c r="O493" s="61">
        <v>0</v>
      </c>
      <c r="P493" s="60">
        <f t="shared" si="73"/>
        <v>-17577.149999999998</v>
      </c>
      <c r="Q493" s="55">
        <f t="shared" si="71"/>
        <v>0</v>
      </c>
      <c r="R493" s="59" t="str">
        <f t="shared" si="70"/>
        <v>SIM</v>
      </c>
      <c r="S493" s="15"/>
    </row>
    <row r="494" spans="2:19" x14ac:dyDescent="0.2">
      <c r="B494" s="5" t="s">
        <v>581</v>
      </c>
      <c r="C494" s="5" t="s">
        <v>206</v>
      </c>
      <c r="D494" s="22">
        <f t="shared" si="65"/>
        <v>10</v>
      </c>
      <c r="E494" s="5" t="s">
        <v>402</v>
      </c>
      <c r="F494" s="20">
        <v>40522</v>
      </c>
      <c r="G494" s="34">
        <v>2</v>
      </c>
      <c r="H494" s="64">
        <v>2230</v>
      </c>
      <c r="I494" s="36">
        <f t="shared" si="66"/>
        <v>4460</v>
      </c>
      <c r="J494" s="45">
        <v>10</v>
      </c>
      <c r="K494" s="46">
        <f t="shared" si="67"/>
        <v>120</v>
      </c>
      <c r="L494" s="42">
        <f t="shared" si="68"/>
        <v>11</v>
      </c>
      <c r="M494" s="24">
        <f t="shared" si="69"/>
        <v>132</v>
      </c>
      <c r="N494" s="26">
        <v>0</v>
      </c>
      <c r="O494" s="61">
        <v>0</v>
      </c>
      <c r="P494" s="60">
        <f t="shared" si="73"/>
        <v>-4460</v>
      </c>
      <c r="Q494" s="55">
        <f t="shared" si="71"/>
        <v>0</v>
      </c>
      <c r="R494" s="59" t="str">
        <f t="shared" si="70"/>
        <v>SIM</v>
      </c>
      <c r="S494" s="15"/>
    </row>
    <row r="495" spans="2:19" x14ac:dyDescent="0.2">
      <c r="B495" s="5" t="s">
        <v>581</v>
      </c>
      <c r="C495" s="5" t="s">
        <v>206</v>
      </c>
      <c r="D495" s="22">
        <f t="shared" si="65"/>
        <v>10</v>
      </c>
      <c r="E495" s="5" t="s">
        <v>403</v>
      </c>
      <c r="F495" s="20">
        <v>40522</v>
      </c>
      <c r="G495" s="34">
        <v>2</v>
      </c>
      <c r="H495" s="64">
        <v>2908.09</v>
      </c>
      <c r="I495" s="36">
        <f t="shared" si="66"/>
        <v>5816.18</v>
      </c>
      <c r="J495" s="45">
        <v>10</v>
      </c>
      <c r="K495" s="46">
        <f t="shared" si="67"/>
        <v>120</v>
      </c>
      <c r="L495" s="42">
        <f t="shared" si="68"/>
        <v>11</v>
      </c>
      <c r="M495" s="24">
        <f t="shared" si="69"/>
        <v>132</v>
      </c>
      <c r="N495" s="26">
        <v>0</v>
      </c>
      <c r="O495" s="61">
        <v>0</v>
      </c>
      <c r="P495" s="60">
        <f t="shared" si="73"/>
        <v>-5816.18</v>
      </c>
      <c r="Q495" s="55">
        <f t="shared" si="71"/>
        <v>0</v>
      </c>
      <c r="R495" s="59" t="str">
        <f t="shared" si="70"/>
        <v>SIM</v>
      </c>
      <c r="S495" s="15"/>
    </row>
    <row r="496" spans="2:19" x14ac:dyDescent="0.2">
      <c r="B496" s="5" t="s">
        <v>581</v>
      </c>
      <c r="C496" s="5" t="s">
        <v>206</v>
      </c>
      <c r="D496" s="22">
        <f t="shared" si="65"/>
        <v>10</v>
      </c>
      <c r="E496" s="5" t="s">
        <v>397</v>
      </c>
      <c r="F496" s="20">
        <v>40522</v>
      </c>
      <c r="G496" s="34">
        <v>1</v>
      </c>
      <c r="H496" s="64">
        <v>2967.48</v>
      </c>
      <c r="I496" s="36">
        <f t="shared" si="66"/>
        <v>2967.48</v>
      </c>
      <c r="J496" s="45">
        <v>10</v>
      </c>
      <c r="K496" s="46">
        <f t="shared" si="67"/>
        <v>120</v>
      </c>
      <c r="L496" s="42">
        <f t="shared" si="68"/>
        <v>11</v>
      </c>
      <c r="M496" s="24">
        <f t="shared" si="69"/>
        <v>132</v>
      </c>
      <c r="N496" s="26">
        <v>0</v>
      </c>
      <c r="O496" s="61">
        <v>0</v>
      </c>
      <c r="P496" s="60">
        <f t="shared" si="73"/>
        <v>-2967.48</v>
      </c>
      <c r="Q496" s="55">
        <f t="shared" si="71"/>
        <v>0</v>
      </c>
      <c r="R496" s="59" t="str">
        <f t="shared" si="70"/>
        <v>SIM</v>
      </c>
      <c r="S496" s="15"/>
    </row>
    <row r="497" spans="2:19" x14ac:dyDescent="0.2">
      <c r="B497" s="5" t="s">
        <v>581</v>
      </c>
      <c r="C497" s="5" t="s">
        <v>206</v>
      </c>
      <c r="D497" s="22">
        <f t="shared" si="65"/>
        <v>10</v>
      </c>
      <c r="E497" s="5" t="s">
        <v>404</v>
      </c>
      <c r="F497" s="20">
        <v>40543</v>
      </c>
      <c r="G497" s="34">
        <v>7</v>
      </c>
      <c r="H497" s="64">
        <v>158</v>
      </c>
      <c r="I497" s="36">
        <f t="shared" si="66"/>
        <v>1106</v>
      </c>
      <c r="J497" s="45">
        <v>10</v>
      </c>
      <c r="K497" s="46">
        <f t="shared" si="67"/>
        <v>120</v>
      </c>
      <c r="L497" s="42">
        <f t="shared" si="68"/>
        <v>11</v>
      </c>
      <c r="M497" s="24">
        <f t="shared" si="69"/>
        <v>132</v>
      </c>
      <c r="N497" s="26">
        <v>0</v>
      </c>
      <c r="O497" s="61">
        <v>0</v>
      </c>
      <c r="P497" s="60">
        <f t="shared" si="73"/>
        <v>-1106</v>
      </c>
      <c r="Q497" s="55">
        <f t="shared" si="71"/>
        <v>0</v>
      </c>
      <c r="R497" s="59" t="str">
        <f t="shared" si="70"/>
        <v>SIM</v>
      </c>
      <c r="S497" s="15"/>
    </row>
    <row r="498" spans="2:19" x14ac:dyDescent="0.2">
      <c r="B498" s="5" t="s">
        <v>581</v>
      </c>
      <c r="C498" s="5" t="s">
        <v>206</v>
      </c>
      <c r="D498" s="22">
        <f t="shared" si="65"/>
        <v>10</v>
      </c>
      <c r="E498" s="5" t="s">
        <v>405</v>
      </c>
      <c r="F498" s="20">
        <v>40543</v>
      </c>
      <c r="G498" s="34">
        <v>2</v>
      </c>
      <c r="H498" s="39">
        <v>980</v>
      </c>
      <c r="I498" s="36">
        <f t="shared" si="66"/>
        <v>1960</v>
      </c>
      <c r="J498" s="45">
        <v>10</v>
      </c>
      <c r="K498" s="46">
        <f t="shared" si="67"/>
        <v>120</v>
      </c>
      <c r="L498" s="42">
        <f t="shared" si="68"/>
        <v>11</v>
      </c>
      <c r="M498" s="24">
        <f t="shared" si="69"/>
        <v>132</v>
      </c>
      <c r="N498" s="26">
        <v>0</v>
      </c>
      <c r="O498" s="61">
        <v>0</v>
      </c>
      <c r="P498" s="60">
        <f t="shared" si="73"/>
        <v>-1960</v>
      </c>
      <c r="Q498" s="55">
        <f t="shared" si="71"/>
        <v>0</v>
      </c>
      <c r="R498" s="59" t="str">
        <f t="shared" si="70"/>
        <v>SIM</v>
      </c>
      <c r="S498" s="15"/>
    </row>
    <row r="499" spans="2:19" x14ac:dyDescent="0.2">
      <c r="B499" s="5" t="s">
        <v>581</v>
      </c>
      <c r="C499" s="5" t="s">
        <v>206</v>
      </c>
      <c r="D499" s="22">
        <f t="shared" si="65"/>
        <v>10</v>
      </c>
      <c r="E499" s="5" t="s">
        <v>406</v>
      </c>
      <c r="F499" s="20">
        <v>40543</v>
      </c>
      <c r="G499" s="34">
        <v>3</v>
      </c>
      <c r="H499" s="64">
        <v>529</v>
      </c>
      <c r="I499" s="36">
        <f t="shared" si="66"/>
        <v>1587</v>
      </c>
      <c r="J499" s="45">
        <v>10</v>
      </c>
      <c r="K499" s="46">
        <f t="shared" si="67"/>
        <v>120</v>
      </c>
      <c r="L499" s="42">
        <f t="shared" si="68"/>
        <v>11</v>
      </c>
      <c r="M499" s="24">
        <f t="shared" si="69"/>
        <v>132</v>
      </c>
      <c r="N499" s="26">
        <v>0</v>
      </c>
      <c r="O499" s="61">
        <v>0</v>
      </c>
      <c r="P499" s="60">
        <f t="shared" si="73"/>
        <v>-1587</v>
      </c>
      <c r="Q499" s="55">
        <f t="shared" si="71"/>
        <v>0</v>
      </c>
      <c r="R499" s="59" t="str">
        <f t="shared" si="70"/>
        <v>SIM</v>
      </c>
      <c r="S499" s="15"/>
    </row>
    <row r="500" spans="2:19" x14ac:dyDescent="0.2">
      <c r="B500" s="5" t="s">
        <v>581</v>
      </c>
      <c r="C500" s="5" t="s">
        <v>208</v>
      </c>
      <c r="D500" s="22">
        <f t="shared" si="65"/>
        <v>10</v>
      </c>
      <c r="E500" s="5" t="s">
        <v>139</v>
      </c>
      <c r="F500" s="20">
        <v>40557</v>
      </c>
      <c r="G500" s="34">
        <v>1</v>
      </c>
      <c r="H500" s="39">
        <v>1099</v>
      </c>
      <c r="I500" s="36">
        <f t="shared" si="66"/>
        <v>1099</v>
      </c>
      <c r="J500" s="45">
        <v>10</v>
      </c>
      <c r="K500" s="46">
        <f t="shared" si="67"/>
        <v>120</v>
      </c>
      <c r="L500" s="42">
        <f t="shared" si="68"/>
        <v>10</v>
      </c>
      <c r="M500" s="24">
        <f t="shared" si="69"/>
        <v>131</v>
      </c>
      <c r="N500" s="26">
        <v>0</v>
      </c>
      <c r="O500" s="61">
        <v>0</v>
      </c>
      <c r="P500" s="60">
        <f t="shared" si="73"/>
        <v>-1099</v>
      </c>
      <c r="Q500" s="55">
        <f t="shared" si="71"/>
        <v>0</v>
      </c>
      <c r="R500" s="59" t="str">
        <f t="shared" si="70"/>
        <v>SIM</v>
      </c>
      <c r="S500" s="15"/>
    </row>
    <row r="501" spans="2:19" x14ac:dyDescent="0.2">
      <c r="B501" s="5" t="s">
        <v>581</v>
      </c>
      <c r="C501" s="5" t="s">
        <v>208</v>
      </c>
      <c r="D501" s="22">
        <f t="shared" si="65"/>
        <v>10</v>
      </c>
      <c r="E501" s="5" t="s">
        <v>140</v>
      </c>
      <c r="F501" s="20">
        <v>40563</v>
      </c>
      <c r="G501" s="34">
        <v>1</v>
      </c>
      <c r="H501" s="39">
        <v>268.2</v>
      </c>
      <c r="I501" s="36">
        <f t="shared" si="66"/>
        <v>268.2</v>
      </c>
      <c r="J501" s="45">
        <v>10</v>
      </c>
      <c r="K501" s="46">
        <f t="shared" si="67"/>
        <v>120</v>
      </c>
      <c r="L501" s="42">
        <f t="shared" si="68"/>
        <v>10</v>
      </c>
      <c r="M501" s="24">
        <f t="shared" si="69"/>
        <v>131</v>
      </c>
      <c r="N501" s="26">
        <v>0</v>
      </c>
      <c r="O501" s="61">
        <v>0</v>
      </c>
      <c r="P501" s="60">
        <f t="shared" si="73"/>
        <v>-268.2</v>
      </c>
      <c r="Q501" s="55">
        <f t="shared" si="71"/>
        <v>0</v>
      </c>
      <c r="R501" s="59" t="str">
        <f t="shared" si="70"/>
        <v>SIM</v>
      </c>
      <c r="S501" s="15"/>
    </row>
    <row r="502" spans="2:19" x14ac:dyDescent="0.2">
      <c r="B502" s="5" t="s">
        <v>581</v>
      </c>
      <c r="C502" s="5" t="s">
        <v>205</v>
      </c>
      <c r="D502" s="22">
        <f t="shared" si="65"/>
        <v>20</v>
      </c>
      <c r="E502" s="5" t="s">
        <v>509</v>
      </c>
      <c r="F502" s="20">
        <v>40581</v>
      </c>
      <c r="G502" s="34">
        <v>1</v>
      </c>
      <c r="H502" s="39">
        <v>1980</v>
      </c>
      <c r="I502" s="36">
        <f t="shared" si="66"/>
        <v>1980</v>
      </c>
      <c r="J502" s="45">
        <v>5</v>
      </c>
      <c r="K502" s="46">
        <f t="shared" si="67"/>
        <v>60</v>
      </c>
      <c r="L502" s="42">
        <f t="shared" si="68"/>
        <v>10</v>
      </c>
      <c r="M502" s="24">
        <f t="shared" si="69"/>
        <v>130</v>
      </c>
      <c r="N502" s="26">
        <v>0</v>
      </c>
      <c r="O502" s="61">
        <v>0</v>
      </c>
      <c r="P502" s="60">
        <f t="shared" si="73"/>
        <v>-1980</v>
      </c>
      <c r="Q502" s="55">
        <f t="shared" si="71"/>
        <v>0</v>
      </c>
      <c r="R502" s="59" t="str">
        <f t="shared" si="70"/>
        <v>SIM</v>
      </c>
      <c r="S502" s="15"/>
    </row>
    <row r="503" spans="2:19" x14ac:dyDescent="0.2">
      <c r="B503" s="5" t="s">
        <v>581</v>
      </c>
      <c r="C503" s="5" t="s">
        <v>208</v>
      </c>
      <c r="D503" s="22">
        <f t="shared" si="65"/>
        <v>10</v>
      </c>
      <c r="E503" s="5" t="s">
        <v>134</v>
      </c>
      <c r="F503" s="20">
        <v>40597</v>
      </c>
      <c r="G503" s="34">
        <v>1</v>
      </c>
      <c r="H503" s="39">
        <v>1002</v>
      </c>
      <c r="I503" s="36">
        <f t="shared" si="66"/>
        <v>1002</v>
      </c>
      <c r="J503" s="45">
        <v>10</v>
      </c>
      <c r="K503" s="46">
        <f t="shared" si="67"/>
        <v>120</v>
      </c>
      <c r="L503" s="42">
        <f t="shared" si="68"/>
        <v>10</v>
      </c>
      <c r="M503" s="24">
        <f t="shared" si="69"/>
        <v>130</v>
      </c>
      <c r="N503" s="26">
        <v>0</v>
      </c>
      <c r="O503" s="61">
        <v>0</v>
      </c>
      <c r="P503" s="60">
        <f t="shared" si="73"/>
        <v>-1002</v>
      </c>
      <c r="Q503" s="55">
        <f t="shared" si="71"/>
        <v>0</v>
      </c>
      <c r="R503" s="59" t="str">
        <f t="shared" si="70"/>
        <v>SIM</v>
      </c>
      <c r="S503" s="15"/>
    </row>
    <row r="504" spans="2:19" x14ac:dyDescent="0.2">
      <c r="B504" s="5" t="s">
        <v>581</v>
      </c>
      <c r="C504" s="5" t="s">
        <v>208</v>
      </c>
      <c r="D504" s="22">
        <f t="shared" si="65"/>
        <v>10</v>
      </c>
      <c r="E504" s="5" t="s">
        <v>141</v>
      </c>
      <c r="F504" s="20">
        <v>40637</v>
      </c>
      <c r="G504" s="34">
        <v>1</v>
      </c>
      <c r="H504" s="39">
        <v>2115</v>
      </c>
      <c r="I504" s="36">
        <f t="shared" si="66"/>
        <v>2115</v>
      </c>
      <c r="J504" s="45">
        <v>10</v>
      </c>
      <c r="K504" s="46">
        <f t="shared" si="67"/>
        <v>120</v>
      </c>
      <c r="L504" s="42">
        <f t="shared" si="68"/>
        <v>10</v>
      </c>
      <c r="M504" s="24">
        <f t="shared" si="69"/>
        <v>128</v>
      </c>
      <c r="N504" s="26">
        <v>0</v>
      </c>
      <c r="O504" s="61">
        <v>0</v>
      </c>
      <c r="P504" s="60">
        <f t="shared" si="73"/>
        <v>-2115</v>
      </c>
      <c r="Q504" s="55">
        <f t="shared" si="71"/>
        <v>0</v>
      </c>
      <c r="R504" s="59" t="str">
        <f t="shared" si="70"/>
        <v>SIM</v>
      </c>
      <c r="S504" s="15"/>
    </row>
    <row r="505" spans="2:19" x14ac:dyDescent="0.2">
      <c r="B505" s="5" t="s">
        <v>581</v>
      </c>
      <c r="C505" s="5" t="s">
        <v>208</v>
      </c>
      <c r="D505" s="22">
        <f t="shared" si="65"/>
        <v>10</v>
      </c>
      <c r="E505" s="5" t="s">
        <v>95</v>
      </c>
      <c r="F505" s="20">
        <v>40639</v>
      </c>
      <c r="G505" s="34">
        <v>1</v>
      </c>
      <c r="H505" s="39">
        <v>550</v>
      </c>
      <c r="I505" s="36">
        <f t="shared" si="66"/>
        <v>550</v>
      </c>
      <c r="J505" s="45">
        <v>10</v>
      </c>
      <c r="K505" s="46">
        <f t="shared" si="67"/>
        <v>120</v>
      </c>
      <c r="L505" s="42">
        <f t="shared" si="68"/>
        <v>10</v>
      </c>
      <c r="M505" s="24">
        <f t="shared" si="69"/>
        <v>128</v>
      </c>
      <c r="N505" s="26">
        <v>0</v>
      </c>
      <c r="O505" s="61">
        <v>0</v>
      </c>
      <c r="P505" s="60">
        <f t="shared" si="73"/>
        <v>-550</v>
      </c>
      <c r="Q505" s="55">
        <f t="shared" si="71"/>
        <v>0</v>
      </c>
      <c r="R505" s="59" t="str">
        <f t="shared" si="70"/>
        <v>SIM</v>
      </c>
      <c r="S505" s="15"/>
    </row>
    <row r="506" spans="2:19" x14ac:dyDescent="0.2">
      <c r="B506" s="5" t="s">
        <v>581</v>
      </c>
      <c r="C506" s="5" t="s">
        <v>205</v>
      </c>
      <c r="D506" s="22">
        <f t="shared" si="65"/>
        <v>20</v>
      </c>
      <c r="E506" s="5" t="s">
        <v>510</v>
      </c>
      <c r="F506" s="20">
        <v>40641</v>
      </c>
      <c r="G506" s="34">
        <v>1</v>
      </c>
      <c r="H506" s="39">
        <v>6411.45</v>
      </c>
      <c r="I506" s="36">
        <f t="shared" si="66"/>
        <v>6411.45</v>
      </c>
      <c r="J506" s="45">
        <v>5</v>
      </c>
      <c r="K506" s="46">
        <f t="shared" si="67"/>
        <v>60</v>
      </c>
      <c r="L506" s="42">
        <f t="shared" si="68"/>
        <v>10</v>
      </c>
      <c r="M506" s="24">
        <f t="shared" si="69"/>
        <v>128</v>
      </c>
      <c r="N506" s="26">
        <v>0</v>
      </c>
      <c r="O506" s="61">
        <v>0</v>
      </c>
      <c r="P506" s="60">
        <f t="shared" si="73"/>
        <v>-6411.45</v>
      </c>
      <c r="Q506" s="55">
        <f t="shared" si="71"/>
        <v>0</v>
      </c>
      <c r="R506" s="59" t="str">
        <f t="shared" si="70"/>
        <v>SIM</v>
      </c>
      <c r="S506" s="15"/>
    </row>
    <row r="507" spans="2:19" x14ac:dyDescent="0.2">
      <c r="B507" s="5" t="s">
        <v>581</v>
      </c>
      <c r="C507" s="5" t="s">
        <v>206</v>
      </c>
      <c r="D507" s="22">
        <f t="shared" si="65"/>
        <v>10</v>
      </c>
      <c r="E507" s="5" t="s">
        <v>407</v>
      </c>
      <c r="F507" s="20">
        <v>40647</v>
      </c>
      <c r="G507" s="34">
        <v>1</v>
      </c>
      <c r="H507" s="39">
        <v>897.6</v>
      </c>
      <c r="I507" s="36">
        <f t="shared" si="66"/>
        <v>897.6</v>
      </c>
      <c r="J507" s="45">
        <v>10</v>
      </c>
      <c r="K507" s="46">
        <f t="shared" si="67"/>
        <v>120</v>
      </c>
      <c r="L507" s="42">
        <f t="shared" si="68"/>
        <v>10</v>
      </c>
      <c r="M507" s="24">
        <f t="shared" si="69"/>
        <v>128</v>
      </c>
      <c r="N507" s="26">
        <v>0</v>
      </c>
      <c r="O507" s="61">
        <v>0</v>
      </c>
      <c r="P507" s="60">
        <f t="shared" si="73"/>
        <v>-897.6</v>
      </c>
      <c r="Q507" s="55">
        <f t="shared" si="71"/>
        <v>0</v>
      </c>
      <c r="R507" s="59" t="str">
        <f t="shared" si="70"/>
        <v>SIM</v>
      </c>
      <c r="S507" s="15"/>
    </row>
    <row r="508" spans="2:19" x14ac:dyDescent="0.2">
      <c r="B508" s="5" t="s">
        <v>581</v>
      </c>
      <c r="C508" s="5" t="s">
        <v>206</v>
      </c>
      <c r="D508" s="22">
        <f t="shared" si="65"/>
        <v>10</v>
      </c>
      <c r="E508" s="5" t="s">
        <v>408</v>
      </c>
      <c r="F508" s="20">
        <v>40649</v>
      </c>
      <c r="G508" s="34">
        <v>2</v>
      </c>
      <c r="H508" s="64">
        <v>591.5</v>
      </c>
      <c r="I508" s="36">
        <f t="shared" si="66"/>
        <v>1183</v>
      </c>
      <c r="J508" s="45">
        <v>10</v>
      </c>
      <c r="K508" s="46">
        <f t="shared" si="67"/>
        <v>120</v>
      </c>
      <c r="L508" s="42">
        <f t="shared" si="68"/>
        <v>10</v>
      </c>
      <c r="M508" s="24">
        <f t="shared" si="69"/>
        <v>128</v>
      </c>
      <c r="N508" s="26">
        <v>0</v>
      </c>
      <c r="O508" s="61">
        <v>0</v>
      </c>
      <c r="P508" s="60">
        <f t="shared" si="73"/>
        <v>-1183</v>
      </c>
      <c r="Q508" s="55">
        <f t="shared" si="71"/>
        <v>0</v>
      </c>
      <c r="R508" s="59" t="str">
        <f t="shared" si="70"/>
        <v>SIM</v>
      </c>
      <c r="S508" s="15"/>
    </row>
    <row r="509" spans="2:19" x14ac:dyDescent="0.2">
      <c r="B509" s="5" t="s">
        <v>581</v>
      </c>
      <c r="C509" s="5" t="s">
        <v>206</v>
      </c>
      <c r="D509" s="22">
        <f t="shared" si="65"/>
        <v>10</v>
      </c>
      <c r="E509" s="5" t="s">
        <v>409</v>
      </c>
      <c r="F509" s="20">
        <v>40649</v>
      </c>
      <c r="G509" s="34">
        <v>9</v>
      </c>
      <c r="H509" s="64">
        <v>457</v>
      </c>
      <c r="I509" s="36">
        <f t="shared" si="66"/>
        <v>4113</v>
      </c>
      <c r="J509" s="45">
        <v>10</v>
      </c>
      <c r="K509" s="46">
        <f t="shared" si="67"/>
        <v>120</v>
      </c>
      <c r="L509" s="42">
        <f t="shared" si="68"/>
        <v>10</v>
      </c>
      <c r="M509" s="24">
        <f t="shared" si="69"/>
        <v>128</v>
      </c>
      <c r="N509" s="26">
        <v>0</v>
      </c>
      <c r="O509" s="61">
        <v>0</v>
      </c>
      <c r="P509" s="60">
        <f t="shared" si="73"/>
        <v>-4113</v>
      </c>
      <c r="Q509" s="55">
        <f t="shared" si="71"/>
        <v>0</v>
      </c>
      <c r="R509" s="59" t="str">
        <f t="shared" si="70"/>
        <v>SIM</v>
      </c>
      <c r="S509" s="15"/>
    </row>
    <row r="510" spans="2:19" x14ac:dyDescent="0.2">
      <c r="B510" s="5" t="s">
        <v>581</v>
      </c>
      <c r="C510" s="5" t="s">
        <v>206</v>
      </c>
      <c r="D510" s="22">
        <f t="shared" si="65"/>
        <v>10</v>
      </c>
      <c r="E510" s="5" t="s">
        <v>410</v>
      </c>
      <c r="F510" s="20">
        <v>40649</v>
      </c>
      <c r="G510" s="34">
        <v>4</v>
      </c>
      <c r="H510" s="64">
        <v>257.45</v>
      </c>
      <c r="I510" s="36">
        <f t="shared" si="66"/>
        <v>1029.8</v>
      </c>
      <c r="J510" s="45">
        <v>10</v>
      </c>
      <c r="K510" s="46">
        <f t="shared" si="67"/>
        <v>120</v>
      </c>
      <c r="L510" s="42">
        <f t="shared" si="68"/>
        <v>10</v>
      </c>
      <c r="M510" s="24">
        <f t="shared" si="69"/>
        <v>128</v>
      </c>
      <c r="N510" s="26">
        <v>0</v>
      </c>
      <c r="O510" s="61">
        <v>0</v>
      </c>
      <c r="P510" s="60">
        <f t="shared" si="73"/>
        <v>-1029.8</v>
      </c>
      <c r="Q510" s="55">
        <f t="shared" si="71"/>
        <v>0</v>
      </c>
      <c r="R510" s="59" t="str">
        <f t="shared" si="70"/>
        <v>SIM</v>
      </c>
      <c r="S510" s="15"/>
    </row>
    <row r="511" spans="2:19" x14ac:dyDescent="0.2">
      <c r="B511" s="5" t="s">
        <v>581</v>
      </c>
      <c r="C511" s="5" t="s">
        <v>206</v>
      </c>
      <c r="D511" s="22">
        <f t="shared" si="65"/>
        <v>10</v>
      </c>
      <c r="E511" s="5" t="s">
        <v>411</v>
      </c>
      <c r="F511" s="20">
        <v>40649</v>
      </c>
      <c r="G511" s="34">
        <v>4</v>
      </c>
      <c r="H511" s="64">
        <v>1090.95</v>
      </c>
      <c r="I511" s="36">
        <f t="shared" si="66"/>
        <v>4363.8</v>
      </c>
      <c r="J511" s="45">
        <v>10</v>
      </c>
      <c r="K511" s="46">
        <f t="shared" si="67"/>
        <v>120</v>
      </c>
      <c r="L511" s="42">
        <f t="shared" si="68"/>
        <v>10</v>
      </c>
      <c r="M511" s="24">
        <f t="shared" si="69"/>
        <v>128</v>
      </c>
      <c r="N511" s="26">
        <v>0</v>
      </c>
      <c r="O511" s="61">
        <v>0</v>
      </c>
      <c r="P511" s="60">
        <f t="shared" si="73"/>
        <v>-4363.8</v>
      </c>
      <c r="Q511" s="55">
        <f t="shared" si="71"/>
        <v>0</v>
      </c>
      <c r="R511" s="59" t="str">
        <f t="shared" si="70"/>
        <v>SIM</v>
      </c>
      <c r="S511" s="15"/>
    </row>
    <row r="512" spans="2:19" x14ac:dyDescent="0.2">
      <c r="B512" s="5" t="s">
        <v>581</v>
      </c>
      <c r="C512" s="5" t="s">
        <v>206</v>
      </c>
      <c r="D512" s="22">
        <f t="shared" si="65"/>
        <v>10</v>
      </c>
      <c r="E512" s="5" t="s">
        <v>412</v>
      </c>
      <c r="F512" s="20">
        <v>40649</v>
      </c>
      <c r="G512" s="34">
        <v>5</v>
      </c>
      <c r="H512" s="64">
        <v>1222.04</v>
      </c>
      <c r="I512" s="36">
        <f t="shared" si="66"/>
        <v>6110.2</v>
      </c>
      <c r="J512" s="45">
        <v>10</v>
      </c>
      <c r="K512" s="46">
        <f t="shared" si="67"/>
        <v>120</v>
      </c>
      <c r="L512" s="42">
        <f t="shared" si="68"/>
        <v>10</v>
      </c>
      <c r="M512" s="24">
        <f t="shared" si="69"/>
        <v>128</v>
      </c>
      <c r="N512" s="26">
        <v>0</v>
      </c>
      <c r="O512" s="61">
        <v>0</v>
      </c>
      <c r="P512" s="60">
        <f t="shared" si="73"/>
        <v>-6110.2</v>
      </c>
      <c r="Q512" s="55">
        <f t="shared" si="71"/>
        <v>0</v>
      </c>
      <c r="R512" s="59" t="str">
        <f t="shared" si="70"/>
        <v>SIM</v>
      </c>
      <c r="S512" s="15"/>
    </row>
    <row r="513" spans="2:19" x14ac:dyDescent="0.2">
      <c r="B513" s="5" t="s">
        <v>581</v>
      </c>
      <c r="C513" s="5" t="s">
        <v>206</v>
      </c>
      <c r="D513" s="22">
        <f t="shared" si="65"/>
        <v>10</v>
      </c>
      <c r="E513" s="5" t="s">
        <v>413</v>
      </c>
      <c r="F513" s="20">
        <v>40649</v>
      </c>
      <c r="G513" s="34">
        <v>7</v>
      </c>
      <c r="H513" s="64">
        <v>180.85</v>
      </c>
      <c r="I513" s="36">
        <f t="shared" si="66"/>
        <v>1265.95</v>
      </c>
      <c r="J513" s="45">
        <v>10</v>
      </c>
      <c r="K513" s="46">
        <f t="shared" si="67"/>
        <v>120</v>
      </c>
      <c r="L513" s="42">
        <f t="shared" si="68"/>
        <v>10</v>
      </c>
      <c r="M513" s="24">
        <f t="shared" si="69"/>
        <v>128</v>
      </c>
      <c r="N513" s="26">
        <v>0</v>
      </c>
      <c r="O513" s="61">
        <v>0</v>
      </c>
      <c r="P513" s="60">
        <f t="shared" si="73"/>
        <v>-1265.95</v>
      </c>
      <c r="Q513" s="55">
        <f t="shared" si="71"/>
        <v>0</v>
      </c>
      <c r="R513" s="59" t="str">
        <f t="shared" si="70"/>
        <v>SIM</v>
      </c>
      <c r="S513" s="15"/>
    </row>
    <row r="514" spans="2:19" x14ac:dyDescent="0.2">
      <c r="B514" s="5" t="s">
        <v>581</v>
      </c>
      <c r="C514" s="5" t="s">
        <v>206</v>
      </c>
      <c r="D514" s="22">
        <f t="shared" si="65"/>
        <v>10</v>
      </c>
      <c r="E514" s="5" t="s">
        <v>414</v>
      </c>
      <c r="F514" s="20">
        <v>40649</v>
      </c>
      <c r="G514" s="34">
        <v>5</v>
      </c>
      <c r="H514" s="64">
        <v>1146.8</v>
      </c>
      <c r="I514" s="36">
        <f t="shared" si="66"/>
        <v>5734</v>
      </c>
      <c r="J514" s="45">
        <v>10</v>
      </c>
      <c r="K514" s="46">
        <f t="shared" si="67"/>
        <v>120</v>
      </c>
      <c r="L514" s="42">
        <f t="shared" si="68"/>
        <v>10</v>
      </c>
      <c r="M514" s="24">
        <f t="shared" si="69"/>
        <v>128</v>
      </c>
      <c r="N514" s="26">
        <v>0</v>
      </c>
      <c r="O514" s="61">
        <v>0</v>
      </c>
      <c r="P514" s="60">
        <f t="shared" si="73"/>
        <v>-5734</v>
      </c>
      <c r="Q514" s="55">
        <f t="shared" si="71"/>
        <v>0</v>
      </c>
      <c r="R514" s="59" t="str">
        <f t="shared" si="70"/>
        <v>SIM</v>
      </c>
      <c r="S514" s="15"/>
    </row>
    <row r="515" spans="2:19" x14ac:dyDescent="0.2">
      <c r="B515" s="5" t="s">
        <v>581</v>
      </c>
      <c r="C515" s="5" t="s">
        <v>206</v>
      </c>
      <c r="D515" s="22">
        <f t="shared" si="65"/>
        <v>10</v>
      </c>
      <c r="E515" s="5" t="s">
        <v>415</v>
      </c>
      <c r="F515" s="20">
        <v>40649</v>
      </c>
      <c r="G515" s="34">
        <v>2</v>
      </c>
      <c r="H515" s="64">
        <v>743</v>
      </c>
      <c r="I515" s="36">
        <f t="shared" si="66"/>
        <v>1486</v>
      </c>
      <c r="J515" s="45">
        <v>10</v>
      </c>
      <c r="K515" s="46">
        <f t="shared" si="67"/>
        <v>120</v>
      </c>
      <c r="L515" s="42">
        <f t="shared" si="68"/>
        <v>10</v>
      </c>
      <c r="M515" s="24">
        <f t="shared" si="69"/>
        <v>128</v>
      </c>
      <c r="N515" s="26">
        <v>0</v>
      </c>
      <c r="O515" s="61">
        <v>0</v>
      </c>
      <c r="P515" s="60">
        <f t="shared" si="73"/>
        <v>-1486</v>
      </c>
      <c r="Q515" s="55">
        <f t="shared" si="71"/>
        <v>0</v>
      </c>
      <c r="R515" s="59" t="str">
        <f t="shared" si="70"/>
        <v>SIM</v>
      </c>
      <c r="S515" s="15"/>
    </row>
    <row r="516" spans="2:19" x14ac:dyDescent="0.2">
      <c r="B516" s="5" t="s">
        <v>581</v>
      </c>
      <c r="C516" s="5" t="s">
        <v>206</v>
      </c>
      <c r="D516" s="22">
        <f t="shared" ref="D516:D579" si="74">((12*100)/K516)</f>
        <v>10</v>
      </c>
      <c r="E516" s="5" t="s">
        <v>416</v>
      </c>
      <c r="F516" s="20">
        <v>40649</v>
      </c>
      <c r="G516" s="34">
        <v>2</v>
      </c>
      <c r="H516" s="64">
        <v>390.85</v>
      </c>
      <c r="I516" s="36">
        <f t="shared" ref="I516:I579" si="75">G516*H516</f>
        <v>781.7</v>
      </c>
      <c r="J516" s="45">
        <v>10</v>
      </c>
      <c r="K516" s="46">
        <f t="shared" ref="K516:K579" si="76">J516*12</f>
        <v>120</v>
      </c>
      <c r="L516" s="42">
        <f t="shared" ref="L516:L579" si="77">DATEDIF(F516,$F$2,"Y")</f>
        <v>10</v>
      </c>
      <c r="M516" s="24">
        <f t="shared" ref="M516:M579" si="78">DATEDIF(F516,$F$2,"M")</f>
        <v>128</v>
      </c>
      <c r="N516" s="26">
        <v>0</v>
      </c>
      <c r="O516" s="61">
        <v>0</v>
      </c>
      <c r="P516" s="60">
        <f t="shared" si="73"/>
        <v>-781.7</v>
      </c>
      <c r="Q516" s="55">
        <f t="shared" si="71"/>
        <v>0</v>
      </c>
      <c r="R516" s="59" t="str">
        <f t="shared" ref="R516:R579" si="79">IF(M516&gt;K516,"SIM","NÃO")</f>
        <v>SIM</v>
      </c>
      <c r="S516" s="15"/>
    </row>
    <row r="517" spans="2:19" x14ac:dyDescent="0.2">
      <c r="B517" s="5" t="s">
        <v>581</v>
      </c>
      <c r="C517" s="5" t="s">
        <v>206</v>
      </c>
      <c r="D517" s="22">
        <f t="shared" si="74"/>
        <v>10</v>
      </c>
      <c r="E517" s="5" t="s">
        <v>417</v>
      </c>
      <c r="F517" s="20">
        <v>40649</v>
      </c>
      <c r="G517" s="34">
        <v>1</v>
      </c>
      <c r="H517" s="64">
        <v>680.8</v>
      </c>
      <c r="I517" s="36">
        <f t="shared" si="75"/>
        <v>680.8</v>
      </c>
      <c r="J517" s="45">
        <v>10</v>
      </c>
      <c r="K517" s="46">
        <f t="shared" si="76"/>
        <v>120</v>
      </c>
      <c r="L517" s="42">
        <f t="shared" si="77"/>
        <v>10</v>
      </c>
      <c r="M517" s="24">
        <f t="shared" si="78"/>
        <v>128</v>
      </c>
      <c r="N517" s="26">
        <v>0</v>
      </c>
      <c r="O517" s="61">
        <v>0</v>
      </c>
      <c r="P517" s="60">
        <f t="shared" si="73"/>
        <v>-680.8</v>
      </c>
      <c r="Q517" s="55">
        <f t="shared" ref="Q517:Q580" si="80">I517+P517</f>
        <v>0</v>
      </c>
      <c r="R517" s="59" t="str">
        <f t="shared" si="79"/>
        <v>SIM</v>
      </c>
      <c r="S517" s="15"/>
    </row>
    <row r="518" spans="2:19" x14ac:dyDescent="0.2">
      <c r="B518" s="5" t="s">
        <v>581</v>
      </c>
      <c r="C518" s="5" t="s">
        <v>206</v>
      </c>
      <c r="D518" s="22">
        <f t="shared" si="74"/>
        <v>10</v>
      </c>
      <c r="E518" s="5" t="s">
        <v>407</v>
      </c>
      <c r="F518" s="20">
        <v>40649</v>
      </c>
      <c r="G518" s="34">
        <v>1</v>
      </c>
      <c r="H518" s="64">
        <v>897.6</v>
      </c>
      <c r="I518" s="36">
        <f t="shared" si="75"/>
        <v>897.6</v>
      </c>
      <c r="J518" s="45">
        <v>10</v>
      </c>
      <c r="K518" s="46">
        <f t="shared" si="76"/>
        <v>120</v>
      </c>
      <c r="L518" s="42">
        <f t="shared" si="77"/>
        <v>10</v>
      </c>
      <c r="M518" s="24">
        <f t="shared" si="78"/>
        <v>128</v>
      </c>
      <c r="N518" s="26">
        <v>0</v>
      </c>
      <c r="O518" s="61">
        <v>0</v>
      </c>
      <c r="P518" s="60">
        <f t="shared" si="73"/>
        <v>-897.6</v>
      </c>
      <c r="Q518" s="55">
        <f t="shared" si="80"/>
        <v>0</v>
      </c>
      <c r="R518" s="59" t="str">
        <f t="shared" si="79"/>
        <v>SIM</v>
      </c>
      <c r="S518" s="15"/>
    </row>
    <row r="519" spans="2:19" x14ac:dyDescent="0.2">
      <c r="B519" s="5" t="s">
        <v>581</v>
      </c>
      <c r="C519" s="5" t="s">
        <v>206</v>
      </c>
      <c r="D519" s="22">
        <f t="shared" si="74"/>
        <v>10</v>
      </c>
      <c r="E519" s="5" t="s">
        <v>418</v>
      </c>
      <c r="F519" s="20">
        <v>40649</v>
      </c>
      <c r="G519" s="34">
        <v>1</v>
      </c>
      <c r="H519" s="64">
        <v>1250.25</v>
      </c>
      <c r="I519" s="36">
        <f t="shared" si="75"/>
        <v>1250.25</v>
      </c>
      <c r="J519" s="45">
        <v>10</v>
      </c>
      <c r="K519" s="46">
        <f t="shared" si="76"/>
        <v>120</v>
      </c>
      <c r="L519" s="42">
        <f t="shared" si="77"/>
        <v>10</v>
      </c>
      <c r="M519" s="24">
        <f t="shared" si="78"/>
        <v>128</v>
      </c>
      <c r="N519" s="26">
        <v>0</v>
      </c>
      <c r="O519" s="61">
        <v>0</v>
      </c>
      <c r="P519" s="60">
        <f t="shared" si="73"/>
        <v>-1250.25</v>
      </c>
      <c r="Q519" s="55">
        <f t="shared" si="80"/>
        <v>0</v>
      </c>
      <c r="R519" s="59" t="str">
        <f t="shared" si="79"/>
        <v>SIM</v>
      </c>
      <c r="S519" s="15"/>
    </row>
    <row r="520" spans="2:19" x14ac:dyDescent="0.2">
      <c r="B520" s="5" t="s">
        <v>581</v>
      </c>
      <c r="C520" s="5" t="s">
        <v>205</v>
      </c>
      <c r="D520" s="22">
        <f t="shared" si="74"/>
        <v>20</v>
      </c>
      <c r="E520" s="5" t="s">
        <v>511</v>
      </c>
      <c r="F520" s="20">
        <v>40652</v>
      </c>
      <c r="G520" s="34">
        <v>2</v>
      </c>
      <c r="H520" s="64">
        <v>1940</v>
      </c>
      <c r="I520" s="36">
        <f t="shared" si="75"/>
        <v>3880</v>
      </c>
      <c r="J520" s="45">
        <v>5</v>
      </c>
      <c r="K520" s="46">
        <f t="shared" si="76"/>
        <v>60</v>
      </c>
      <c r="L520" s="42">
        <f t="shared" si="77"/>
        <v>10</v>
      </c>
      <c r="M520" s="24">
        <f t="shared" si="78"/>
        <v>128</v>
      </c>
      <c r="N520" s="26">
        <v>0</v>
      </c>
      <c r="O520" s="61">
        <v>0</v>
      </c>
      <c r="P520" s="60">
        <f t="shared" si="73"/>
        <v>-3880</v>
      </c>
      <c r="Q520" s="55">
        <f t="shared" si="80"/>
        <v>0</v>
      </c>
      <c r="R520" s="59" t="str">
        <f t="shared" si="79"/>
        <v>SIM</v>
      </c>
      <c r="S520" s="15"/>
    </row>
    <row r="521" spans="2:19" x14ac:dyDescent="0.2">
      <c r="B521" s="5" t="s">
        <v>581</v>
      </c>
      <c r="C521" s="5" t="s">
        <v>206</v>
      </c>
      <c r="D521" s="22">
        <f t="shared" si="74"/>
        <v>10</v>
      </c>
      <c r="E521" s="5" t="s">
        <v>419</v>
      </c>
      <c r="F521" s="20">
        <v>40657</v>
      </c>
      <c r="G521" s="34">
        <v>1</v>
      </c>
      <c r="H521" s="39">
        <v>470.53</v>
      </c>
      <c r="I521" s="36">
        <f t="shared" si="75"/>
        <v>470.53</v>
      </c>
      <c r="J521" s="45">
        <v>10</v>
      </c>
      <c r="K521" s="46">
        <f t="shared" si="76"/>
        <v>120</v>
      </c>
      <c r="L521" s="42">
        <f t="shared" si="77"/>
        <v>10</v>
      </c>
      <c r="M521" s="24">
        <f t="shared" si="78"/>
        <v>128</v>
      </c>
      <c r="N521" s="26">
        <v>0</v>
      </c>
      <c r="O521" s="61">
        <v>0</v>
      </c>
      <c r="P521" s="60">
        <f t="shared" si="73"/>
        <v>-470.53</v>
      </c>
      <c r="Q521" s="55">
        <f t="shared" si="80"/>
        <v>0</v>
      </c>
      <c r="R521" s="59" t="str">
        <f t="shared" si="79"/>
        <v>SIM</v>
      </c>
      <c r="S521" s="15"/>
    </row>
    <row r="522" spans="2:19" x14ac:dyDescent="0.2">
      <c r="B522" s="5" t="s">
        <v>581</v>
      </c>
      <c r="C522" s="5" t="s">
        <v>206</v>
      </c>
      <c r="D522" s="22">
        <f t="shared" si="74"/>
        <v>10</v>
      </c>
      <c r="E522" s="5" t="s">
        <v>420</v>
      </c>
      <c r="F522" s="20">
        <v>40660</v>
      </c>
      <c r="G522" s="34">
        <v>11</v>
      </c>
      <c r="H522" s="64">
        <v>881.74</v>
      </c>
      <c r="I522" s="36">
        <f t="shared" si="75"/>
        <v>9699.14</v>
      </c>
      <c r="J522" s="45">
        <v>10</v>
      </c>
      <c r="K522" s="46">
        <f t="shared" si="76"/>
        <v>120</v>
      </c>
      <c r="L522" s="42">
        <f t="shared" si="77"/>
        <v>10</v>
      </c>
      <c r="M522" s="24">
        <f t="shared" si="78"/>
        <v>128</v>
      </c>
      <c r="N522" s="26">
        <v>0</v>
      </c>
      <c r="O522" s="61">
        <v>0</v>
      </c>
      <c r="P522" s="60">
        <f t="shared" si="73"/>
        <v>-9699.14</v>
      </c>
      <c r="Q522" s="55">
        <f t="shared" si="80"/>
        <v>0</v>
      </c>
      <c r="R522" s="59" t="str">
        <f t="shared" si="79"/>
        <v>SIM</v>
      </c>
      <c r="S522" s="15"/>
    </row>
    <row r="523" spans="2:19" x14ac:dyDescent="0.2">
      <c r="B523" s="5" t="s">
        <v>581</v>
      </c>
      <c r="C523" s="5" t="s">
        <v>206</v>
      </c>
      <c r="D523" s="22">
        <f t="shared" si="74"/>
        <v>10</v>
      </c>
      <c r="E523" s="5" t="s">
        <v>421</v>
      </c>
      <c r="F523" s="20">
        <v>40660</v>
      </c>
      <c r="G523" s="34">
        <v>26</v>
      </c>
      <c r="H523" s="64">
        <v>501.63</v>
      </c>
      <c r="I523" s="36">
        <f t="shared" si="75"/>
        <v>13042.38</v>
      </c>
      <c r="J523" s="45">
        <v>10</v>
      </c>
      <c r="K523" s="46">
        <f t="shared" si="76"/>
        <v>120</v>
      </c>
      <c r="L523" s="42">
        <f t="shared" si="77"/>
        <v>10</v>
      </c>
      <c r="M523" s="24">
        <f t="shared" si="78"/>
        <v>128</v>
      </c>
      <c r="N523" s="26">
        <v>0</v>
      </c>
      <c r="O523" s="61">
        <v>0</v>
      </c>
      <c r="P523" s="60">
        <f t="shared" si="73"/>
        <v>-13042.38</v>
      </c>
      <c r="Q523" s="55">
        <f t="shared" si="80"/>
        <v>0</v>
      </c>
      <c r="R523" s="59" t="str">
        <f t="shared" si="79"/>
        <v>SIM</v>
      </c>
      <c r="S523" s="15"/>
    </row>
    <row r="524" spans="2:19" x14ac:dyDescent="0.2">
      <c r="B524" s="5" t="s">
        <v>581</v>
      </c>
      <c r="C524" s="5" t="s">
        <v>206</v>
      </c>
      <c r="D524" s="22">
        <f t="shared" si="74"/>
        <v>10</v>
      </c>
      <c r="E524" s="5" t="s">
        <v>419</v>
      </c>
      <c r="F524" s="20">
        <v>40660</v>
      </c>
      <c r="G524" s="34">
        <v>17</v>
      </c>
      <c r="H524" s="64">
        <v>470.53</v>
      </c>
      <c r="I524" s="36">
        <f t="shared" si="75"/>
        <v>7999.0099999999993</v>
      </c>
      <c r="J524" s="45">
        <v>10</v>
      </c>
      <c r="K524" s="46">
        <f t="shared" si="76"/>
        <v>120</v>
      </c>
      <c r="L524" s="42">
        <f t="shared" si="77"/>
        <v>10</v>
      </c>
      <c r="M524" s="24">
        <f t="shared" si="78"/>
        <v>128</v>
      </c>
      <c r="N524" s="26">
        <v>0</v>
      </c>
      <c r="O524" s="61">
        <v>0</v>
      </c>
      <c r="P524" s="60">
        <f t="shared" ref="P524:P529" si="81">I524*-1</f>
        <v>-7999.0099999999993</v>
      </c>
      <c r="Q524" s="55">
        <f t="shared" si="80"/>
        <v>0</v>
      </c>
      <c r="R524" s="59" t="str">
        <f t="shared" si="79"/>
        <v>SIM</v>
      </c>
      <c r="S524" s="15"/>
    </row>
    <row r="525" spans="2:19" x14ac:dyDescent="0.2">
      <c r="B525" s="5" t="s">
        <v>581</v>
      </c>
      <c r="C525" s="5" t="s">
        <v>206</v>
      </c>
      <c r="D525" s="22">
        <f t="shared" si="74"/>
        <v>10</v>
      </c>
      <c r="E525" s="5" t="s">
        <v>422</v>
      </c>
      <c r="F525" s="20">
        <v>40660</v>
      </c>
      <c r="G525" s="34">
        <v>6</v>
      </c>
      <c r="H525" s="64">
        <v>280.75</v>
      </c>
      <c r="I525" s="36">
        <f t="shared" si="75"/>
        <v>1684.5</v>
      </c>
      <c r="J525" s="45">
        <v>10</v>
      </c>
      <c r="K525" s="46">
        <f t="shared" si="76"/>
        <v>120</v>
      </c>
      <c r="L525" s="42">
        <f t="shared" si="77"/>
        <v>10</v>
      </c>
      <c r="M525" s="24">
        <f t="shared" si="78"/>
        <v>128</v>
      </c>
      <c r="N525" s="26">
        <v>0</v>
      </c>
      <c r="O525" s="61">
        <v>0</v>
      </c>
      <c r="P525" s="60">
        <f t="shared" si="81"/>
        <v>-1684.5</v>
      </c>
      <c r="Q525" s="55">
        <f t="shared" si="80"/>
        <v>0</v>
      </c>
      <c r="R525" s="59" t="str">
        <f t="shared" si="79"/>
        <v>SIM</v>
      </c>
      <c r="S525" s="15"/>
    </row>
    <row r="526" spans="2:19" x14ac:dyDescent="0.2">
      <c r="B526" s="5" t="s">
        <v>581</v>
      </c>
      <c r="C526" s="5" t="s">
        <v>205</v>
      </c>
      <c r="D526" s="22">
        <f t="shared" si="74"/>
        <v>20</v>
      </c>
      <c r="E526" s="5" t="s">
        <v>512</v>
      </c>
      <c r="F526" s="20">
        <v>40666</v>
      </c>
      <c r="G526" s="34">
        <v>1</v>
      </c>
      <c r="H526" s="39">
        <v>2511</v>
      </c>
      <c r="I526" s="36">
        <f t="shared" si="75"/>
        <v>2511</v>
      </c>
      <c r="J526" s="45">
        <v>5</v>
      </c>
      <c r="K526" s="46">
        <f t="shared" si="76"/>
        <v>60</v>
      </c>
      <c r="L526" s="42">
        <f t="shared" si="77"/>
        <v>10</v>
      </c>
      <c r="M526" s="24">
        <f t="shared" si="78"/>
        <v>127</v>
      </c>
      <c r="N526" s="26">
        <v>0</v>
      </c>
      <c r="O526" s="61">
        <v>0</v>
      </c>
      <c r="P526" s="60">
        <f t="shared" si="81"/>
        <v>-2511</v>
      </c>
      <c r="Q526" s="55">
        <f t="shared" si="80"/>
        <v>0</v>
      </c>
      <c r="R526" s="59" t="str">
        <f t="shared" si="79"/>
        <v>SIM</v>
      </c>
      <c r="S526" s="15"/>
    </row>
    <row r="527" spans="2:19" x14ac:dyDescent="0.2">
      <c r="B527" s="5" t="s">
        <v>581</v>
      </c>
      <c r="C527" s="5" t="s">
        <v>206</v>
      </c>
      <c r="D527" s="22">
        <f t="shared" si="74"/>
        <v>10</v>
      </c>
      <c r="E527" s="5" t="s">
        <v>423</v>
      </c>
      <c r="F527" s="20">
        <v>40676</v>
      </c>
      <c r="G527" s="34">
        <v>2</v>
      </c>
      <c r="H527" s="39">
        <v>3515.43</v>
      </c>
      <c r="I527" s="36">
        <f t="shared" si="75"/>
        <v>7030.86</v>
      </c>
      <c r="J527" s="45">
        <v>10</v>
      </c>
      <c r="K527" s="46">
        <f t="shared" si="76"/>
        <v>120</v>
      </c>
      <c r="L527" s="42">
        <f t="shared" si="77"/>
        <v>10</v>
      </c>
      <c r="M527" s="24">
        <f t="shared" si="78"/>
        <v>127</v>
      </c>
      <c r="N527" s="26">
        <v>0</v>
      </c>
      <c r="O527" s="61">
        <v>0</v>
      </c>
      <c r="P527" s="60">
        <f t="shared" si="81"/>
        <v>-7030.86</v>
      </c>
      <c r="Q527" s="55">
        <f t="shared" si="80"/>
        <v>0</v>
      </c>
      <c r="R527" s="59" t="str">
        <f t="shared" si="79"/>
        <v>SIM</v>
      </c>
      <c r="S527" s="15"/>
    </row>
    <row r="528" spans="2:19" x14ac:dyDescent="0.2">
      <c r="B528" s="5" t="s">
        <v>581</v>
      </c>
      <c r="C528" s="5" t="s">
        <v>208</v>
      </c>
      <c r="D528" s="22">
        <f t="shared" si="74"/>
        <v>10</v>
      </c>
      <c r="E528" s="5" t="s">
        <v>142</v>
      </c>
      <c r="F528" s="20">
        <v>40690</v>
      </c>
      <c r="G528" s="34">
        <v>2</v>
      </c>
      <c r="H528" s="39">
        <v>1671</v>
      </c>
      <c r="I528" s="36">
        <f t="shared" si="75"/>
        <v>3342</v>
      </c>
      <c r="J528" s="45">
        <v>10</v>
      </c>
      <c r="K528" s="46">
        <f t="shared" si="76"/>
        <v>120</v>
      </c>
      <c r="L528" s="42">
        <f t="shared" si="77"/>
        <v>10</v>
      </c>
      <c r="M528" s="24">
        <f t="shared" si="78"/>
        <v>127</v>
      </c>
      <c r="N528" s="26">
        <v>0</v>
      </c>
      <c r="O528" s="61">
        <v>0</v>
      </c>
      <c r="P528" s="60">
        <f t="shared" si="81"/>
        <v>-3342</v>
      </c>
      <c r="Q528" s="55">
        <f t="shared" si="80"/>
        <v>0</v>
      </c>
      <c r="R528" s="59" t="str">
        <f t="shared" si="79"/>
        <v>SIM</v>
      </c>
      <c r="S528" s="15"/>
    </row>
    <row r="529" spans="2:19" x14ac:dyDescent="0.2">
      <c r="B529" s="5" t="s">
        <v>581</v>
      </c>
      <c r="C529" s="5" t="s">
        <v>208</v>
      </c>
      <c r="D529" s="22">
        <f t="shared" si="74"/>
        <v>10</v>
      </c>
      <c r="E529" s="5" t="s">
        <v>143</v>
      </c>
      <c r="F529" s="20">
        <v>40704</v>
      </c>
      <c r="G529" s="34">
        <v>1</v>
      </c>
      <c r="H529" s="39">
        <v>390</v>
      </c>
      <c r="I529" s="36">
        <f t="shared" si="75"/>
        <v>390</v>
      </c>
      <c r="J529" s="45">
        <v>10</v>
      </c>
      <c r="K529" s="46">
        <f t="shared" si="76"/>
        <v>120</v>
      </c>
      <c r="L529" s="42">
        <f t="shared" si="77"/>
        <v>10</v>
      </c>
      <c r="M529" s="24">
        <f t="shared" si="78"/>
        <v>126</v>
      </c>
      <c r="N529" s="26">
        <v>0</v>
      </c>
      <c r="O529" s="61">
        <v>0</v>
      </c>
      <c r="P529" s="60">
        <f t="shared" si="81"/>
        <v>-390</v>
      </c>
      <c r="Q529" s="55">
        <f t="shared" si="80"/>
        <v>0</v>
      </c>
      <c r="R529" s="59" t="str">
        <f t="shared" si="79"/>
        <v>SIM</v>
      </c>
      <c r="S529" s="15"/>
    </row>
    <row r="530" spans="2:19" x14ac:dyDescent="0.2">
      <c r="B530" s="5" t="s">
        <v>582</v>
      </c>
      <c r="C530" s="5" t="s">
        <v>6</v>
      </c>
      <c r="D530" s="22">
        <f t="shared" si="74"/>
        <v>4</v>
      </c>
      <c r="E530" s="5" t="s">
        <v>575</v>
      </c>
      <c r="F530" s="20">
        <v>40722</v>
      </c>
      <c r="G530" s="34">
        <v>1</v>
      </c>
      <c r="H530" s="39">
        <v>379777.03</v>
      </c>
      <c r="I530" s="36">
        <f t="shared" si="75"/>
        <v>379777.03</v>
      </c>
      <c r="J530" s="45">
        <v>25</v>
      </c>
      <c r="K530" s="46">
        <f t="shared" si="76"/>
        <v>300</v>
      </c>
      <c r="L530" s="42">
        <f t="shared" si="77"/>
        <v>10</v>
      </c>
      <c r="M530" s="24">
        <f t="shared" si="78"/>
        <v>126</v>
      </c>
      <c r="N530" s="26">
        <v>0</v>
      </c>
      <c r="O530" s="61">
        <f>(SLN(I530,N530,K530))*-1</f>
        <v>-1265.9234333333334</v>
      </c>
      <c r="P530" s="60">
        <f>O530*M530</f>
        <v>-159506.35260000001</v>
      </c>
      <c r="Q530" s="55">
        <f t="shared" si="80"/>
        <v>220270.67740000002</v>
      </c>
      <c r="R530" s="59" t="str">
        <f t="shared" si="79"/>
        <v>NÃO</v>
      </c>
      <c r="S530" s="15"/>
    </row>
    <row r="531" spans="2:19" x14ac:dyDescent="0.2">
      <c r="B531" s="5" t="s">
        <v>581</v>
      </c>
      <c r="C531" s="5" t="s">
        <v>208</v>
      </c>
      <c r="D531" s="22">
        <f t="shared" si="74"/>
        <v>10</v>
      </c>
      <c r="E531" s="5" t="s">
        <v>144</v>
      </c>
      <c r="F531" s="20">
        <v>40798</v>
      </c>
      <c r="G531" s="34">
        <v>2</v>
      </c>
      <c r="H531" s="39">
        <v>1830</v>
      </c>
      <c r="I531" s="36">
        <f t="shared" si="75"/>
        <v>3660</v>
      </c>
      <c r="J531" s="45">
        <v>10</v>
      </c>
      <c r="K531" s="46">
        <f t="shared" si="76"/>
        <v>120</v>
      </c>
      <c r="L531" s="42">
        <f t="shared" si="77"/>
        <v>10</v>
      </c>
      <c r="M531" s="24">
        <f t="shared" si="78"/>
        <v>123</v>
      </c>
      <c r="N531" s="26">
        <v>0</v>
      </c>
      <c r="O531" s="61">
        <v>0</v>
      </c>
      <c r="P531" s="60">
        <f t="shared" ref="P531:P538" si="82">I531*-1</f>
        <v>-3660</v>
      </c>
      <c r="Q531" s="55">
        <f t="shared" si="80"/>
        <v>0</v>
      </c>
      <c r="R531" s="59" t="str">
        <f t="shared" si="79"/>
        <v>SIM</v>
      </c>
      <c r="S531" s="15"/>
    </row>
    <row r="532" spans="2:19" x14ac:dyDescent="0.2">
      <c r="B532" s="5" t="s">
        <v>581</v>
      </c>
      <c r="C532" s="5" t="s">
        <v>205</v>
      </c>
      <c r="D532" s="22">
        <f t="shared" si="74"/>
        <v>20</v>
      </c>
      <c r="E532" s="5" t="s">
        <v>513</v>
      </c>
      <c r="F532" s="20">
        <v>40833</v>
      </c>
      <c r="G532" s="34">
        <v>1</v>
      </c>
      <c r="H532" s="39">
        <v>2203</v>
      </c>
      <c r="I532" s="36">
        <f t="shared" si="75"/>
        <v>2203</v>
      </c>
      <c r="J532" s="45">
        <v>5</v>
      </c>
      <c r="K532" s="46">
        <f t="shared" si="76"/>
        <v>60</v>
      </c>
      <c r="L532" s="42">
        <f t="shared" si="77"/>
        <v>10</v>
      </c>
      <c r="M532" s="24">
        <f t="shared" si="78"/>
        <v>122</v>
      </c>
      <c r="N532" s="26">
        <v>0</v>
      </c>
      <c r="O532" s="61">
        <v>0</v>
      </c>
      <c r="P532" s="60">
        <f t="shared" si="82"/>
        <v>-2203</v>
      </c>
      <c r="Q532" s="55">
        <f t="shared" si="80"/>
        <v>0</v>
      </c>
      <c r="R532" s="59" t="str">
        <f t="shared" si="79"/>
        <v>SIM</v>
      </c>
      <c r="S532" s="15"/>
    </row>
    <row r="533" spans="2:19" x14ac:dyDescent="0.2">
      <c r="B533" s="5" t="s">
        <v>581</v>
      </c>
      <c r="C533" s="5" t="s">
        <v>208</v>
      </c>
      <c r="D533" s="22">
        <f t="shared" si="74"/>
        <v>10</v>
      </c>
      <c r="E533" s="5" t="s">
        <v>145</v>
      </c>
      <c r="F533" s="20">
        <v>40858</v>
      </c>
      <c r="G533" s="34">
        <v>1</v>
      </c>
      <c r="H533" s="39">
        <v>390</v>
      </c>
      <c r="I533" s="36">
        <f t="shared" si="75"/>
        <v>390</v>
      </c>
      <c r="J533" s="45">
        <v>10</v>
      </c>
      <c r="K533" s="46">
        <f t="shared" si="76"/>
        <v>120</v>
      </c>
      <c r="L533" s="42">
        <f t="shared" si="77"/>
        <v>10</v>
      </c>
      <c r="M533" s="24">
        <f t="shared" si="78"/>
        <v>121</v>
      </c>
      <c r="N533" s="26">
        <v>0</v>
      </c>
      <c r="O533" s="61">
        <v>0</v>
      </c>
      <c r="P533" s="60">
        <f t="shared" si="82"/>
        <v>-390</v>
      </c>
      <c r="Q533" s="55">
        <f t="shared" si="80"/>
        <v>0</v>
      </c>
      <c r="R533" s="59" t="str">
        <f t="shared" si="79"/>
        <v>SIM</v>
      </c>
      <c r="S533" s="15"/>
    </row>
    <row r="534" spans="2:19" x14ac:dyDescent="0.2">
      <c r="B534" s="5" t="s">
        <v>581</v>
      </c>
      <c r="C534" s="5" t="s">
        <v>205</v>
      </c>
      <c r="D534" s="22">
        <f t="shared" si="74"/>
        <v>20</v>
      </c>
      <c r="E534" s="5" t="s">
        <v>506</v>
      </c>
      <c r="F534" s="20">
        <v>40873</v>
      </c>
      <c r="G534" s="34">
        <v>1</v>
      </c>
      <c r="H534" s="39">
        <v>420.91</v>
      </c>
      <c r="I534" s="36">
        <f t="shared" si="75"/>
        <v>420.91</v>
      </c>
      <c r="J534" s="45">
        <v>5</v>
      </c>
      <c r="K534" s="46">
        <f t="shared" si="76"/>
        <v>60</v>
      </c>
      <c r="L534" s="42">
        <f t="shared" si="77"/>
        <v>10</v>
      </c>
      <c r="M534" s="24">
        <f t="shared" si="78"/>
        <v>121</v>
      </c>
      <c r="N534" s="26">
        <v>0</v>
      </c>
      <c r="O534" s="61">
        <v>0</v>
      </c>
      <c r="P534" s="60">
        <f t="shared" si="82"/>
        <v>-420.91</v>
      </c>
      <c r="Q534" s="55">
        <f t="shared" si="80"/>
        <v>0</v>
      </c>
      <c r="R534" s="59" t="str">
        <f t="shared" si="79"/>
        <v>SIM</v>
      </c>
      <c r="S534" s="15"/>
    </row>
    <row r="535" spans="2:19" x14ac:dyDescent="0.2">
      <c r="B535" s="5" t="s">
        <v>581</v>
      </c>
      <c r="C535" s="5" t="s">
        <v>205</v>
      </c>
      <c r="D535" s="22">
        <f t="shared" si="74"/>
        <v>20</v>
      </c>
      <c r="E535" s="5" t="s">
        <v>514</v>
      </c>
      <c r="F535" s="20">
        <v>40873</v>
      </c>
      <c r="G535" s="34">
        <v>1</v>
      </c>
      <c r="H535" s="39">
        <v>2912.06</v>
      </c>
      <c r="I535" s="36">
        <f t="shared" si="75"/>
        <v>2912.06</v>
      </c>
      <c r="J535" s="45">
        <v>5</v>
      </c>
      <c r="K535" s="46">
        <f t="shared" si="76"/>
        <v>60</v>
      </c>
      <c r="L535" s="42">
        <f t="shared" si="77"/>
        <v>10</v>
      </c>
      <c r="M535" s="24">
        <f t="shared" si="78"/>
        <v>121</v>
      </c>
      <c r="N535" s="26">
        <v>0</v>
      </c>
      <c r="O535" s="61">
        <v>0</v>
      </c>
      <c r="P535" s="60">
        <f t="shared" si="82"/>
        <v>-2912.06</v>
      </c>
      <c r="Q535" s="55">
        <f t="shared" si="80"/>
        <v>0</v>
      </c>
      <c r="R535" s="59" t="str">
        <f t="shared" si="79"/>
        <v>SIM</v>
      </c>
      <c r="S535" s="15"/>
    </row>
    <row r="536" spans="2:19" x14ac:dyDescent="0.2">
      <c r="B536" s="5" t="s">
        <v>581</v>
      </c>
      <c r="C536" s="5" t="s">
        <v>208</v>
      </c>
      <c r="D536" s="22">
        <f t="shared" si="74"/>
        <v>10</v>
      </c>
      <c r="E536" s="5" t="s">
        <v>114</v>
      </c>
      <c r="F536" s="20">
        <v>40883</v>
      </c>
      <c r="G536" s="34">
        <v>1</v>
      </c>
      <c r="H536" s="39">
        <v>560</v>
      </c>
      <c r="I536" s="36">
        <f t="shared" si="75"/>
        <v>560</v>
      </c>
      <c r="J536" s="45">
        <v>10</v>
      </c>
      <c r="K536" s="46">
        <f t="shared" si="76"/>
        <v>120</v>
      </c>
      <c r="L536" s="42">
        <f t="shared" si="77"/>
        <v>10</v>
      </c>
      <c r="M536" s="24">
        <f t="shared" si="78"/>
        <v>120</v>
      </c>
      <c r="N536" s="26">
        <v>0</v>
      </c>
      <c r="O536" s="61">
        <v>0</v>
      </c>
      <c r="P536" s="60">
        <f t="shared" si="82"/>
        <v>-560</v>
      </c>
      <c r="Q536" s="55">
        <f t="shared" si="80"/>
        <v>0</v>
      </c>
      <c r="R536" s="59" t="str">
        <f t="shared" si="79"/>
        <v>NÃO</v>
      </c>
      <c r="S536" s="15"/>
    </row>
    <row r="537" spans="2:19" x14ac:dyDescent="0.2">
      <c r="B537" s="5" t="s">
        <v>581</v>
      </c>
      <c r="C537" s="5" t="s">
        <v>205</v>
      </c>
      <c r="D537" s="22">
        <f t="shared" si="74"/>
        <v>20</v>
      </c>
      <c r="E537" s="5" t="s">
        <v>515</v>
      </c>
      <c r="F537" s="20">
        <v>40976</v>
      </c>
      <c r="G537" s="34">
        <v>1</v>
      </c>
      <c r="H537" s="39">
        <v>3990</v>
      </c>
      <c r="I537" s="36">
        <f t="shared" si="75"/>
        <v>3990</v>
      </c>
      <c r="J537" s="45">
        <v>5</v>
      </c>
      <c r="K537" s="46">
        <f t="shared" si="76"/>
        <v>60</v>
      </c>
      <c r="L537" s="42">
        <f t="shared" si="77"/>
        <v>9</v>
      </c>
      <c r="M537" s="24">
        <f t="shared" si="78"/>
        <v>117</v>
      </c>
      <c r="N537" s="26">
        <v>0</v>
      </c>
      <c r="O537" s="61">
        <v>0</v>
      </c>
      <c r="P537" s="60">
        <f t="shared" si="82"/>
        <v>-3990</v>
      </c>
      <c r="Q537" s="55">
        <f t="shared" si="80"/>
        <v>0</v>
      </c>
      <c r="R537" s="59" t="str">
        <f t="shared" si="79"/>
        <v>SIM</v>
      </c>
      <c r="S537" s="15"/>
    </row>
    <row r="538" spans="2:19" x14ac:dyDescent="0.2">
      <c r="B538" s="5" t="s">
        <v>581</v>
      </c>
      <c r="C538" s="5" t="s">
        <v>205</v>
      </c>
      <c r="D538" s="22">
        <f t="shared" si="74"/>
        <v>20</v>
      </c>
      <c r="E538" s="5" t="s">
        <v>516</v>
      </c>
      <c r="F538" s="20">
        <v>41044</v>
      </c>
      <c r="G538" s="34">
        <v>2</v>
      </c>
      <c r="H538" s="39">
        <v>2230</v>
      </c>
      <c r="I538" s="36">
        <f t="shared" si="75"/>
        <v>4460</v>
      </c>
      <c r="J538" s="45">
        <v>5</v>
      </c>
      <c r="K538" s="46">
        <f t="shared" si="76"/>
        <v>60</v>
      </c>
      <c r="L538" s="42">
        <f t="shared" si="77"/>
        <v>9</v>
      </c>
      <c r="M538" s="24">
        <f t="shared" si="78"/>
        <v>115</v>
      </c>
      <c r="N538" s="26">
        <v>0</v>
      </c>
      <c r="O538" s="61">
        <v>0</v>
      </c>
      <c r="P538" s="60">
        <f t="shared" si="82"/>
        <v>-4460</v>
      </c>
      <c r="Q538" s="55">
        <f t="shared" si="80"/>
        <v>0</v>
      </c>
      <c r="R538" s="59" t="str">
        <f t="shared" si="79"/>
        <v>SIM</v>
      </c>
      <c r="S538" s="15"/>
    </row>
    <row r="539" spans="2:19" x14ac:dyDescent="0.2">
      <c r="B539" s="5" t="s">
        <v>581</v>
      </c>
      <c r="C539" s="5" t="s">
        <v>208</v>
      </c>
      <c r="D539" s="22">
        <f t="shared" si="74"/>
        <v>10</v>
      </c>
      <c r="E539" s="5" t="s">
        <v>146</v>
      </c>
      <c r="F539" s="20">
        <v>41092</v>
      </c>
      <c r="G539" s="34">
        <v>1</v>
      </c>
      <c r="H539" s="39">
        <v>1180</v>
      </c>
      <c r="I539" s="36">
        <f t="shared" si="75"/>
        <v>1180</v>
      </c>
      <c r="J539" s="45">
        <v>10</v>
      </c>
      <c r="K539" s="46">
        <f t="shared" si="76"/>
        <v>120</v>
      </c>
      <c r="L539" s="42">
        <f t="shared" si="77"/>
        <v>9</v>
      </c>
      <c r="M539" s="24">
        <f t="shared" si="78"/>
        <v>113</v>
      </c>
      <c r="N539" s="26">
        <v>0</v>
      </c>
      <c r="O539" s="61">
        <f t="shared" ref="O539:O581" si="83">(SLN(I539,N539,K539))*-1</f>
        <v>-9.8333333333333339</v>
      </c>
      <c r="P539" s="60">
        <f t="shared" ref="P539:P581" si="84">O539*M539</f>
        <v>-1111.1666666666667</v>
      </c>
      <c r="Q539" s="55">
        <f t="shared" si="80"/>
        <v>68.833333333333258</v>
      </c>
      <c r="R539" s="59" t="str">
        <f t="shared" si="79"/>
        <v>NÃO</v>
      </c>
      <c r="S539" s="15"/>
    </row>
    <row r="540" spans="2:19" x14ac:dyDescent="0.2">
      <c r="B540" s="5" t="s">
        <v>581</v>
      </c>
      <c r="C540" s="5" t="s">
        <v>206</v>
      </c>
      <c r="D540" s="22">
        <f t="shared" si="74"/>
        <v>10</v>
      </c>
      <c r="E540" s="5" t="s">
        <v>424</v>
      </c>
      <c r="F540" s="20">
        <v>41096</v>
      </c>
      <c r="G540" s="34">
        <v>4</v>
      </c>
      <c r="H540" s="39">
        <v>797.63</v>
      </c>
      <c r="I540" s="36">
        <f t="shared" si="75"/>
        <v>3190.52</v>
      </c>
      <c r="J540" s="45">
        <v>10</v>
      </c>
      <c r="K540" s="46">
        <f t="shared" si="76"/>
        <v>120</v>
      </c>
      <c r="L540" s="42">
        <f t="shared" si="77"/>
        <v>9</v>
      </c>
      <c r="M540" s="24">
        <f t="shared" si="78"/>
        <v>113</v>
      </c>
      <c r="N540" s="26">
        <v>0</v>
      </c>
      <c r="O540" s="61">
        <f t="shared" si="83"/>
        <v>-26.587666666666667</v>
      </c>
      <c r="P540" s="60">
        <f t="shared" si="84"/>
        <v>-3004.4063333333334</v>
      </c>
      <c r="Q540" s="55">
        <f t="shared" si="80"/>
        <v>186.11366666666663</v>
      </c>
      <c r="R540" s="59" t="str">
        <f t="shared" si="79"/>
        <v>NÃO</v>
      </c>
      <c r="S540" s="15"/>
    </row>
    <row r="541" spans="2:19" x14ac:dyDescent="0.2">
      <c r="B541" s="5" t="s">
        <v>581</v>
      </c>
      <c r="C541" s="5" t="s">
        <v>206</v>
      </c>
      <c r="D541" s="22">
        <f t="shared" si="74"/>
        <v>10</v>
      </c>
      <c r="E541" s="5" t="s">
        <v>425</v>
      </c>
      <c r="F541" s="20">
        <v>41096</v>
      </c>
      <c r="G541" s="34">
        <v>1</v>
      </c>
      <c r="H541" s="39">
        <v>2030</v>
      </c>
      <c r="I541" s="36">
        <f t="shared" si="75"/>
        <v>2030</v>
      </c>
      <c r="J541" s="45">
        <v>10</v>
      </c>
      <c r="K541" s="46">
        <f t="shared" si="76"/>
        <v>120</v>
      </c>
      <c r="L541" s="42">
        <f t="shared" si="77"/>
        <v>9</v>
      </c>
      <c r="M541" s="24">
        <f t="shared" si="78"/>
        <v>113</v>
      </c>
      <c r="N541" s="26">
        <v>0</v>
      </c>
      <c r="O541" s="61">
        <f t="shared" si="83"/>
        <v>-16.916666666666668</v>
      </c>
      <c r="P541" s="60">
        <f t="shared" si="84"/>
        <v>-1911.5833333333335</v>
      </c>
      <c r="Q541" s="55">
        <f t="shared" si="80"/>
        <v>118.41666666666652</v>
      </c>
      <c r="R541" s="59" t="str">
        <f t="shared" si="79"/>
        <v>NÃO</v>
      </c>
      <c r="S541" s="15"/>
    </row>
    <row r="542" spans="2:19" x14ac:dyDescent="0.2">
      <c r="B542" s="5" t="s">
        <v>581</v>
      </c>
      <c r="C542" s="5" t="s">
        <v>206</v>
      </c>
      <c r="D542" s="22">
        <f t="shared" si="74"/>
        <v>10</v>
      </c>
      <c r="E542" s="5" t="s">
        <v>426</v>
      </c>
      <c r="F542" s="20">
        <v>41096</v>
      </c>
      <c r="G542" s="34">
        <v>1</v>
      </c>
      <c r="H542" s="39">
        <v>173.1</v>
      </c>
      <c r="I542" s="36">
        <f t="shared" si="75"/>
        <v>173.1</v>
      </c>
      <c r="J542" s="45">
        <v>10</v>
      </c>
      <c r="K542" s="46">
        <f t="shared" si="76"/>
        <v>120</v>
      </c>
      <c r="L542" s="42">
        <f t="shared" si="77"/>
        <v>9</v>
      </c>
      <c r="M542" s="24">
        <f t="shared" si="78"/>
        <v>113</v>
      </c>
      <c r="N542" s="26">
        <v>0</v>
      </c>
      <c r="O542" s="61">
        <f t="shared" si="83"/>
        <v>-1.4424999999999999</v>
      </c>
      <c r="P542" s="60">
        <f t="shared" si="84"/>
        <v>-163.0025</v>
      </c>
      <c r="Q542" s="55">
        <f t="shared" si="80"/>
        <v>10.097499999999997</v>
      </c>
      <c r="R542" s="59" t="str">
        <f t="shared" si="79"/>
        <v>NÃO</v>
      </c>
      <c r="S542" s="15"/>
    </row>
    <row r="543" spans="2:19" x14ac:dyDescent="0.2">
      <c r="B543" s="5" t="s">
        <v>581</v>
      </c>
      <c r="C543" s="5" t="s">
        <v>208</v>
      </c>
      <c r="D543" s="22">
        <f t="shared" si="74"/>
        <v>10</v>
      </c>
      <c r="E543" s="5" t="s">
        <v>147</v>
      </c>
      <c r="F543" s="20">
        <v>41138</v>
      </c>
      <c r="G543" s="34">
        <v>1</v>
      </c>
      <c r="H543" s="39">
        <v>399</v>
      </c>
      <c r="I543" s="36">
        <f t="shared" si="75"/>
        <v>399</v>
      </c>
      <c r="J543" s="45">
        <v>10</v>
      </c>
      <c r="K543" s="46">
        <f t="shared" si="76"/>
        <v>120</v>
      </c>
      <c r="L543" s="42">
        <f t="shared" si="77"/>
        <v>9</v>
      </c>
      <c r="M543" s="24">
        <f t="shared" si="78"/>
        <v>112</v>
      </c>
      <c r="N543" s="26">
        <v>0</v>
      </c>
      <c r="O543" s="61">
        <f t="shared" si="83"/>
        <v>-3.3250000000000002</v>
      </c>
      <c r="P543" s="60">
        <f t="shared" si="84"/>
        <v>-372.40000000000003</v>
      </c>
      <c r="Q543" s="55">
        <f t="shared" si="80"/>
        <v>26.599999999999966</v>
      </c>
      <c r="R543" s="59" t="str">
        <f t="shared" si="79"/>
        <v>NÃO</v>
      </c>
      <c r="S543" s="15"/>
    </row>
    <row r="544" spans="2:19" x14ac:dyDescent="0.2">
      <c r="B544" s="5" t="s">
        <v>581</v>
      </c>
      <c r="C544" s="5" t="s">
        <v>208</v>
      </c>
      <c r="D544" s="22">
        <f t="shared" si="74"/>
        <v>10</v>
      </c>
      <c r="E544" s="5" t="s">
        <v>148</v>
      </c>
      <c r="F544" s="20">
        <v>41143</v>
      </c>
      <c r="G544" s="34">
        <v>1</v>
      </c>
      <c r="H544" s="39">
        <v>420</v>
      </c>
      <c r="I544" s="36">
        <f t="shared" si="75"/>
        <v>420</v>
      </c>
      <c r="J544" s="45">
        <v>10</v>
      </c>
      <c r="K544" s="46">
        <f t="shared" si="76"/>
        <v>120</v>
      </c>
      <c r="L544" s="42">
        <f t="shared" si="77"/>
        <v>9</v>
      </c>
      <c r="M544" s="24">
        <f t="shared" si="78"/>
        <v>112</v>
      </c>
      <c r="N544" s="26">
        <v>0</v>
      </c>
      <c r="O544" s="61">
        <f t="shared" si="83"/>
        <v>-3.5</v>
      </c>
      <c r="P544" s="60">
        <f t="shared" si="84"/>
        <v>-392</v>
      </c>
      <c r="Q544" s="55">
        <f t="shared" si="80"/>
        <v>28</v>
      </c>
      <c r="R544" s="59" t="str">
        <f t="shared" si="79"/>
        <v>NÃO</v>
      </c>
      <c r="S544" s="15"/>
    </row>
    <row r="545" spans="2:19" x14ac:dyDescent="0.2">
      <c r="B545" s="5" t="s">
        <v>581</v>
      </c>
      <c r="C545" s="5" t="s">
        <v>208</v>
      </c>
      <c r="D545" s="22">
        <f t="shared" si="74"/>
        <v>10</v>
      </c>
      <c r="E545" s="5" t="s">
        <v>132</v>
      </c>
      <c r="F545" s="20">
        <v>41145</v>
      </c>
      <c r="G545" s="34">
        <v>1</v>
      </c>
      <c r="H545" s="39">
        <v>865</v>
      </c>
      <c r="I545" s="36">
        <f t="shared" si="75"/>
        <v>865</v>
      </c>
      <c r="J545" s="45">
        <v>10</v>
      </c>
      <c r="K545" s="46">
        <f t="shared" si="76"/>
        <v>120</v>
      </c>
      <c r="L545" s="42">
        <f t="shared" si="77"/>
        <v>9</v>
      </c>
      <c r="M545" s="24">
        <f t="shared" si="78"/>
        <v>112</v>
      </c>
      <c r="N545" s="26">
        <v>0</v>
      </c>
      <c r="O545" s="61">
        <f t="shared" si="83"/>
        <v>-7.208333333333333</v>
      </c>
      <c r="P545" s="60">
        <f t="shared" si="84"/>
        <v>-807.33333333333326</v>
      </c>
      <c r="Q545" s="55">
        <f t="shared" si="80"/>
        <v>57.666666666666742</v>
      </c>
      <c r="R545" s="59" t="str">
        <f t="shared" si="79"/>
        <v>NÃO</v>
      </c>
      <c r="S545" s="15"/>
    </row>
    <row r="546" spans="2:19" x14ac:dyDescent="0.2">
      <c r="B546" s="5" t="s">
        <v>581</v>
      </c>
      <c r="C546" s="5" t="s">
        <v>208</v>
      </c>
      <c r="D546" s="22">
        <f t="shared" si="74"/>
        <v>10</v>
      </c>
      <c r="E546" s="5" t="s">
        <v>149</v>
      </c>
      <c r="F546" s="20">
        <v>41183</v>
      </c>
      <c r="G546" s="34">
        <v>1</v>
      </c>
      <c r="H546" s="39">
        <v>699</v>
      </c>
      <c r="I546" s="36">
        <f t="shared" si="75"/>
        <v>699</v>
      </c>
      <c r="J546" s="45">
        <v>10</v>
      </c>
      <c r="K546" s="46">
        <f t="shared" si="76"/>
        <v>120</v>
      </c>
      <c r="L546" s="42">
        <f t="shared" si="77"/>
        <v>9</v>
      </c>
      <c r="M546" s="24">
        <f t="shared" si="78"/>
        <v>110</v>
      </c>
      <c r="N546" s="26">
        <v>0</v>
      </c>
      <c r="O546" s="61">
        <f t="shared" si="83"/>
        <v>-5.8250000000000002</v>
      </c>
      <c r="P546" s="60">
        <f t="shared" si="84"/>
        <v>-640.75</v>
      </c>
      <c r="Q546" s="55">
        <f t="shared" si="80"/>
        <v>58.25</v>
      </c>
      <c r="R546" s="59" t="str">
        <f t="shared" si="79"/>
        <v>NÃO</v>
      </c>
      <c r="S546" s="15"/>
    </row>
    <row r="547" spans="2:19" x14ac:dyDescent="0.2">
      <c r="B547" s="5" t="s">
        <v>581</v>
      </c>
      <c r="C547" s="5" t="s">
        <v>206</v>
      </c>
      <c r="D547" s="22">
        <f t="shared" si="74"/>
        <v>10</v>
      </c>
      <c r="E547" s="5" t="s">
        <v>427</v>
      </c>
      <c r="F547" s="20">
        <v>41184</v>
      </c>
      <c r="G547" s="34">
        <v>1</v>
      </c>
      <c r="H547" s="39">
        <v>776</v>
      </c>
      <c r="I547" s="36">
        <f t="shared" si="75"/>
        <v>776</v>
      </c>
      <c r="J547" s="45">
        <v>10</v>
      </c>
      <c r="K547" s="46">
        <f t="shared" si="76"/>
        <v>120</v>
      </c>
      <c r="L547" s="42">
        <f t="shared" si="77"/>
        <v>9</v>
      </c>
      <c r="M547" s="24">
        <f t="shared" si="78"/>
        <v>110</v>
      </c>
      <c r="N547" s="26">
        <v>0</v>
      </c>
      <c r="O547" s="61">
        <f t="shared" si="83"/>
        <v>-6.4666666666666668</v>
      </c>
      <c r="P547" s="60">
        <f t="shared" si="84"/>
        <v>-711.33333333333337</v>
      </c>
      <c r="Q547" s="55">
        <f t="shared" si="80"/>
        <v>64.666666666666629</v>
      </c>
      <c r="R547" s="59" t="str">
        <f t="shared" si="79"/>
        <v>NÃO</v>
      </c>
      <c r="S547" s="15"/>
    </row>
    <row r="548" spans="2:19" x14ac:dyDescent="0.2">
      <c r="B548" s="5" t="s">
        <v>581</v>
      </c>
      <c r="C548" s="5" t="s">
        <v>208</v>
      </c>
      <c r="D548" s="22">
        <f t="shared" si="74"/>
        <v>10</v>
      </c>
      <c r="E548" s="5" t="s">
        <v>49</v>
      </c>
      <c r="F548" s="20">
        <v>41190</v>
      </c>
      <c r="G548" s="34">
        <v>1</v>
      </c>
      <c r="H548" s="39">
        <v>1999</v>
      </c>
      <c r="I548" s="36">
        <f t="shared" si="75"/>
        <v>1999</v>
      </c>
      <c r="J548" s="45">
        <v>10</v>
      </c>
      <c r="K548" s="46">
        <f t="shared" si="76"/>
        <v>120</v>
      </c>
      <c r="L548" s="42">
        <f t="shared" si="77"/>
        <v>9</v>
      </c>
      <c r="M548" s="24">
        <f t="shared" si="78"/>
        <v>110</v>
      </c>
      <c r="N548" s="26">
        <v>0</v>
      </c>
      <c r="O548" s="61">
        <f t="shared" si="83"/>
        <v>-16.658333333333335</v>
      </c>
      <c r="P548" s="60">
        <f t="shared" si="84"/>
        <v>-1832.4166666666667</v>
      </c>
      <c r="Q548" s="55">
        <f t="shared" si="80"/>
        <v>166.58333333333326</v>
      </c>
      <c r="R548" s="59" t="str">
        <f t="shared" si="79"/>
        <v>NÃO</v>
      </c>
      <c r="S548" s="15"/>
    </row>
    <row r="549" spans="2:19" x14ac:dyDescent="0.2">
      <c r="B549" s="5" t="s">
        <v>581</v>
      </c>
      <c r="C549" s="5" t="s">
        <v>208</v>
      </c>
      <c r="D549" s="22">
        <f t="shared" si="74"/>
        <v>10</v>
      </c>
      <c r="E549" s="5" t="s">
        <v>150</v>
      </c>
      <c r="F549" s="20">
        <v>41248</v>
      </c>
      <c r="G549" s="34">
        <v>1</v>
      </c>
      <c r="H549" s="39">
        <v>820</v>
      </c>
      <c r="I549" s="36">
        <f t="shared" si="75"/>
        <v>820</v>
      </c>
      <c r="J549" s="45">
        <v>10</v>
      </c>
      <c r="K549" s="46">
        <f t="shared" si="76"/>
        <v>120</v>
      </c>
      <c r="L549" s="42">
        <f t="shared" si="77"/>
        <v>9</v>
      </c>
      <c r="M549" s="24">
        <f t="shared" si="78"/>
        <v>108</v>
      </c>
      <c r="N549" s="26">
        <v>0</v>
      </c>
      <c r="O549" s="61">
        <f t="shared" si="83"/>
        <v>-6.833333333333333</v>
      </c>
      <c r="P549" s="60">
        <f t="shared" si="84"/>
        <v>-738</v>
      </c>
      <c r="Q549" s="55">
        <f t="shared" si="80"/>
        <v>82</v>
      </c>
      <c r="R549" s="59" t="str">
        <f t="shared" si="79"/>
        <v>NÃO</v>
      </c>
      <c r="S549" s="15"/>
    </row>
    <row r="550" spans="2:19" x14ac:dyDescent="0.2">
      <c r="B550" s="5" t="s">
        <v>581</v>
      </c>
      <c r="C550" s="5" t="s">
        <v>206</v>
      </c>
      <c r="D550" s="22">
        <f t="shared" si="74"/>
        <v>10</v>
      </c>
      <c r="E550" s="5" t="s">
        <v>428</v>
      </c>
      <c r="F550" s="20">
        <v>41313</v>
      </c>
      <c r="G550" s="34">
        <v>10</v>
      </c>
      <c r="H550" s="64">
        <v>460</v>
      </c>
      <c r="I550" s="36">
        <f t="shared" si="75"/>
        <v>4600</v>
      </c>
      <c r="J550" s="45">
        <v>10</v>
      </c>
      <c r="K550" s="46">
        <f t="shared" si="76"/>
        <v>120</v>
      </c>
      <c r="L550" s="42">
        <f t="shared" si="77"/>
        <v>8</v>
      </c>
      <c r="M550" s="24">
        <f t="shared" si="78"/>
        <v>106</v>
      </c>
      <c r="N550" s="26">
        <v>0</v>
      </c>
      <c r="O550" s="61">
        <f t="shared" si="83"/>
        <v>-38.333333333333336</v>
      </c>
      <c r="P550" s="60">
        <f t="shared" si="84"/>
        <v>-4063.3333333333335</v>
      </c>
      <c r="Q550" s="55">
        <f t="shared" si="80"/>
        <v>536.66666666666652</v>
      </c>
      <c r="R550" s="59" t="str">
        <f t="shared" si="79"/>
        <v>NÃO</v>
      </c>
      <c r="S550" s="15"/>
    </row>
    <row r="551" spans="2:19" x14ac:dyDescent="0.2">
      <c r="B551" s="5" t="s">
        <v>581</v>
      </c>
      <c r="C551" s="5" t="s">
        <v>206</v>
      </c>
      <c r="D551" s="22">
        <f t="shared" si="74"/>
        <v>10</v>
      </c>
      <c r="E551" s="5" t="s">
        <v>429</v>
      </c>
      <c r="F551" s="20">
        <v>41313</v>
      </c>
      <c r="G551" s="34">
        <v>2</v>
      </c>
      <c r="H551" s="64">
        <v>2040</v>
      </c>
      <c r="I551" s="36">
        <f t="shared" si="75"/>
        <v>4080</v>
      </c>
      <c r="J551" s="45">
        <v>10</v>
      </c>
      <c r="K551" s="46">
        <f t="shared" si="76"/>
        <v>120</v>
      </c>
      <c r="L551" s="42">
        <f t="shared" si="77"/>
        <v>8</v>
      </c>
      <c r="M551" s="24">
        <f t="shared" si="78"/>
        <v>106</v>
      </c>
      <c r="N551" s="26">
        <v>0</v>
      </c>
      <c r="O551" s="61">
        <f t="shared" si="83"/>
        <v>-34</v>
      </c>
      <c r="P551" s="60">
        <f t="shared" si="84"/>
        <v>-3604</v>
      </c>
      <c r="Q551" s="55">
        <f t="shared" si="80"/>
        <v>476</v>
      </c>
      <c r="R551" s="59" t="str">
        <f t="shared" si="79"/>
        <v>NÃO</v>
      </c>
      <c r="S551" s="15"/>
    </row>
    <row r="552" spans="2:19" x14ac:dyDescent="0.2">
      <c r="B552" s="5" t="s">
        <v>581</v>
      </c>
      <c r="C552" s="5" t="s">
        <v>206</v>
      </c>
      <c r="D552" s="22">
        <f t="shared" si="74"/>
        <v>10</v>
      </c>
      <c r="E552" s="5" t="s">
        <v>431</v>
      </c>
      <c r="F552" s="20">
        <v>41313</v>
      </c>
      <c r="G552" s="34">
        <v>1</v>
      </c>
      <c r="H552" s="64">
        <v>940</v>
      </c>
      <c r="I552" s="36">
        <f t="shared" si="75"/>
        <v>940</v>
      </c>
      <c r="J552" s="45">
        <v>10</v>
      </c>
      <c r="K552" s="46">
        <f t="shared" si="76"/>
        <v>120</v>
      </c>
      <c r="L552" s="42">
        <f t="shared" si="77"/>
        <v>8</v>
      </c>
      <c r="M552" s="24">
        <f t="shared" si="78"/>
        <v>106</v>
      </c>
      <c r="N552" s="26">
        <v>0</v>
      </c>
      <c r="O552" s="61">
        <f t="shared" si="83"/>
        <v>-7.833333333333333</v>
      </c>
      <c r="P552" s="60">
        <f t="shared" si="84"/>
        <v>-830.33333333333326</v>
      </c>
      <c r="Q552" s="55">
        <f t="shared" si="80"/>
        <v>109.66666666666674</v>
      </c>
      <c r="R552" s="59" t="str">
        <f t="shared" si="79"/>
        <v>NÃO</v>
      </c>
      <c r="S552" s="15"/>
    </row>
    <row r="553" spans="2:19" x14ac:dyDescent="0.2">
      <c r="B553" s="5" t="s">
        <v>581</v>
      </c>
      <c r="C553" s="5" t="s">
        <v>206</v>
      </c>
      <c r="D553" s="22">
        <f t="shared" si="74"/>
        <v>10</v>
      </c>
      <c r="E553" s="5" t="s">
        <v>430</v>
      </c>
      <c r="F553" s="20">
        <v>41313</v>
      </c>
      <c r="G553" s="34">
        <v>2</v>
      </c>
      <c r="H553" s="64">
        <v>899</v>
      </c>
      <c r="I553" s="36">
        <f t="shared" si="75"/>
        <v>1798</v>
      </c>
      <c r="J553" s="45">
        <v>10</v>
      </c>
      <c r="K553" s="46">
        <f t="shared" si="76"/>
        <v>120</v>
      </c>
      <c r="L553" s="42">
        <f t="shared" si="77"/>
        <v>8</v>
      </c>
      <c r="M553" s="24">
        <f t="shared" si="78"/>
        <v>106</v>
      </c>
      <c r="N553" s="26">
        <v>0</v>
      </c>
      <c r="O553" s="61">
        <f t="shared" si="83"/>
        <v>-14.983333333333333</v>
      </c>
      <c r="P553" s="60">
        <f t="shared" si="84"/>
        <v>-1588.2333333333333</v>
      </c>
      <c r="Q553" s="55">
        <f t="shared" si="80"/>
        <v>209.76666666666665</v>
      </c>
      <c r="R553" s="59" t="str">
        <f t="shared" si="79"/>
        <v>NÃO</v>
      </c>
      <c r="S553" s="15"/>
    </row>
    <row r="554" spans="2:19" x14ac:dyDescent="0.2">
      <c r="B554" s="5" t="s">
        <v>581</v>
      </c>
      <c r="C554" s="5" t="s">
        <v>206</v>
      </c>
      <c r="D554" s="22">
        <f t="shared" si="74"/>
        <v>10</v>
      </c>
      <c r="E554" s="5" t="s">
        <v>432</v>
      </c>
      <c r="F554" s="20">
        <v>41313</v>
      </c>
      <c r="G554" s="34">
        <v>1</v>
      </c>
      <c r="H554" s="64">
        <v>5900</v>
      </c>
      <c r="I554" s="36">
        <f t="shared" si="75"/>
        <v>5900</v>
      </c>
      <c r="J554" s="45">
        <v>10</v>
      </c>
      <c r="K554" s="46">
        <f t="shared" si="76"/>
        <v>120</v>
      </c>
      <c r="L554" s="42">
        <f t="shared" si="77"/>
        <v>8</v>
      </c>
      <c r="M554" s="24">
        <f t="shared" si="78"/>
        <v>106</v>
      </c>
      <c r="N554" s="26">
        <v>0</v>
      </c>
      <c r="O554" s="61">
        <f t="shared" si="83"/>
        <v>-49.166666666666664</v>
      </c>
      <c r="P554" s="60">
        <f t="shared" si="84"/>
        <v>-5211.6666666666661</v>
      </c>
      <c r="Q554" s="55">
        <f t="shared" si="80"/>
        <v>688.33333333333394</v>
      </c>
      <c r="R554" s="59" t="str">
        <f t="shared" si="79"/>
        <v>NÃO</v>
      </c>
      <c r="S554" s="15"/>
    </row>
    <row r="555" spans="2:19" x14ac:dyDescent="0.2">
      <c r="B555" s="5" t="s">
        <v>581</v>
      </c>
      <c r="C555" s="5" t="s">
        <v>206</v>
      </c>
      <c r="D555" s="22">
        <f t="shared" si="74"/>
        <v>10</v>
      </c>
      <c r="E555" s="5" t="s">
        <v>433</v>
      </c>
      <c r="F555" s="20">
        <v>41313</v>
      </c>
      <c r="G555" s="34">
        <v>1</v>
      </c>
      <c r="H555" s="64">
        <v>3970</v>
      </c>
      <c r="I555" s="36">
        <f t="shared" si="75"/>
        <v>3970</v>
      </c>
      <c r="J555" s="45">
        <v>10</v>
      </c>
      <c r="K555" s="46">
        <f t="shared" si="76"/>
        <v>120</v>
      </c>
      <c r="L555" s="42">
        <f t="shared" si="77"/>
        <v>8</v>
      </c>
      <c r="M555" s="24">
        <f t="shared" si="78"/>
        <v>106</v>
      </c>
      <c r="N555" s="26">
        <v>0</v>
      </c>
      <c r="O555" s="61">
        <f t="shared" si="83"/>
        <v>-33.083333333333336</v>
      </c>
      <c r="P555" s="60">
        <f t="shared" si="84"/>
        <v>-3506.8333333333335</v>
      </c>
      <c r="Q555" s="55">
        <f t="shared" si="80"/>
        <v>463.16666666666652</v>
      </c>
      <c r="R555" s="59" t="str">
        <f t="shared" si="79"/>
        <v>NÃO</v>
      </c>
      <c r="S555" s="15"/>
    </row>
    <row r="556" spans="2:19" x14ac:dyDescent="0.2">
      <c r="B556" s="5" t="s">
        <v>581</v>
      </c>
      <c r="C556" s="5" t="s">
        <v>206</v>
      </c>
      <c r="D556" s="22">
        <f t="shared" si="74"/>
        <v>10</v>
      </c>
      <c r="E556" s="5" t="s">
        <v>434</v>
      </c>
      <c r="F556" s="20">
        <v>41313</v>
      </c>
      <c r="G556" s="34">
        <v>1</v>
      </c>
      <c r="H556" s="64">
        <v>650</v>
      </c>
      <c r="I556" s="36">
        <f t="shared" si="75"/>
        <v>650</v>
      </c>
      <c r="J556" s="45">
        <v>10</v>
      </c>
      <c r="K556" s="46">
        <f t="shared" si="76"/>
        <v>120</v>
      </c>
      <c r="L556" s="42">
        <f t="shared" si="77"/>
        <v>8</v>
      </c>
      <c r="M556" s="24">
        <f t="shared" si="78"/>
        <v>106</v>
      </c>
      <c r="N556" s="26">
        <v>0</v>
      </c>
      <c r="O556" s="61">
        <f t="shared" si="83"/>
        <v>-5.416666666666667</v>
      </c>
      <c r="P556" s="60">
        <f t="shared" si="84"/>
        <v>-574.16666666666674</v>
      </c>
      <c r="Q556" s="55">
        <f t="shared" si="80"/>
        <v>75.833333333333258</v>
      </c>
      <c r="R556" s="59" t="str">
        <f t="shared" si="79"/>
        <v>NÃO</v>
      </c>
      <c r="S556" s="15"/>
    </row>
    <row r="557" spans="2:19" x14ac:dyDescent="0.2">
      <c r="B557" s="5" t="s">
        <v>581</v>
      </c>
      <c r="C557" s="5" t="s">
        <v>208</v>
      </c>
      <c r="D557" s="22">
        <f t="shared" si="74"/>
        <v>10</v>
      </c>
      <c r="E557" s="5" t="s">
        <v>151</v>
      </c>
      <c r="F557" s="20">
        <v>41326</v>
      </c>
      <c r="G557" s="34">
        <v>1</v>
      </c>
      <c r="H557" s="39">
        <v>680</v>
      </c>
      <c r="I557" s="36">
        <f t="shared" si="75"/>
        <v>680</v>
      </c>
      <c r="J557" s="45">
        <v>10</v>
      </c>
      <c r="K557" s="46">
        <f t="shared" si="76"/>
        <v>120</v>
      </c>
      <c r="L557" s="42">
        <f t="shared" si="77"/>
        <v>8</v>
      </c>
      <c r="M557" s="24">
        <f t="shared" si="78"/>
        <v>106</v>
      </c>
      <c r="N557" s="26">
        <v>0</v>
      </c>
      <c r="O557" s="61">
        <f t="shared" si="83"/>
        <v>-5.666666666666667</v>
      </c>
      <c r="P557" s="60">
        <f t="shared" si="84"/>
        <v>-600.66666666666674</v>
      </c>
      <c r="Q557" s="55">
        <f t="shared" si="80"/>
        <v>79.333333333333258</v>
      </c>
      <c r="R557" s="59" t="str">
        <f t="shared" si="79"/>
        <v>NÃO</v>
      </c>
      <c r="S557" s="15"/>
    </row>
    <row r="558" spans="2:19" x14ac:dyDescent="0.2">
      <c r="B558" s="5" t="s">
        <v>581</v>
      </c>
      <c r="C558" s="5" t="s">
        <v>206</v>
      </c>
      <c r="D558" s="22">
        <f t="shared" si="74"/>
        <v>10</v>
      </c>
      <c r="E558" s="5" t="s">
        <v>435</v>
      </c>
      <c r="F558" s="20">
        <v>41327</v>
      </c>
      <c r="G558" s="34">
        <v>154</v>
      </c>
      <c r="H558" s="64">
        <v>1590</v>
      </c>
      <c r="I558" s="36">
        <f t="shared" si="75"/>
        <v>244860</v>
      </c>
      <c r="J558" s="45">
        <v>10</v>
      </c>
      <c r="K558" s="46">
        <f t="shared" si="76"/>
        <v>120</v>
      </c>
      <c r="L558" s="42">
        <f t="shared" si="77"/>
        <v>8</v>
      </c>
      <c r="M558" s="24">
        <f t="shared" si="78"/>
        <v>106</v>
      </c>
      <c r="N558" s="26">
        <v>0</v>
      </c>
      <c r="O558" s="61">
        <f t="shared" si="83"/>
        <v>-2040.5</v>
      </c>
      <c r="P558" s="60">
        <f t="shared" si="84"/>
        <v>-216293</v>
      </c>
      <c r="Q558" s="55">
        <f t="shared" si="80"/>
        <v>28567</v>
      </c>
      <c r="R558" s="59" t="str">
        <f t="shared" si="79"/>
        <v>NÃO</v>
      </c>
      <c r="S558" s="15"/>
    </row>
    <row r="559" spans="2:19" x14ac:dyDescent="0.2">
      <c r="B559" s="5" t="s">
        <v>581</v>
      </c>
      <c r="C559" s="5" t="s">
        <v>206</v>
      </c>
      <c r="D559" s="22">
        <f t="shared" si="74"/>
        <v>10</v>
      </c>
      <c r="E559" s="5" t="s">
        <v>436</v>
      </c>
      <c r="F559" s="20">
        <v>41330</v>
      </c>
      <c r="G559" s="34">
        <v>5</v>
      </c>
      <c r="H559" s="64">
        <v>560</v>
      </c>
      <c r="I559" s="36">
        <f t="shared" si="75"/>
        <v>2800</v>
      </c>
      <c r="J559" s="45">
        <v>10</v>
      </c>
      <c r="K559" s="46">
        <f t="shared" si="76"/>
        <v>120</v>
      </c>
      <c r="L559" s="42">
        <f t="shared" si="77"/>
        <v>8</v>
      </c>
      <c r="M559" s="24">
        <f t="shared" si="78"/>
        <v>106</v>
      </c>
      <c r="N559" s="26">
        <v>0</v>
      </c>
      <c r="O559" s="61">
        <f t="shared" si="83"/>
        <v>-23.333333333333332</v>
      </c>
      <c r="P559" s="60">
        <f t="shared" si="84"/>
        <v>-2473.333333333333</v>
      </c>
      <c r="Q559" s="55">
        <f t="shared" si="80"/>
        <v>326.66666666666697</v>
      </c>
      <c r="R559" s="59" t="str">
        <f t="shared" si="79"/>
        <v>NÃO</v>
      </c>
      <c r="S559" s="15"/>
    </row>
    <row r="560" spans="2:19" x14ac:dyDescent="0.2">
      <c r="B560" s="5" t="s">
        <v>581</v>
      </c>
      <c r="C560" s="5" t="s">
        <v>206</v>
      </c>
      <c r="D560" s="22">
        <f t="shared" si="74"/>
        <v>10</v>
      </c>
      <c r="E560" s="5" t="s">
        <v>385</v>
      </c>
      <c r="F560" s="20">
        <v>41331</v>
      </c>
      <c r="G560" s="34">
        <v>7</v>
      </c>
      <c r="H560" s="64">
        <v>1580</v>
      </c>
      <c r="I560" s="36">
        <f t="shared" si="75"/>
        <v>11060</v>
      </c>
      <c r="J560" s="45">
        <v>10</v>
      </c>
      <c r="K560" s="46">
        <f t="shared" si="76"/>
        <v>120</v>
      </c>
      <c r="L560" s="42">
        <f t="shared" si="77"/>
        <v>8</v>
      </c>
      <c r="M560" s="24">
        <f t="shared" si="78"/>
        <v>106</v>
      </c>
      <c r="N560" s="26">
        <v>0</v>
      </c>
      <c r="O560" s="61">
        <f t="shared" si="83"/>
        <v>-92.166666666666671</v>
      </c>
      <c r="P560" s="60">
        <f t="shared" si="84"/>
        <v>-9769.6666666666679</v>
      </c>
      <c r="Q560" s="55">
        <f t="shared" si="80"/>
        <v>1290.3333333333321</v>
      </c>
      <c r="R560" s="59" t="str">
        <f t="shared" si="79"/>
        <v>NÃO</v>
      </c>
      <c r="S560" s="15"/>
    </row>
    <row r="561" spans="2:19" x14ac:dyDescent="0.2">
      <c r="B561" s="5" t="s">
        <v>581</v>
      </c>
      <c r="C561" s="5" t="s">
        <v>206</v>
      </c>
      <c r="D561" s="22">
        <f t="shared" si="74"/>
        <v>10</v>
      </c>
      <c r="E561" s="5" t="s">
        <v>437</v>
      </c>
      <c r="F561" s="20">
        <v>41331</v>
      </c>
      <c r="G561" s="34">
        <v>1</v>
      </c>
      <c r="H561" s="64">
        <v>2390</v>
      </c>
      <c r="I561" s="36">
        <f t="shared" si="75"/>
        <v>2390</v>
      </c>
      <c r="J561" s="45">
        <v>10</v>
      </c>
      <c r="K561" s="46">
        <f t="shared" si="76"/>
        <v>120</v>
      </c>
      <c r="L561" s="42">
        <f t="shared" si="77"/>
        <v>8</v>
      </c>
      <c r="M561" s="24">
        <f t="shared" si="78"/>
        <v>106</v>
      </c>
      <c r="N561" s="26">
        <v>0</v>
      </c>
      <c r="O561" s="61">
        <f t="shared" si="83"/>
        <v>-19.916666666666668</v>
      </c>
      <c r="P561" s="60">
        <f t="shared" si="84"/>
        <v>-2111.166666666667</v>
      </c>
      <c r="Q561" s="55">
        <f t="shared" si="80"/>
        <v>278.83333333333303</v>
      </c>
      <c r="R561" s="59" t="str">
        <f t="shared" si="79"/>
        <v>NÃO</v>
      </c>
      <c r="S561" s="15"/>
    </row>
    <row r="562" spans="2:19" x14ac:dyDescent="0.2">
      <c r="B562" s="5" t="s">
        <v>581</v>
      </c>
      <c r="C562" s="5" t="s">
        <v>206</v>
      </c>
      <c r="D562" s="22">
        <f t="shared" si="74"/>
        <v>10</v>
      </c>
      <c r="E562" s="5" t="s">
        <v>438</v>
      </c>
      <c r="F562" s="20">
        <v>41331</v>
      </c>
      <c r="G562" s="34">
        <v>5</v>
      </c>
      <c r="H562" s="64">
        <v>760</v>
      </c>
      <c r="I562" s="36">
        <f t="shared" si="75"/>
        <v>3800</v>
      </c>
      <c r="J562" s="45">
        <v>10</v>
      </c>
      <c r="K562" s="46">
        <f t="shared" si="76"/>
        <v>120</v>
      </c>
      <c r="L562" s="42">
        <f t="shared" si="77"/>
        <v>8</v>
      </c>
      <c r="M562" s="24">
        <f t="shared" si="78"/>
        <v>106</v>
      </c>
      <c r="N562" s="26">
        <v>0</v>
      </c>
      <c r="O562" s="61">
        <f t="shared" si="83"/>
        <v>-31.666666666666668</v>
      </c>
      <c r="P562" s="60">
        <f t="shared" si="84"/>
        <v>-3356.666666666667</v>
      </c>
      <c r="Q562" s="55">
        <f t="shared" si="80"/>
        <v>443.33333333333303</v>
      </c>
      <c r="R562" s="59" t="str">
        <f t="shared" si="79"/>
        <v>NÃO</v>
      </c>
      <c r="S562" s="15"/>
    </row>
    <row r="563" spans="2:19" x14ac:dyDescent="0.2">
      <c r="B563" s="5" t="s">
        <v>581</v>
      </c>
      <c r="C563" s="5" t="s">
        <v>206</v>
      </c>
      <c r="D563" s="22">
        <f t="shared" si="74"/>
        <v>10</v>
      </c>
      <c r="E563" s="5" t="s">
        <v>439</v>
      </c>
      <c r="F563" s="20">
        <v>41331</v>
      </c>
      <c r="G563" s="34">
        <v>1</v>
      </c>
      <c r="H563" s="64">
        <v>990</v>
      </c>
      <c r="I563" s="36">
        <f t="shared" si="75"/>
        <v>990</v>
      </c>
      <c r="J563" s="45">
        <v>10</v>
      </c>
      <c r="K563" s="46">
        <f t="shared" si="76"/>
        <v>120</v>
      </c>
      <c r="L563" s="42">
        <f t="shared" si="77"/>
        <v>8</v>
      </c>
      <c r="M563" s="24">
        <f t="shared" si="78"/>
        <v>106</v>
      </c>
      <c r="N563" s="26">
        <v>0</v>
      </c>
      <c r="O563" s="61">
        <f t="shared" si="83"/>
        <v>-8.25</v>
      </c>
      <c r="P563" s="60">
        <f t="shared" si="84"/>
        <v>-874.5</v>
      </c>
      <c r="Q563" s="55">
        <f t="shared" si="80"/>
        <v>115.5</v>
      </c>
      <c r="R563" s="59" t="str">
        <f t="shared" si="79"/>
        <v>NÃO</v>
      </c>
      <c r="S563" s="15"/>
    </row>
    <row r="564" spans="2:19" x14ac:dyDescent="0.2">
      <c r="B564" s="5" t="s">
        <v>581</v>
      </c>
      <c r="C564" s="5" t="s">
        <v>206</v>
      </c>
      <c r="D564" s="22">
        <f t="shared" si="74"/>
        <v>10</v>
      </c>
      <c r="E564" s="5" t="s">
        <v>264</v>
      </c>
      <c r="F564" s="20">
        <v>41331</v>
      </c>
      <c r="G564" s="34">
        <v>2</v>
      </c>
      <c r="H564" s="64">
        <v>1380</v>
      </c>
      <c r="I564" s="36">
        <f t="shared" si="75"/>
        <v>2760</v>
      </c>
      <c r="J564" s="45">
        <v>10</v>
      </c>
      <c r="K564" s="46">
        <f t="shared" si="76"/>
        <v>120</v>
      </c>
      <c r="L564" s="42">
        <f t="shared" si="77"/>
        <v>8</v>
      </c>
      <c r="M564" s="24">
        <f t="shared" si="78"/>
        <v>106</v>
      </c>
      <c r="N564" s="26">
        <v>0</v>
      </c>
      <c r="O564" s="61">
        <f t="shared" si="83"/>
        <v>-23</v>
      </c>
      <c r="P564" s="60">
        <f t="shared" si="84"/>
        <v>-2438</v>
      </c>
      <c r="Q564" s="55">
        <f t="shared" si="80"/>
        <v>322</v>
      </c>
      <c r="R564" s="59" t="str">
        <f t="shared" si="79"/>
        <v>NÃO</v>
      </c>
      <c r="S564" s="15"/>
    </row>
    <row r="565" spans="2:19" x14ac:dyDescent="0.2">
      <c r="B565" s="5" t="s">
        <v>581</v>
      </c>
      <c r="C565" s="5" t="s">
        <v>206</v>
      </c>
      <c r="D565" s="22">
        <f t="shared" si="74"/>
        <v>10</v>
      </c>
      <c r="E565" s="5" t="s">
        <v>440</v>
      </c>
      <c r="F565" s="20">
        <v>41331</v>
      </c>
      <c r="G565" s="34">
        <v>4</v>
      </c>
      <c r="H565" s="64">
        <v>960</v>
      </c>
      <c r="I565" s="36">
        <f t="shared" si="75"/>
        <v>3840</v>
      </c>
      <c r="J565" s="45">
        <v>10</v>
      </c>
      <c r="K565" s="46">
        <f t="shared" si="76"/>
        <v>120</v>
      </c>
      <c r="L565" s="42">
        <f t="shared" si="77"/>
        <v>8</v>
      </c>
      <c r="M565" s="24">
        <f t="shared" si="78"/>
        <v>106</v>
      </c>
      <c r="N565" s="26">
        <v>0</v>
      </c>
      <c r="O565" s="61">
        <f t="shared" si="83"/>
        <v>-32</v>
      </c>
      <c r="P565" s="60">
        <f t="shared" si="84"/>
        <v>-3392</v>
      </c>
      <c r="Q565" s="55">
        <f t="shared" si="80"/>
        <v>448</v>
      </c>
      <c r="R565" s="59" t="str">
        <f t="shared" si="79"/>
        <v>NÃO</v>
      </c>
      <c r="S565" s="15"/>
    </row>
    <row r="566" spans="2:19" x14ac:dyDescent="0.2">
      <c r="B566" s="5" t="s">
        <v>581</v>
      </c>
      <c r="C566" s="5" t="s">
        <v>206</v>
      </c>
      <c r="D566" s="22">
        <f t="shared" si="74"/>
        <v>10</v>
      </c>
      <c r="E566" s="5" t="s">
        <v>438</v>
      </c>
      <c r="F566" s="20">
        <v>41331</v>
      </c>
      <c r="G566" s="34">
        <v>1</v>
      </c>
      <c r="H566" s="64">
        <v>830</v>
      </c>
      <c r="I566" s="36">
        <f t="shared" si="75"/>
        <v>830</v>
      </c>
      <c r="J566" s="45">
        <v>10</v>
      </c>
      <c r="K566" s="46">
        <f t="shared" si="76"/>
        <v>120</v>
      </c>
      <c r="L566" s="42">
        <f t="shared" si="77"/>
        <v>8</v>
      </c>
      <c r="M566" s="24">
        <f t="shared" si="78"/>
        <v>106</v>
      </c>
      <c r="N566" s="26">
        <v>0</v>
      </c>
      <c r="O566" s="61">
        <f t="shared" si="83"/>
        <v>-6.916666666666667</v>
      </c>
      <c r="P566" s="60">
        <f t="shared" si="84"/>
        <v>-733.16666666666674</v>
      </c>
      <c r="Q566" s="55">
        <f t="shared" si="80"/>
        <v>96.833333333333258</v>
      </c>
      <c r="R566" s="59" t="str">
        <f t="shared" si="79"/>
        <v>NÃO</v>
      </c>
      <c r="S566" s="15"/>
    </row>
    <row r="567" spans="2:19" x14ac:dyDescent="0.2">
      <c r="B567" s="5" t="s">
        <v>581</v>
      </c>
      <c r="C567" s="5" t="s">
        <v>206</v>
      </c>
      <c r="D567" s="22">
        <f t="shared" si="74"/>
        <v>10</v>
      </c>
      <c r="E567" s="5" t="s">
        <v>380</v>
      </c>
      <c r="F567" s="20">
        <v>41331</v>
      </c>
      <c r="G567" s="34">
        <v>2</v>
      </c>
      <c r="H567" s="64">
        <v>1910</v>
      </c>
      <c r="I567" s="36">
        <f t="shared" si="75"/>
        <v>3820</v>
      </c>
      <c r="J567" s="45">
        <v>10</v>
      </c>
      <c r="K567" s="46">
        <f t="shared" si="76"/>
        <v>120</v>
      </c>
      <c r="L567" s="42">
        <f t="shared" si="77"/>
        <v>8</v>
      </c>
      <c r="M567" s="24">
        <f t="shared" si="78"/>
        <v>106</v>
      </c>
      <c r="N567" s="26">
        <v>0</v>
      </c>
      <c r="O567" s="61">
        <f t="shared" si="83"/>
        <v>-31.833333333333332</v>
      </c>
      <c r="P567" s="60">
        <f t="shared" si="84"/>
        <v>-3374.333333333333</v>
      </c>
      <c r="Q567" s="55">
        <f t="shared" si="80"/>
        <v>445.66666666666697</v>
      </c>
      <c r="R567" s="59" t="str">
        <f t="shared" si="79"/>
        <v>NÃO</v>
      </c>
      <c r="S567" s="15"/>
    </row>
    <row r="568" spans="2:19" x14ac:dyDescent="0.2">
      <c r="B568" s="5" t="s">
        <v>581</v>
      </c>
      <c r="C568" s="5" t="s">
        <v>206</v>
      </c>
      <c r="D568" s="22">
        <f t="shared" si="74"/>
        <v>10</v>
      </c>
      <c r="E568" s="5" t="s">
        <v>441</v>
      </c>
      <c r="F568" s="20">
        <v>41331</v>
      </c>
      <c r="G568" s="34">
        <v>1</v>
      </c>
      <c r="H568" s="64">
        <v>2580</v>
      </c>
      <c r="I568" s="36">
        <f t="shared" si="75"/>
        <v>2580</v>
      </c>
      <c r="J568" s="45">
        <v>10</v>
      </c>
      <c r="K568" s="46">
        <f t="shared" si="76"/>
        <v>120</v>
      </c>
      <c r="L568" s="42">
        <f t="shared" si="77"/>
        <v>8</v>
      </c>
      <c r="M568" s="24">
        <f t="shared" si="78"/>
        <v>106</v>
      </c>
      <c r="N568" s="26">
        <v>0</v>
      </c>
      <c r="O568" s="61">
        <f t="shared" si="83"/>
        <v>-21.5</v>
      </c>
      <c r="P568" s="60">
        <f t="shared" si="84"/>
        <v>-2279</v>
      </c>
      <c r="Q568" s="55">
        <f t="shared" si="80"/>
        <v>301</v>
      </c>
      <c r="R568" s="59" t="str">
        <f t="shared" si="79"/>
        <v>NÃO</v>
      </c>
      <c r="S568" s="15"/>
    </row>
    <row r="569" spans="2:19" x14ac:dyDescent="0.2">
      <c r="B569" s="5" t="s">
        <v>581</v>
      </c>
      <c r="C569" s="5" t="s">
        <v>206</v>
      </c>
      <c r="D569" s="22">
        <f t="shared" si="74"/>
        <v>10</v>
      </c>
      <c r="E569" s="5" t="s">
        <v>442</v>
      </c>
      <c r="F569" s="20">
        <v>41334</v>
      </c>
      <c r="G569" s="34">
        <v>5</v>
      </c>
      <c r="H569" s="64">
        <v>960</v>
      </c>
      <c r="I569" s="36">
        <f t="shared" si="75"/>
        <v>4800</v>
      </c>
      <c r="J569" s="45">
        <v>10</v>
      </c>
      <c r="K569" s="46">
        <f t="shared" si="76"/>
        <v>120</v>
      </c>
      <c r="L569" s="42">
        <f t="shared" si="77"/>
        <v>8</v>
      </c>
      <c r="M569" s="24">
        <f t="shared" si="78"/>
        <v>105</v>
      </c>
      <c r="N569" s="26">
        <v>0</v>
      </c>
      <c r="O569" s="61">
        <f t="shared" si="83"/>
        <v>-40</v>
      </c>
      <c r="P569" s="60">
        <f t="shared" si="84"/>
        <v>-4200</v>
      </c>
      <c r="Q569" s="55">
        <f t="shared" si="80"/>
        <v>600</v>
      </c>
      <c r="R569" s="59" t="str">
        <f t="shared" si="79"/>
        <v>NÃO</v>
      </c>
      <c r="S569" s="15"/>
    </row>
    <row r="570" spans="2:19" x14ac:dyDescent="0.2">
      <c r="B570" s="5" t="s">
        <v>581</v>
      </c>
      <c r="C570" s="5" t="s">
        <v>206</v>
      </c>
      <c r="D570" s="22">
        <f t="shared" si="74"/>
        <v>10</v>
      </c>
      <c r="E570" s="5" t="s">
        <v>443</v>
      </c>
      <c r="F570" s="20">
        <v>41334</v>
      </c>
      <c r="G570" s="34">
        <v>3</v>
      </c>
      <c r="H570" s="64">
        <v>830</v>
      </c>
      <c r="I570" s="36">
        <f t="shared" si="75"/>
        <v>2490</v>
      </c>
      <c r="J570" s="45">
        <v>10</v>
      </c>
      <c r="K570" s="46">
        <f t="shared" si="76"/>
        <v>120</v>
      </c>
      <c r="L570" s="42">
        <f t="shared" si="77"/>
        <v>8</v>
      </c>
      <c r="M570" s="24">
        <f t="shared" si="78"/>
        <v>105</v>
      </c>
      <c r="N570" s="26">
        <v>0</v>
      </c>
      <c r="O570" s="61">
        <f t="shared" si="83"/>
        <v>-20.75</v>
      </c>
      <c r="P570" s="60">
        <f t="shared" si="84"/>
        <v>-2178.75</v>
      </c>
      <c r="Q570" s="55">
        <f t="shared" si="80"/>
        <v>311.25</v>
      </c>
      <c r="R570" s="59" t="str">
        <f t="shared" si="79"/>
        <v>NÃO</v>
      </c>
      <c r="S570" s="15"/>
    </row>
    <row r="571" spans="2:19" x14ac:dyDescent="0.2">
      <c r="B571" s="5" t="s">
        <v>581</v>
      </c>
      <c r="C571" s="5" t="s">
        <v>206</v>
      </c>
      <c r="D571" s="22">
        <f t="shared" si="74"/>
        <v>10</v>
      </c>
      <c r="E571" s="5" t="s">
        <v>264</v>
      </c>
      <c r="F571" s="20">
        <v>41334</v>
      </c>
      <c r="G571" s="34">
        <v>3</v>
      </c>
      <c r="H571" s="64">
        <v>1560</v>
      </c>
      <c r="I571" s="36">
        <f t="shared" si="75"/>
        <v>4680</v>
      </c>
      <c r="J571" s="45">
        <v>10</v>
      </c>
      <c r="K571" s="46">
        <f t="shared" si="76"/>
        <v>120</v>
      </c>
      <c r="L571" s="42">
        <f t="shared" si="77"/>
        <v>8</v>
      </c>
      <c r="M571" s="24">
        <f t="shared" si="78"/>
        <v>105</v>
      </c>
      <c r="N571" s="26">
        <v>0</v>
      </c>
      <c r="O571" s="61">
        <f t="shared" si="83"/>
        <v>-39</v>
      </c>
      <c r="P571" s="60">
        <f t="shared" si="84"/>
        <v>-4095</v>
      </c>
      <c r="Q571" s="55">
        <f t="shared" si="80"/>
        <v>585</v>
      </c>
      <c r="R571" s="59" t="str">
        <f t="shared" si="79"/>
        <v>NÃO</v>
      </c>
      <c r="S571" s="15"/>
    </row>
    <row r="572" spans="2:19" x14ac:dyDescent="0.2">
      <c r="B572" s="5" t="s">
        <v>581</v>
      </c>
      <c r="C572" s="5" t="s">
        <v>206</v>
      </c>
      <c r="D572" s="22">
        <f t="shared" si="74"/>
        <v>10</v>
      </c>
      <c r="E572" s="5" t="s">
        <v>444</v>
      </c>
      <c r="F572" s="20">
        <v>41334</v>
      </c>
      <c r="G572" s="34">
        <v>4</v>
      </c>
      <c r="H572" s="64">
        <v>1580</v>
      </c>
      <c r="I572" s="36">
        <f t="shared" si="75"/>
        <v>6320</v>
      </c>
      <c r="J572" s="45">
        <v>10</v>
      </c>
      <c r="K572" s="46">
        <f t="shared" si="76"/>
        <v>120</v>
      </c>
      <c r="L572" s="42">
        <f t="shared" si="77"/>
        <v>8</v>
      </c>
      <c r="M572" s="24">
        <f t="shared" si="78"/>
        <v>105</v>
      </c>
      <c r="N572" s="26">
        <v>0</v>
      </c>
      <c r="O572" s="61">
        <f t="shared" si="83"/>
        <v>-52.666666666666664</v>
      </c>
      <c r="P572" s="60">
        <f t="shared" si="84"/>
        <v>-5530</v>
      </c>
      <c r="Q572" s="55">
        <f t="shared" si="80"/>
        <v>790</v>
      </c>
      <c r="R572" s="59" t="str">
        <f t="shared" si="79"/>
        <v>NÃO</v>
      </c>
      <c r="S572" s="15"/>
    </row>
    <row r="573" spans="2:19" x14ac:dyDescent="0.2">
      <c r="B573" s="5" t="s">
        <v>581</v>
      </c>
      <c r="C573" s="5" t="s">
        <v>206</v>
      </c>
      <c r="D573" s="22">
        <f t="shared" si="74"/>
        <v>10</v>
      </c>
      <c r="E573" s="5" t="s">
        <v>445</v>
      </c>
      <c r="F573" s="20">
        <v>41334</v>
      </c>
      <c r="G573" s="34">
        <v>1</v>
      </c>
      <c r="H573" s="64">
        <v>2110</v>
      </c>
      <c r="I573" s="36">
        <f t="shared" si="75"/>
        <v>2110</v>
      </c>
      <c r="J573" s="45">
        <v>10</v>
      </c>
      <c r="K573" s="46">
        <f t="shared" si="76"/>
        <v>120</v>
      </c>
      <c r="L573" s="42">
        <f t="shared" si="77"/>
        <v>8</v>
      </c>
      <c r="M573" s="24">
        <f t="shared" si="78"/>
        <v>105</v>
      </c>
      <c r="N573" s="26">
        <v>0</v>
      </c>
      <c r="O573" s="61">
        <f t="shared" si="83"/>
        <v>-17.583333333333332</v>
      </c>
      <c r="P573" s="60">
        <f t="shared" si="84"/>
        <v>-1846.2499999999998</v>
      </c>
      <c r="Q573" s="55">
        <f t="shared" si="80"/>
        <v>263.75000000000023</v>
      </c>
      <c r="R573" s="59" t="str">
        <f t="shared" si="79"/>
        <v>NÃO</v>
      </c>
      <c r="S573" s="15"/>
    </row>
    <row r="574" spans="2:19" x14ac:dyDescent="0.2">
      <c r="B574" s="5" t="s">
        <v>581</v>
      </c>
      <c r="C574" s="5" t="s">
        <v>206</v>
      </c>
      <c r="D574" s="22">
        <f t="shared" si="74"/>
        <v>10</v>
      </c>
      <c r="E574" s="5" t="s">
        <v>443</v>
      </c>
      <c r="F574" s="20">
        <v>41334</v>
      </c>
      <c r="G574" s="34">
        <v>1</v>
      </c>
      <c r="H574" s="64">
        <v>910</v>
      </c>
      <c r="I574" s="36">
        <f t="shared" si="75"/>
        <v>910</v>
      </c>
      <c r="J574" s="45">
        <v>10</v>
      </c>
      <c r="K574" s="46">
        <f t="shared" si="76"/>
        <v>120</v>
      </c>
      <c r="L574" s="42">
        <f t="shared" si="77"/>
        <v>8</v>
      </c>
      <c r="M574" s="24">
        <f t="shared" si="78"/>
        <v>105</v>
      </c>
      <c r="N574" s="26">
        <v>0</v>
      </c>
      <c r="O574" s="61">
        <f t="shared" si="83"/>
        <v>-7.583333333333333</v>
      </c>
      <c r="P574" s="60">
        <f t="shared" si="84"/>
        <v>-796.25</v>
      </c>
      <c r="Q574" s="55">
        <f t="shared" si="80"/>
        <v>113.75</v>
      </c>
      <c r="R574" s="59" t="str">
        <f t="shared" si="79"/>
        <v>NÃO</v>
      </c>
      <c r="S574" s="15"/>
    </row>
    <row r="575" spans="2:19" x14ac:dyDescent="0.2">
      <c r="B575" s="5" t="s">
        <v>581</v>
      </c>
      <c r="C575" s="5" t="s">
        <v>206</v>
      </c>
      <c r="D575" s="22">
        <f t="shared" si="74"/>
        <v>10</v>
      </c>
      <c r="E575" s="5" t="s">
        <v>241</v>
      </c>
      <c r="F575" s="20">
        <v>41334</v>
      </c>
      <c r="G575" s="34">
        <v>1</v>
      </c>
      <c r="H575" s="64">
        <v>1380</v>
      </c>
      <c r="I575" s="36">
        <f t="shared" si="75"/>
        <v>1380</v>
      </c>
      <c r="J575" s="45">
        <v>10</v>
      </c>
      <c r="K575" s="46">
        <f t="shared" si="76"/>
        <v>120</v>
      </c>
      <c r="L575" s="42">
        <f t="shared" si="77"/>
        <v>8</v>
      </c>
      <c r="M575" s="24">
        <f t="shared" si="78"/>
        <v>105</v>
      </c>
      <c r="N575" s="26">
        <v>0</v>
      </c>
      <c r="O575" s="61">
        <f t="shared" si="83"/>
        <v>-11.5</v>
      </c>
      <c r="P575" s="60">
        <f t="shared" si="84"/>
        <v>-1207.5</v>
      </c>
      <c r="Q575" s="55">
        <f t="shared" si="80"/>
        <v>172.5</v>
      </c>
      <c r="R575" s="59" t="str">
        <f t="shared" si="79"/>
        <v>NÃO</v>
      </c>
      <c r="S575" s="15"/>
    </row>
    <row r="576" spans="2:19" x14ac:dyDescent="0.2">
      <c r="B576" s="5" t="s">
        <v>581</v>
      </c>
      <c r="C576" s="5" t="s">
        <v>206</v>
      </c>
      <c r="D576" s="22">
        <f t="shared" si="74"/>
        <v>10</v>
      </c>
      <c r="E576" s="5" t="s">
        <v>446</v>
      </c>
      <c r="F576" s="20">
        <v>41337</v>
      </c>
      <c r="G576" s="34">
        <v>8</v>
      </c>
      <c r="H576" s="64">
        <v>560</v>
      </c>
      <c r="I576" s="36">
        <f t="shared" si="75"/>
        <v>4480</v>
      </c>
      <c r="J576" s="45">
        <v>10</v>
      </c>
      <c r="K576" s="46">
        <f t="shared" si="76"/>
        <v>120</v>
      </c>
      <c r="L576" s="42">
        <f t="shared" si="77"/>
        <v>8</v>
      </c>
      <c r="M576" s="24">
        <f t="shared" si="78"/>
        <v>105</v>
      </c>
      <c r="N576" s="26">
        <v>0</v>
      </c>
      <c r="O576" s="61">
        <f t="shared" si="83"/>
        <v>-37.333333333333336</v>
      </c>
      <c r="P576" s="60">
        <f t="shared" si="84"/>
        <v>-3920.0000000000005</v>
      </c>
      <c r="Q576" s="55">
        <f t="shared" si="80"/>
        <v>559.99999999999955</v>
      </c>
      <c r="R576" s="59" t="str">
        <f t="shared" si="79"/>
        <v>NÃO</v>
      </c>
      <c r="S576" s="15"/>
    </row>
    <row r="577" spans="2:19" x14ac:dyDescent="0.2">
      <c r="B577" s="5" t="s">
        <v>581</v>
      </c>
      <c r="C577" s="5" t="s">
        <v>206</v>
      </c>
      <c r="D577" s="22">
        <f t="shared" si="74"/>
        <v>10</v>
      </c>
      <c r="E577" s="5" t="s">
        <v>447</v>
      </c>
      <c r="F577" s="20">
        <v>41338</v>
      </c>
      <c r="G577" s="34">
        <v>16</v>
      </c>
      <c r="H577" s="64">
        <v>460</v>
      </c>
      <c r="I577" s="36">
        <f t="shared" si="75"/>
        <v>7360</v>
      </c>
      <c r="J577" s="45">
        <v>10</v>
      </c>
      <c r="K577" s="46">
        <f t="shared" si="76"/>
        <v>120</v>
      </c>
      <c r="L577" s="42">
        <f t="shared" si="77"/>
        <v>8</v>
      </c>
      <c r="M577" s="24">
        <f t="shared" si="78"/>
        <v>105</v>
      </c>
      <c r="N577" s="26">
        <v>0</v>
      </c>
      <c r="O577" s="61">
        <f t="shared" si="83"/>
        <v>-61.333333333333336</v>
      </c>
      <c r="P577" s="60">
        <f t="shared" si="84"/>
        <v>-6440</v>
      </c>
      <c r="Q577" s="55">
        <f t="shared" si="80"/>
        <v>920</v>
      </c>
      <c r="R577" s="59" t="str">
        <f t="shared" si="79"/>
        <v>NÃO</v>
      </c>
      <c r="S577" s="15"/>
    </row>
    <row r="578" spans="2:19" x14ac:dyDescent="0.2">
      <c r="B578" s="5" t="s">
        <v>581</v>
      </c>
      <c r="C578" s="5" t="s">
        <v>206</v>
      </c>
      <c r="D578" s="22">
        <f t="shared" si="74"/>
        <v>10</v>
      </c>
      <c r="E578" s="5" t="s">
        <v>448</v>
      </c>
      <c r="F578" s="20">
        <v>41338</v>
      </c>
      <c r="G578" s="34">
        <v>1</v>
      </c>
      <c r="H578" s="39">
        <v>3970</v>
      </c>
      <c r="I578" s="36">
        <f t="shared" si="75"/>
        <v>3970</v>
      </c>
      <c r="J578" s="45">
        <v>10</v>
      </c>
      <c r="K578" s="46">
        <f t="shared" si="76"/>
        <v>120</v>
      </c>
      <c r="L578" s="42">
        <f t="shared" si="77"/>
        <v>8</v>
      </c>
      <c r="M578" s="24">
        <f t="shared" si="78"/>
        <v>105</v>
      </c>
      <c r="N578" s="26">
        <v>0</v>
      </c>
      <c r="O578" s="61">
        <f t="shared" si="83"/>
        <v>-33.083333333333336</v>
      </c>
      <c r="P578" s="60">
        <f t="shared" si="84"/>
        <v>-3473.7500000000005</v>
      </c>
      <c r="Q578" s="55">
        <f t="shared" si="80"/>
        <v>496.24999999999955</v>
      </c>
      <c r="R578" s="59" t="str">
        <f t="shared" si="79"/>
        <v>NÃO</v>
      </c>
      <c r="S578" s="15"/>
    </row>
    <row r="579" spans="2:19" x14ac:dyDescent="0.2">
      <c r="B579" s="5" t="s">
        <v>581</v>
      </c>
      <c r="C579" s="5" t="s">
        <v>206</v>
      </c>
      <c r="D579" s="22">
        <f t="shared" si="74"/>
        <v>10</v>
      </c>
      <c r="E579" s="5" t="s">
        <v>432</v>
      </c>
      <c r="F579" s="20">
        <v>41338</v>
      </c>
      <c r="G579" s="34">
        <v>1</v>
      </c>
      <c r="H579" s="39">
        <v>5900</v>
      </c>
      <c r="I579" s="36">
        <f t="shared" si="75"/>
        <v>5900</v>
      </c>
      <c r="J579" s="45">
        <v>10</v>
      </c>
      <c r="K579" s="46">
        <f t="shared" si="76"/>
        <v>120</v>
      </c>
      <c r="L579" s="42">
        <f t="shared" si="77"/>
        <v>8</v>
      </c>
      <c r="M579" s="24">
        <f t="shared" si="78"/>
        <v>105</v>
      </c>
      <c r="N579" s="26">
        <v>0</v>
      </c>
      <c r="O579" s="61">
        <f t="shared" si="83"/>
        <v>-49.166666666666664</v>
      </c>
      <c r="P579" s="60">
        <f t="shared" si="84"/>
        <v>-5162.5</v>
      </c>
      <c r="Q579" s="55">
        <f t="shared" si="80"/>
        <v>737.5</v>
      </c>
      <c r="R579" s="59" t="str">
        <f t="shared" si="79"/>
        <v>NÃO</v>
      </c>
      <c r="S579" s="15"/>
    </row>
    <row r="580" spans="2:19" x14ac:dyDescent="0.2">
      <c r="B580" s="5" t="s">
        <v>581</v>
      </c>
      <c r="C580" s="5" t="s">
        <v>206</v>
      </c>
      <c r="D580" s="22">
        <f t="shared" ref="D580:D644" si="85">((12*100)/K580)</f>
        <v>10</v>
      </c>
      <c r="E580" s="5" t="s">
        <v>434</v>
      </c>
      <c r="F580" s="20">
        <v>41338</v>
      </c>
      <c r="G580" s="34">
        <v>1</v>
      </c>
      <c r="H580" s="39">
        <v>650</v>
      </c>
      <c r="I580" s="36">
        <f t="shared" ref="I580:I643" si="86">G580*H580</f>
        <v>650</v>
      </c>
      <c r="J580" s="45">
        <v>10</v>
      </c>
      <c r="K580" s="46">
        <f t="shared" ref="K580:K643" si="87">J580*12</f>
        <v>120</v>
      </c>
      <c r="L580" s="42">
        <f t="shared" ref="L580:L643" si="88">DATEDIF(F580,$F$2,"Y")</f>
        <v>8</v>
      </c>
      <c r="M580" s="24">
        <f t="shared" ref="M580:M643" si="89">DATEDIF(F580,$F$2,"M")</f>
        <v>105</v>
      </c>
      <c r="N580" s="26">
        <v>0</v>
      </c>
      <c r="O580" s="61">
        <f t="shared" si="83"/>
        <v>-5.416666666666667</v>
      </c>
      <c r="P580" s="60">
        <f t="shared" si="84"/>
        <v>-568.75</v>
      </c>
      <c r="Q580" s="55">
        <f t="shared" si="80"/>
        <v>81.25</v>
      </c>
      <c r="R580" s="59" t="str">
        <f t="shared" ref="R580:R643" si="90">IF(M580&gt;K580,"SIM","NÃO")</f>
        <v>NÃO</v>
      </c>
      <c r="S580" s="15"/>
    </row>
    <row r="581" spans="2:19" x14ac:dyDescent="0.2">
      <c r="B581" s="5" t="s">
        <v>581</v>
      </c>
      <c r="C581" s="5" t="s">
        <v>206</v>
      </c>
      <c r="D581" s="22">
        <f t="shared" si="85"/>
        <v>10</v>
      </c>
      <c r="E581" s="5" t="s">
        <v>449</v>
      </c>
      <c r="F581" s="20">
        <v>41348</v>
      </c>
      <c r="G581" s="34">
        <v>5</v>
      </c>
      <c r="H581" s="64">
        <v>640</v>
      </c>
      <c r="I581" s="36">
        <f t="shared" si="86"/>
        <v>3200</v>
      </c>
      <c r="J581" s="45">
        <v>10</v>
      </c>
      <c r="K581" s="46">
        <f t="shared" si="87"/>
        <v>120</v>
      </c>
      <c r="L581" s="42">
        <f t="shared" si="88"/>
        <v>8</v>
      </c>
      <c r="M581" s="24">
        <f t="shared" si="89"/>
        <v>105</v>
      </c>
      <c r="N581" s="26">
        <v>0</v>
      </c>
      <c r="O581" s="61">
        <f t="shared" si="83"/>
        <v>-26.666666666666668</v>
      </c>
      <c r="P581" s="60">
        <f t="shared" si="84"/>
        <v>-2800</v>
      </c>
      <c r="Q581" s="55">
        <f t="shared" ref="Q581:Q644" si="91">I581+P581</f>
        <v>400</v>
      </c>
      <c r="R581" s="59" t="str">
        <f t="shared" si="90"/>
        <v>NÃO</v>
      </c>
      <c r="S581" s="15"/>
    </row>
    <row r="582" spans="2:19" x14ac:dyDescent="0.2">
      <c r="B582" s="5" t="s">
        <v>581</v>
      </c>
      <c r="C582" s="5" t="s">
        <v>205</v>
      </c>
      <c r="D582" s="22">
        <f t="shared" si="85"/>
        <v>20</v>
      </c>
      <c r="E582" s="5" t="s">
        <v>497</v>
      </c>
      <c r="F582" s="20">
        <v>41404</v>
      </c>
      <c r="G582" s="34">
        <v>1</v>
      </c>
      <c r="H582" s="39">
        <v>1169.0999999999999</v>
      </c>
      <c r="I582" s="36">
        <f t="shared" si="86"/>
        <v>1169.0999999999999</v>
      </c>
      <c r="J582" s="45">
        <v>5</v>
      </c>
      <c r="K582" s="46">
        <f t="shared" si="87"/>
        <v>60</v>
      </c>
      <c r="L582" s="42">
        <f t="shared" si="88"/>
        <v>8</v>
      </c>
      <c r="M582" s="24">
        <f t="shared" si="89"/>
        <v>103</v>
      </c>
      <c r="N582" s="26">
        <v>0</v>
      </c>
      <c r="O582" s="61">
        <v>0</v>
      </c>
      <c r="P582" s="60">
        <f>I582*-1</f>
        <v>-1169.0999999999999</v>
      </c>
      <c r="Q582" s="55">
        <f t="shared" si="91"/>
        <v>0</v>
      </c>
      <c r="R582" s="59" t="str">
        <f t="shared" si="90"/>
        <v>SIM</v>
      </c>
      <c r="S582" s="15"/>
    </row>
    <row r="583" spans="2:19" x14ac:dyDescent="0.2">
      <c r="B583" s="5" t="s">
        <v>581</v>
      </c>
      <c r="C583" s="5" t="s">
        <v>208</v>
      </c>
      <c r="D583" s="22">
        <f t="shared" si="85"/>
        <v>10</v>
      </c>
      <c r="E583" s="5" t="s">
        <v>152</v>
      </c>
      <c r="F583" s="20">
        <v>41449</v>
      </c>
      <c r="G583" s="34">
        <v>2</v>
      </c>
      <c r="H583" s="39">
        <v>824</v>
      </c>
      <c r="I583" s="36">
        <f t="shared" si="86"/>
        <v>1648</v>
      </c>
      <c r="J583" s="45">
        <v>10</v>
      </c>
      <c r="K583" s="46">
        <f t="shared" si="87"/>
        <v>120</v>
      </c>
      <c r="L583" s="42">
        <f t="shared" si="88"/>
        <v>8</v>
      </c>
      <c r="M583" s="24">
        <f t="shared" si="89"/>
        <v>102</v>
      </c>
      <c r="N583" s="26">
        <v>0</v>
      </c>
      <c r="O583" s="61">
        <f>(SLN(I583,N583,K583))*-1</f>
        <v>-13.733333333333333</v>
      </c>
      <c r="P583" s="60">
        <f>O583*M583</f>
        <v>-1400.8</v>
      </c>
      <c r="Q583" s="55">
        <f t="shared" si="91"/>
        <v>247.20000000000005</v>
      </c>
      <c r="R583" s="59" t="str">
        <f t="shared" si="90"/>
        <v>NÃO</v>
      </c>
      <c r="S583" s="15"/>
    </row>
    <row r="584" spans="2:19" x14ac:dyDescent="0.2">
      <c r="B584" s="5" t="s">
        <v>581</v>
      </c>
      <c r="C584" s="5" t="s">
        <v>208</v>
      </c>
      <c r="D584" s="22">
        <f t="shared" si="85"/>
        <v>10</v>
      </c>
      <c r="E584" s="5" t="s">
        <v>153</v>
      </c>
      <c r="F584" s="20">
        <v>41449</v>
      </c>
      <c r="G584" s="34">
        <v>1</v>
      </c>
      <c r="H584" s="39">
        <v>1200</v>
      </c>
      <c r="I584" s="36">
        <f t="shared" si="86"/>
        <v>1200</v>
      </c>
      <c r="J584" s="45">
        <v>10</v>
      </c>
      <c r="K584" s="46">
        <f t="shared" si="87"/>
        <v>120</v>
      </c>
      <c r="L584" s="42">
        <f t="shared" si="88"/>
        <v>8</v>
      </c>
      <c r="M584" s="24">
        <f t="shared" si="89"/>
        <v>102</v>
      </c>
      <c r="N584" s="26">
        <v>0</v>
      </c>
      <c r="O584" s="61">
        <f>(SLN(I584,N584,K584))*-1</f>
        <v>-10</v>
      </c>
      <c r="P584" s="60">
        <f>O584*M584</f>
        <v>-1020</v>
      </c>
      <c r="Q584" s="55">
        <f t="shared" si="91"/>
        <v>180</v>
      </c>
      <c r="R584" s="59" t="str">
        <f t="shared" si="90"/>
        <v>NÃO</v>
      </c>
      <c r="S584" s="15"/>
    </row>
    <row r="585" spans="2:19" x14ac:dyDescent="0.2">
      <c r="B585" s="5" t="s">
        <v>581</v>
      </c>
      <c r="C585" s="5" t="s">
        <v>205</v>
      </c>
      <c r="D585" s="22">
        <f t="shared" si="85"/>
        <v>20</v>
      </c>
      <c r="E585" s="5" t="s">
        <v>517</v>
      </c>
      <c r="F585" s="20">
        <v>41509</v>
      </c>
      <c r="G585" s="34">
        <v>9</v>
      </c>
      <c r="H585" s="64">
        <v>279</v>
      </c>
      <c r="I585" s="36">
        <f t="shared" si="86"/>
        <v>2511</v>
      </c>
      <c r="J585" s="45">
        <v>5</v>
      </c>
      <c r="K585" s="46">
        <f t="shared" si="87"/>
        <v>60</v>
      </c>
      <c r="L585" s="42">
        <f t="shared" si="88"/>
        <v>8</v>
      </c>
      <c r="M585" s="24">
        <f t="shared" si="89"/>
        <v>100</v>
      </c>
      <c r="N585" s="26">
        <v>0</v>
      </c>
      <c r="O585" s="61">
        <v>0</v>
      </c>
      <c r="P585" s="60">
        <f>I585*-1</f>
        <v>-2511</v>
      </c>
      <c r="Q585" s="55">
        <f t="shared" si="91"/>
        <v>0</v>
      </c>
      <c r="R585" s="59" t="str">
        <f t="shared" si="90"/>
        <v>SIM</v>
      </c>
      <c r="S585" s="15"/>
    </row>
    <row r="586" spans="2:19" x14ac:dyDescent="0.2">
      <c r="B586" s="5" t="s">
        <v>581</v>
      </c>
      <c r="C586" s="5" t="s">
        <v>208</v>
      </c>
      <c r="D586" s="22">
        <f t="shared" si="85"/>
        <v>10</v>
      </c>
      <c r="E586" s="5" t="s">
        <v>154</v>
      </c>
      <c r="F586" s="20">
        <v>41527</v>
      </c>
      <c r="G586" s="34">
        <v>1</v>
      </c>
      <c r="H586" s="39">
        <v>1642</v>
      </c>
      <c r="I586" s="36">
        <f t="shared" si="86"/>
        <v>1642</v>
      </c>
      <c r="J586" s="45">
        <v>10</v>
      </c>
      <c r="K586" s="46">
        <f t="shared" si="87"/>
        <v>120</v>
      </c>
      <c r="L586" s="42">
        <f t="shared" si="88"/>
        <v>8</v>
      </c>
      <c r="M586" s="24">
        <f t="shared" si="89"/>
        <v>99</v>
      </c>
      <c r="N586" s="26">
        <v>0</v>
      </c>
      <c r="O586" s="61">
        <f>(SLN(I586,N586,K586))*-1</f>
        <v>-13.683333333333334</v>
      </c>
      <c r="P586" s="60">
        <f>O586*M586</f>
        <v>-1354.65</v>
      </c>
      <c r="Q586" s="55">
        <f t="shared" si="91"/>
        <v>287.34999999999991</v>
      </c>
      <c r="R586" s="59" t="str">
        <f t="shared" si="90"/>
        <v>NÃO</v>
      </c>
      <c r="S586" s="15"/>
    </row>
    <row r="587" spans="2:19" x14ac:dyDescent="0.2">
      <c r="B587" s="5" t="s">
        <v>581</v>
      </c>
      <c r="C587" s="5" t="s">
        <v>205</v>
      </c>
      <c r="D587" s="22">
        <f t="shared" si="85"/>
        <v>20</v>
      </c>
      <c r="E587" s="5" t="s">
        <v>518</v>
      </c>
      <c r="F587" s="20">
        <v>41544</v>
      </c>
      <c r="G587" s="34">
        <v>1</v>
      </c>
      <c r="H587" s="39">
        <v>352</v>
      </c>
      <c r="I587" s="36">
        <f t="shared" si="86"/>
        <v>352</v>
      </c>
      <c r="J587" s="45">
        <v>5</v>
      </c>
      <c r="K587" s="46">
        <f t="shared" si="87"/>
        <v>60</v>
      </c>
      <c r="L587" s="42">
        <f t="shared" si="88"/>
        <v>8</v>
      </c>
      <c r="M587" s="24">
        <f t="shared" si="89"/>
        <v>99</v>
      </c>
      <c r="N587" s="26">
        <v>0</v>
      </c>
      <c r="O587" s="61">
        <v>0</v>
      </c>
      <c r="P587" s="60">
        <f>I587*-1</f>
        <v>-352</v>
      </c>
      <c r="Q587" s="55">
        <f t="shared" si="91"/>
        <v>0</v>
      </c>
      <c r="R587" s="59" t="str">
        <f t="shared" si="90"/>
        <v>SIM</v>
      </c>
      <c r="S587" s="15"/>
    </row>
    <row r="588" spans="2:19" x14ac:dyDescent="0.2">
      <c r="B588" s="5" t="s">
        <v>581</v>
      </c>
      <c r="C588" s="5" t="s">
        <v>206</v>
      </c>
      <c r="D588" s="22">
        <f t="shared" si="85"/>
        <v>10</v>
      </c>
      <c r="E588" s="5" t="s">
        <v>239</v>
      </c>
      <c r="F588" s="20">
        <v>41575</v>
      </c>
      <c r="G588" s="34">
        <v>1</v>
      </c>
      <c r="H588" s="39">
        <v>54</v>
      </c>
      <c r="I588" s="36">
        <f t="shared" si="86"/>
        <v>54</v>
      </c>
      <c r="J588" s="45">
        <v>10</v>
      </c>
      <c r="K588" s="46">
        <f t="shared" si="87"/>
        <v>120</v>
      </c>
      <c r="L588" s="42">
        <f t="shared" si="88"/>
        <v>8</v>
      </c>
      <c r="M588" s="24">
        <f t="shared" si="89"/>
        <v>98</v>
      </c>
      <c r="N588" s="26">
        <v>0</v>
      </c>
      <c r="O588" s="61">
        <f>(SLN(I588,N588,K588))*-1</f>
        <v>-0.45</v>
      </c>
      <c r="P588" s="60">
        <f>O588*M588</f>
        <v>-44.1</v>
      </c>
      <c r="Q588" s="55">
        <f t="shared" si="91"/>
        <v>9.8999999999999986</v>
      </c>
      <c r="R588" s="59" t="str">
        <f t="shared" si="90"/>
        <v>NÃO</v>
      </c>
      <c r="S588" s="15"/>
    </row>
    <row r="589" spans="2:19" x14ac:dyDescent="0.2">
      <c r="B589" s="5" t="s">
        <v>581</v>
      </c>
      <c r="C589" s="5" t="s">
        <v>205</v>
      </c>
      <c r="D589" s="22">
        <f t="shared" si="85"/>
        <v>20</v>
      </c>
      <c r="E589" s="5" t="s">
        <v>489</v>
      </c>
      <c r="F589" s="20">
        <v>41575</v>
      </c>
      <c r="G589" s="34">
        <v>23</v>
      </c>
      <c r="H589" s="64">
        <v>3125</v>
      </c>
      <c r="I589" s="36">
        <f t="shared" si="86"/>
        <v>71875</v>
      </c>
      <c r="J589" s="45">
        <v>5</v>
      </c>
      <c r="K589" s="46">
        <f t="shared" si="87"/>
        <v>60</v>
      </c>
      <c r="L589" s="42">
        <f t="shared" si="88"/>
        <v>8</v>
      </c>
      <c r="M589" s="24">
        <f t="shared" si="89"/>
        <v>98</v>
      </c>
      <c r="N589" s="26">
        <v>0</v>
      </c>
      <c r="O589" s="61">
        <v>0</v>
      </c>
      <c r="P589" s="60">
        <f>I589*-1</f>
        <v>-71875</v>
      </c>
      <c r="Q589" s="55">
        <f t="shared" si="91"/>
        <v>0</v>
      </c>
      <c r="R589" s="59" t="str">
        <f t="shared" si="90"/>
        <v>SIM</v>
      </c>
      <c r="S589" s="15"/>
    </row>
    <row r="590" spans="2:19" x14ac:dyDescent="0.2">
      <c r="B590" s="5" t="s">
        <v>581</v>
      </c>
      <c r="C590" s="5" t="s">
        <v>205</v>
      </c>
      <c r="D590" s="22">
        <f t="shared" si="85"/>
        <v>20</v>
      </c>
      <c r="E590" s="5" t="s">
        <v>519</v>
      </c>
      <c r="F590" s="20">
        <v>41575</v>
      </c>
      <c r="G590" s="34">
        <v>25</v>
      </c>
      <c r="H590" s="64">
        <v>871</v>
      </c>
      <c r="I590" s="36">
        <f t="shared" si="86"/>
        <v>21775</v>
      </c>
      <c r="J590" s="45">
        <v>5</v>
      </c>
      <c r="K590" s="46">
        <f t="shared" si="87"/>
        <v>60</v>
      </c>
      <c r="L590" s="42">
        <f t="shared" si="88"/>
        <v>8</v>
      </c>
      <c r="M590" s="24">
        <f t="shared" si="89"/>
        <v>98</v>
      </c>
      <c r="N590" s="26">
        <v>0</v>
      </c>
      <c r="O590" s="61">
        <v>0</v>
      </c>
      <c r="P590" s="60">
        <f>I590*-1</f>
        <v>-21775</v>
      </c>
      <c r="Q590" s="55">
        <f t="shared" si="91"/>
        <v>0</v>
      </c>
      <c r="R590" s="59" t="str">
        <f t="shared" si="90"/>
        <v>SIM</v>
      </c>
      <c r="S590" s="15"/>
    </row>
    <row r="591" spans="2:19" x14ac:dyDescent="0.2">
      <c r="B591" s="5" t="s">
        <v>581</v>
      </c>
      <c r="C591" s="5" t="s">
        <v>205</v>
      </c>
      <c r="D591" s="22">
        <f t="shared" si="85"/>
        <v>20</v>
      </c>
      <c r="E591" s="5" t="s">
        <v>520</v>
      </c>
      <c r="F591" s="20">
        <v>41583</v>
      </c>
      <c r="G591" s="34">
        <v>3</v>
      </c>
      <c r="H591" s="64">
        <v>2666</v>
      </c>
      <c r="I591" s="36">
        <f t="shared" si="86"/>
        <v>7998</v>
      </c>
      <c r="J591" s="45">
        <v>5</v>
      </c>
      <c r="K591" s="46">
        <f t="shared" si="87"/>
        <v>60</v>
      </c>
      <c r="L591" s="42">
        <f t="shared" si="88"/>
        <v>8</v>
      </c>
      <c r="M591" s="24">
        <f t="shared" si="89"/>
        <v>97</v>
      </c>
      <c r="N591" s="26">
        <v>0</v>
      </c>
      <c r="O591" s="61">
        <v>0</v>
      </c>
      <c r="P591" s="60">
        <f>I591*-1</f>
        <v>-7998</v>
      </c>
      <c r="Q591" s="55">
        <f t="shared" si="91"/>
        <v>0</v>
      </c>
      <c r="R591" s="59" t="str">
        <f t="shared" si="90"/>
        <v>SIM</v>
      </c>
      <c r="S591" s="15"/>
    </row>
    <row r="592" spans="2:19" x14ac:dyDescent="0.2">
      <c r="B592" s="5" t="s">
        <v>581</v>
      </c>
      <c r="C592" s="5" t="s">
        <v>206</v>
      </c>
      <c r="D592" s="22">
        <f t="shared" si="85"/>
        <v>10</v>
      </c>
      <c r="E592" s="5" t="s">
        <v>450</v>
      </c>
      <c r="F592" s="20">
        <v>41603</v>
      </c>
      <c r="G592" s="34">
        <v>1</v>
      </c>
      <c r="H592" s="39">
        <v>408</v>
      </c>
      <c r="I592" s="36">
        <f t="shared" si="86"/>
        <v>408</v>
      </c>
      <c r="J592" s="45">
        <v>10</v>
      </c>
      <c r="K592" s="46">
        <f t="shared" si="87"/>
        <v>120</v>
      </c>
      <c r="L592" s="42">
        <f t="shared" si="88"/>
        <v>8</v>
      </c>
      <c r="M592" s="24">
        <f t="shared" si="89"/>
        <v>97</v>
      </c>
      <c r="N592" s="26">
        <v>0</v>
      </c>
      <c r="O592" s="61">
        <f>(SLN(I592,N592,K592))*-1</f>
        <v>-3.4</v>
      </c>
      <c r="P592" s="60">
        <f>O592*M592</f>
        <v>-329.8</v>
      </c>
      <c r="Q592" s="55">
        <f t="shared" si="91"/>
        <v>78.199999999999989</v>
      </c>
      <c r="R592" s="59" t="str">
        <f t="shared" si="90"/>
        <v>NÃO</v>
      </c>
      <c r="S592" s="15"/>
    </row>
    <row r="593" spans="2:19" x14ac:dyDescent="0.2">
      <c r="B593" s="5" t="s">
        <v>581</v>
      </c>
      <c r="C593" s="5" t="s">
        <v>206</v>
      </c>
      <c r="D593" s="22">
        <f t="shared" si="85"/>
        <v>10</v>
      </c>
      <c r="E593" s="5" t="s">
        <v>239</v>
      </c>
      <c r="F593" s="20">
        <v>41612</v>
      </c>
      <c r="G593" s="34">
        <v>9</v>
      </c>
      <c r="H593" s="39">
        <v>54</v>
      </c>
      <c r="I593" s="36">
        <f t="shared" si="86"/>
        <v>486</v>
      </c>
      <c r="J593" s="45">
        <v>10</v>
      </c>
      <c r="K593" s="46">
        <f t="shared" si="87"/>
        <v>120</v>
      </c>
      <c r="L593" s="42">
        <f t="shared" si="88"/>
        <v>8</v>
      </c>
      <c r="M593" s="24">
        <f t="shared" si="89"/>
        <v>96</v>
      </c>
      <c r="N593" s="26">
        <v>0</v>
      </c>
      <c r="O593" s="61">
        <f>(SLN(I593,N593,K593))*-1</f>
        <v>-4.05</v>
      </c>
      <c r="P593" s="60">
        <f>O593*M593</f>
        <v>-388.79999999999995</v>
      </c>
      <c r="Q593" s="55">
        <f t="shared" si="91"/>
        <v>97.200000000000045</v>
      </c>
      <c r="R593" s="59" t="str">
        <f t="shared" si="90"/>
        <v>NÃO</v>
      </c>
      <c r="S593" s="15"/>
    </row>
    <row r="594" spans="2:19" x14ac:dyDescent="0.2">
      <c r="B594" s="5" t="s">
        <v>581</v>
      </c>
      <c r="C594" s="5" t="s">
        <v>208</v>
      </c>
      <c r="D594" s="22">
        <f t="shared" si="85"/>
        <v>10</v>
      </c>
      <c r="E594" s="5" t="s">
        <v>142</v>
      </c>
      <c r="F594" s="20">
        <v>41667</v>
      </c>
      <c r="G594" s="34">
        <v>1</v>
      </c>
      <c r="H594" s="39">
        <v>1659</v>
      </c>
      <c r="I594" s="36">
        <f t="shared" si="86"/>
        <v>1659</v>
      </c>
      <c r="J594" s="45">
        <v>10</v>
      </c>
      <c r="K594" s="46">
        <f t="shared" si="87"/>
        <v>120</v>
      </c>
      <c r="L594" s="42">
        <f t="shared" si="88"/>
        <v>7</v>
      </c>
      <c r="M594" s="24">
        <f t="shared" si="89"/>
        <v>95</v>
      </c>
      <c r="N594" s="26">
        <v>0</v>
      </c>
      <c r="O594" s="61">
        <f>(SLN(I594,N594,K594))*-1</f>
        <v>-13.824999999999999</v>
      </c>
      <c r="P594" s="60">
        <f>O594*M594</f>
        <v>-1313.375</v>
      </c>
      <c r="Q594" s="55">
        <f t="shared" si="91"/>
        <v>345.625</v>
      </c>
      <c r="R594" s="59" t="str">
        <f t="shared" si="90"/>
        <v>NÃO</v>
      </c>
      <c r="S594" s="15"/>
    </row>
    <row r="595" spans="2:19" x14ac:dyDescent="0.2">
      <c r="B595" s="5" t="s">
        <v>581</v>
      </c>
      <c r="C595" s="5" t="s">
        <v>5</v>
      </c>
      <c r="D595" s="22">
        <f t="shared" si="85"/>
        <v>20</v>
      </c>
      <c r="E595" s="5" t="s">
        <v>194</v>
      </c>
      <c r="F595" s="20">
        <v>41793</v>
      </c>
      <c r="G595" s="34">
        <v>1</v>
      </c>
      <c r="H595" s="39">
        <v>31323.79</v>
      </c>
      <c r="I595" s="36">
        <f t="shared" si="86"/>
        <v>31323.79</v>
      </c>
      <c r="J595" s="45">
        <v>5</v>
      </c>
      <c r="K595" s="46">
        <f t="shared" si="87"/>
        <v>60</v>
      </c>
      <c r="L595" s="42">
        <f t="shared" si="88"/>
        <v>7</v>
      </c>
      <c r="M595" s="24">
        <f t="shared" si="89"/>
        <v>90</v>
      </c>
      <c r="N595" s="26">
        <v>0</v>
      </c>
      <c r="O595" s="61">
        <v>0</v>
      </c>
      <c r="P595" s="60">
        <f>I595*-1</f>
        <v>-31323.79</v>
      </c>
      <c r="Q595" s="55">
        <f t="shared" si="91"/>
        <v>0</v>
      </c>
      <c r="R595" s="59" t="str">
        <f t="shared" si="90"/>
        <v>SIM</v>
      </c>
      <c r="S595" s="15"/>
    </row>
    <row r="596" spans="2:19" x14ac:dyDescent="0.2">
      <c r="B596" s="5" t="s">
        <v>581</v>
      </c>
      <c r="C596" s="5" t="s">
        <v>5</v>
      </c>
      <c r="D596" s="22">
        <f t="shared" si="85"/>
        <v>20</v>
      </c>
      <c r="E596" s="5" t="s">
        <v>195</v>
      </c>
      <c r="F596" s="20">
        <v>41815</v>
      </c>
      <c r="G596" s="34">
        <v>1</v>
      </c>
      <c r="H596" s="39">
        <v>31323.79</v>
      </c>
      <c r="I596" s="36">
        <f t="shared" si="86"/>
        <v>31323.79</v>
      </c>
      <c r="J596" s="45">
        <v>5</v>
      </c>
      <c r="K596" s="46">
        <f t="shared" si="87"/>
        <v>60</v>
      </c>
      <c r="L596" s="42">
        <f t="shared" si="88"/>
        <v>7</v>
      </c>
      <c r="M596" s="24">
        <f t="shared" si="89"/>
        <v>90</v>
      </c>
      <c r="N596" s="26">
        <v>0</v>
      </c>
      <c r="O596" s="61">
        <v>0</v>
      </c>
      <c r="P596" s="60">
        <f>I596*-1</f>
        <v>-31323.79</v>
      </c>
      <c r="Q596" s="55">
        <f t="shared" si="91"/>
        <v>0</v>
      </c>
      <c r="R596" s="59" t="str">
        <f t="shared" si="90"/>
        <v>SIM</v>
      </c>
      <c r="S596" s="15"/>
    </row>
    <row r="597" spans="2:19" x14ac:dyDescent="0.2">
      <c r="B597" s="5" t="s">
        <v>581</v>
      </c>
      <c r="C597" s="5" t="s">
        <v>5</v>
      </c>
      <c r="D597" s="22">
        <f t="shared" si="85"/>
        <v>20</v>
      </c>
      <c r="E597" s="5" t="s">
        <v>196</v>
      </c>
      <c r="F597" s="20">
        <v>41815</v>
      </c>
      <c r="G597" s="34">
        <v>1</v>
      </c>
      <c r="H597" s="39">
        <v>31323.79</v>
      </c>
      <c r="I597" s="36">
        <f t="shared" si="86"/>
        <v>31323.79</v>
      </c>
      <c r="J597" s="45">
        <v>5</v>
      </c>
      <c r="K597" s="46">
        <f t="shared" si="87"/>
        <v>60</v>
      </c>
      <c r="L597" s="42">
        <f t="shared" si="88"/>
        <v>7</v>
      </c>
      <c r="M597" s="24">
        <f t="shared" si="89"/>
        <v>90</v>
      </c>
      <c r="N597" s="26">
        <v>0</v>
      </c>
      <c r="O597" s="61">
        <v>0</v>
      </c>
      <c r="P597" s="60">
        <f>I597*-1</f>
        <v>-31323.79</v>
      </c>
      <c r="Q597" s="55">
        <f t="shared" si="91"/>
        <v>0</v>
      </c>
      <c r="R597" s="59" t="str">
        <f t="shared" si="90"/>
        <v>SIM</v>
      </c>
      <c r="S597" s="15"/>
    </row>
    <row r="598" spans="2:19" x14ac:dyDescent="0.2">
      <c r="B598" s="5" t="s">
        <v>581</v>
      </c>
      <c r="C598" s="5" t="s">
        <v>207</v>
      </c>
      <c r="D598" s="22">
        <f t="shared" si="85"/>
        <v>20</v>
      </c>
      <c r="E598" s="5" t="s">
        <v>539</v>
      </c>
      <c r="F598" s="20">
        <v>41815</v>
      </c>
      <c r="G598" s="34">
        <v>1</v>
      </c>
      <c r="H598" s="39">
        <v>1999</v>
      </c>
      <c r="I598" s="36">
        <f t="shared" si="86"/>
        <v>1999</v>
      </c>
      <c r="J598" s="45">
        <v>5</v>
      </c>
      <c r="K598" s="46">
        <f t="shared" si="87"/>
        <v>60</v>
      </c>
      <c r="L598" s="42">
        <f t="shared" si="88"/>
        <v>7</v>
      </c>
      <c r="M598" s="24">
        <f t="shared" si="89"/>
        <v>90</v>
      </c>
      <c r="N598" s="26">
        <v>0</v>
      </c>
      <c r="O598" s="61">
        <v>0</v>
      </c>
      <c r="P598" s="60">
        <f>I598*-1</f>
        <v>-1999</v>
      </c>
      <c r="Q598" s="55">
        <f t="shared" si="91"/>
        <v>0</v>
      </c>
      <c r="R598" s="59" t="str">
        <f t="shared" si="90"/>
        <v>SIM</v>
      </c>
      <c r="S598" s="15"/>
    </row>
    <row r="599" spans="2:19" x14ac:dyDescent="0.2">
      <c r="B599" s="5" t="s">
        <v>581</v>
      </c>
      <c r="C599" s="5" t="s">
        <v>208</v>
      </c>
      <c r="D599" s="22">
        <f t="shared" si="85"/>
        <v>10</v>
      </c>
      <c r="E599" s="5" t="s">
        <v>155</v>
      </c>
      <c r="F599" s="20">
        <v>41897</v>
      </c>
      <c r="G599" s="34">
        <v>1</v>
      </c>
      <c r="H599" s="39">
        <v>1688</v>
      </c>
      <c r="I599" s="36">
        <f t="shared" si="86"/>
        <v>1688</v>
      </c>
      <c r="J599" s="45">
        <v>10</v>
      </c>
      <c r="K599" s="46">
        <f t="shared" si="87"/>
        <v>120</v>
      </c>
      <c r="L599" s="42">
        <f t="shared" si="88"/>
        <v>7</v>
      </c>
      <c r="M599" s="24">
        <f t="shared" si="89"/>
        <v>87</v>
      </c>
      <c r="N599" s="26">
        <v>0</v>
      </c>
      <c r="O599" s="61">
        <f>(SLN(I599,N599,K599))*-1</f>
        <v>-14.066666666666666</v>
      </c>
      <c r="P599" s="60">
        <f>O599*M599</f>
        <v>-1223.8</v>
      </c>
      <c r="Q599" s="55">
        <f t="shared" si="91"/>
        <v>464.20000000000005</v>
      </c>
      <c r="R599" s="59" t="str">
        <f t="shared" si="90"/>
        <v>NÃO</v>
      </c>
      <c r="S599" s="15"/>
    </row>
    <row r="600" spans="2:19" x14ac:dyDescent="0.2">
      <c r="B600" s="5" t="s">
        <v>581</v>
      </c>
      <c r="C600" s="5" t="s">
        <v>205</v>
      </c>
      <c r="D600" s="22">
        <f t="shared" si="85"/>
        <v>20</v>
      </c>
      <c r="E600" s="5" t="s">
        <v>521</v>
      </c>
      <c r="F600" s="20">
        <v>41939</v>
      </c>
      <c r="G600" s="34">
        <v>1</v>
      </c>
      <c r="H600" s="39">
        <v>2770</v>
      </c>
      <c r="I600" s="36">
        <f t="shared" si="86"/>
        <v>2770</v>
      </c>
      <c r="J600" s="45">
        <v>5</v>
      </c>
      <c r="K600" s="46">
        <f t="shared" si="87"/>
        <v>60</v>
      </c>
      <c r="L600" s="42">
        <f t="shared" si="88"/>
        <v>7</v>
      </c>
      <c r="M600" s="24">
        <f t="shared" si="89"/>
        <v>86</v>
      </c>
      <c r="N600" s="26">
        <v>0</v>
      </c>
      <c r="O600" s="61">
        <v>0</v>
      </c>
      <c r="P600" s="60">
        <f>I600*-1</f>
        <v>-2770</v>
      </c>
      <c r="Q600" s="55">
        <f t="shared" si="91"/>
        <v>0</v>
      </c>
      <c r="R600" s="59" t="str">
        <f t="shared" si="90"/>
        <v>SIM</v>
      </c>
      <c r="S600" s="15"/>
    </row>
    <row r="601" spans="2:19" x14ac:dyDescent="0.2">
      <c r="B601" s="5" t="s">
        <v>581</v>
      </c>
      <c r="C601" s="5" t="s">
        <v>208</v>
      </c>
      <c r="D601" s="22">
        <f t="shared" si="85"/>
        <v>10</v>
      </c>
      <c r="E601" s="5" t="s">
        <v>156</v>
      </c>
      <c r="F601" s="20">
        <v>42173</v>
      </c>
      <c r="G601" s="34">
        <v>1</v>
      </c>
      <c r="H601" s="39">
        <v>2700</v>
      </c>
      <c r="I601" s="36">
        <f t="shared" si="86"/>
        <v>2700</v>
      </c>
      <c r="J601" s="45">
        <v>10</v>
      </c>
      <c r="K601" s="46">
        <f t="shared" si="87"/>
        <v>120</v>
      </c>
      <c r="L601" s="42">
        <f t="shared" si="88"/>
        <v>6</v>
      </c>
      <c r="M601" s="24">
        <f t="shared" si="89"/>
        <v>78</v>
      </c>
      <c r="N601" s="26">
        <v>0</v>
      </c>
      <c r="O601" s="61">
        <f>(SLN(I601,N601,K601))*-1</f>
        <v>-22.5</v>
      </c>
      <c r="P601" s="60">
        <f>O601*M601</f>
        <v>-1755</v>
      </c>
      <c r="Q601" s="55">
        <f t="shared" si="91"/>
        <v>945</v>
      </c>
      <c r="R601" s="59" t="str">
        <f t="shared" si="90"/>
        <v>NÃO</v>
      </c>
      <c r="S601" s="15"/>
    </row>
    <row r="602" spans="2:19" x14ac:dyDescent="0.2">
      <c r="B602" s="5" t="s">
        <v>581</v>
      </c>
      <c r="C602" s="5" t="s">
        <v>5</v>
      </c>
      <c r="D602" s="22">
        <f t="shared" si="85"/>
        <v>20</v>
      </c>
      <c r="E602" s="5" t="s">
        <v>197</v>
      </c>
      <c r="F602" s="20">
        <v>42209</v>
      </c>
      <c r="G602" s="34">
        <v>1</v>
      </c>
      <c r="H602" s="39">
        <v>73477</v>
      </c>
      <c r="I602" s="36">
        <f t="shared" si="86"/>
        <v>73477</v>
      </c>
      <c r="J602" s="45">
        <v>5</v>
      </c>
      <c r="K602" s="46">
        <f t="shared" si="87"/>
        <v>60</v>
      </c>
      <c r="L602" s="42">
        <f t="shared" si="88"/>
        <v>6</v>
      </c>
      <c r="M602" s="24">
        <f t="shared" si="89"/>
        <v>77</v>
      </c>
      <c r="N602" s="26">
        <v>0</v>
      </c>
      <c r="O602" s="61">
        <v>0</v>
      </c>
      <c r="P602" s="60">
        <f>I602*-1</f>
        <v>-73477</v>
      </c>
      <c r="Q602" s="55">
        <f t="shared" si="91"/>
        <v>0</v>
      </c>
      <c r="R602" s="59" t="str">
        <f t="shared" si="90"/>
        <v>SIM</v>
      </c>
      <c r="S602" s="15"/>
    </row>
    <row r="603" spans="2:19" x14ac:dyDescent="0.2">
      <c r="B603" s="5" t="s">
        <v>581</v>
      </c>
      <c r="C603" s="5" t="s">
        <v>208</v>
      </c>
      <c r="D603" s="22">
        <f t="shared" si="85"/>
        <v>10</v>
      </c>
      <c r="E603" s="5" t="s">
        <v>157</v>
      </c>
      <c r="F603" s="20">
        <v>42744</v>
      </c>
      <c r="G603" s="34">
        <v>2</v>
      </c>
      <c r="H603" s="39">
        <v>2115.0500000000002</v>
      </c>
      <c r="I603" s="36">
        <f t="shared" si="86"/>
        <v>4230.1000000000004</v>
      </c>
      <c r="J603" s="45">
        <v>10</v>
      </c>
      <c r="K603" s="46">
        <f t="shared" si="87"/>
        <v>120</v>
      </c>
      <c r="L603" s="42">
        <f t="shared" si="88"/>
        <v>4</v>
      </c>
      <c r="M603" s="24">
        <f t="shared" si="89"/>
        <v>59</v>
      </c>
      <c r="N603" s="26">
        <v>0</v>
      </c>
      <c r="O603" s="61">
        <f t="shared" ref="O603:O644" si="92">(SLN(I603,N603,K603))*-1</f>
        <v>-35.25083333333334</v>
      </c>
      <c r="P603" s="60">
        <f t="shared" ref="P603:P644" si="93">O603*M603</f>
        <v>-2079.7991666666671</v>
      </c>
      <c r="Q603" s="55">
        <f t="shared" si="91"/>
        <v>2150.3008333333332</v>
      </c>
      <c r="R603" s="59" t="str">
        <f t="shared" si="90"/>
        <v>NÃO</v>
      </c>
      <c r="S603" s="15"/>
    </row>
    <row r="604" spans="2:19" x14ac:dyDescent="0.2">
      <c r="B604" s="5" t="s">
        <v>581</v>
      </c>
      <c r="C604" s="5" t="s">
        <v>205</v>
      </c>
      <c r="D604" s="22">
        <f t="shared" si="85"/>
        <v>20</v>
      </c>
      <c r="E604" s="5" t="s">
        <v>522</v>
      </c>
      <c r="F604" s="20">
        <v>42874</v>
      </c>
      <c r="G604" s="34">
        <v>1</v>
      </c>
      <c r="H604" s="39">
        <v>4256.7700000000004</v>
      </c>
      <c r="I604" s="36">
        <f t="shared" si="86"/>
        <v>4256.7700000000004</v>
      </c>
      <c r="J604" s="45">
        <v>5</v>
      </c>
      <c r="K604" s="46">
        <f t="shared" si="87"/>
        <v>60</v>
      </c>
      <c r="L604" s="42">
        <f t="shared" si="88"/>
        <v>4</v>
      </c>
      <c r="M604" s="24">
        <f t="shared" si="89"/>
        <v>55</v>
      </c>
      <c r="N604" s="26">
        <v>0</v>
      </c>
      <c r="O604" s="61">
        <f t="shared" si="92"/>
        <v>-70.94616666666667</v>
      </c>
      <c r="P604" s="60">
        <f t="shared" si="93"/>
        <v>-3902.0391666666669</v>
      </c>
      <c r="Q604" s="55">
        <f t="shared" si="91"/>
        <v>354.73083333333352</v>
      </c>
      <c r="R604" s="59" t="str">
        <f t="shared" si="90"/>
        <v>NÃO</v>
      </c>
      <c r="S604" s="15"/>
    </row>
    <row r="605" spans="2:19" x14ac:dyDescent="0.2">
      <c r="B605" s="5" t="s">
        <v>581</v>
      </c>
      <c r="C605" s="5" t="s">
        <v>206</v>
      </c>
      <c r="D605" s="22">
        <f t="shared" si="85"/>
        <v>10</v>
      </c>
      <c r="E605" s="5" t="s">
        <v>451</v>
      </c>
      <c r="F605" s="20">
        <v>42971</v>
      </c>
      <c r="G605" s="34">
        <v>3</v>
      </c>
      <c r="H605" s="64">
        <v>164</v>
      </c>
      <c r="I605" s="36">
        <f t="shared" si="86"/>
        <v>492</v>
      </c>
      <c r="J605" s="45">
        <v>10</v>
      </c>
      <c r="K605" s="46">
        <f t="shared" si="87"/>
        <v>120</v>
      </c>
      <c r="L605" s="42">
        <f t="shared" si="88"/>
        <v>4</v>
      </c>
      <c r="M605" s="24">
        <f t="shared" si="89"/>
        <v>52</v>
      </c>
      <c r="N605" s="26">
        <v>0</v>
      </c>
      <c r="O605" s="61">
        <f t="shared" si="92"/>
        <v>-4.0999999999999996</v>
      </c>
      <c r="P605" s="60">
        <f t="shared" si="93"/>
        <v>-213.2</v>
      </c>
      <c r="Q605" s="55">
        <f t="shared" si="91"/>
        <v>278.8</v>
      </c>
      <c r="R605" s="59" t="str">
        <f t="shared" si="90"/>
        <v>NÃO</v>
      </c>
      <c r="S605" s="15"/>
    </row>
    <row r="606" spans="2:19" x14ac:dyDescent="0.2">
      <c r="B606" s="5" t="s">
        <v>581</v>
      </c>
      <c r="C606" s="5" t="s">
        <v>205</v>
      </c>
      <c r="D606" s="22">
        <f t="shared" si="85"/>
        <v>20</v>
      </c>
      <c r="E606" s="5" t="s">
        <v>523</v>
      </c>
      <c r="F606" s="20">
        <v>43018</v>
      </c>
      <c r="G606" s="34">
        <v>33</v>
      </c>
      <c r="H606" s="64">
        <v>2507</v>
      </c>
      <c r="I606" s="36">
        <f t="shared" si="86"/>
        <v>82731</v>
      </c>
      <c r="J606" s="45">
        <v>5</v>
      </c>
      <c r="K606" s="46">
        <f t="shared" si="87"/>
        <v>60</v>
      </c>
      <c r="L606" s="42">
        <f t="shared" si="88"/>
        <v>4</v>
      </c>
      <c r="M606" s="24">
        <f t="shared" si="89"/>
        <v>50</v>
      </c>
      <c r="N606" s="26">
        <v>0</v>
      </c>
      <c r="O606" s="61">
        <f t="shared" si="92"/>
        <v>-1378.85</v>
      </c>
      <c r="P606" s="60">
        <f t="shared" si="93"/>
        <v>-68942.5</v>
      </c>
      <c r="Q606" s="55">
        <f t="shared" si="91"/>
        <v>13788.5</v>
      </c>
      <c r="R606" s="59" t="str">
        <f t="shared" si="90"/>
        <v>NÃO</v>
      </c>
      <c r="S606" s="15"/>
    </row>
    <row r="607" spans="2:19" x14ac:dyDescent="0.2">
      <c r="B607" s="5" t="s">
        <v>581</v>
      </c>
      <c r="C607" s="5" t="s">
        <v>205</v>
      </c>
      <c r="D607" s="22">
        <f t="shared" si="85"/>
        <v>20</v>
      </c>
      <c r="E607" s="5" t="s">
        <v>524</v>
      </c>
      <c r="F607" s="20">
        <v>43018</v>
      </c>
      <c r="G607" s="34">
        <v>31</v>
      </c>
      <c r="H607" s="64">
        <v>487</v>
      </c>
      <c r="I607" s="36">
        <f t="shared" si="86"/>
        <v>15097</v>
      </c>
      <c r="J607" s="45">
        <v>5</v>
      </c>
      <c r="K607" s="46">
        <f t="shared" si="87"/>
        <v>60</v>
      </c>
      <c r="L607" s="42">
        <f t="shared" si="88"/>
        <v>4</v>
      </c>
      <c r="M607" s="24">
        <f t="shared" si="89"/>
        <v>50</v>
      </c>
      <c r="N607" s="26">
        <v>0</v>
      </c>
      <c r="O607" s="61">
        <f t="shared" si="92"/>
        <v>-251.61666666666667</v>
      </c>
      <c r="P607" s="60">
        <f t="shared" si="93"/>
        <v>-12580.833333333334</v>
      </c>
      <c r="Q607" s="55">
        <f t="shared" si="91"/>
        <v>2516.1666666666661</v>
      </c>
      <c r="R607" s="59" t="str">
        <f t="shared" si="90"/>
        <v>NÃO</v>
      </c>
      <c r="S607" s="15"/>
    </row>
    <row r="608" spans="2:19" x14ac:dyDescent="0.2">
      <c r="B608" s="5" t="s">
        <v>581</v>
      </c>
      <c r="C608" s="5" t="s">
        <v>205</v>
      </c>
      <c r="D608" s="22">
        <f t="shared" si="85"/>
        <v>20</v>
      </c>
      <c r="E608" s="5" t="s">
        <v>524</v>
      </c>
      <c r="F608" s="20">
        <v>43018</v>
      </c>
      <c r="G608" s="34">
        <v>1</v>
      </c>
      <c r="H608" s="64">
        <v>587</v>
      </c>
      <c r="I608" s="36">
        <f t="shared" si="86"/>
        <v>587</v>
      </c>
      <c r="J608" s="45">
        <v>5</v>
      </c>
      <c r="K608" s="46">
        <f t="shared" si="87"/>
        <v>60</v>
      </c>
      <c r="L608" s="42">
        <f t="shared" si="88"/>
        <v>4</v>
      </c>
      <c r="M608" s="24">
        <f t="shared" si="89"/>
        <v>50</v>
      </c>
      <c r="N608" s="26">
        <v>0</v>
      </c>
      <c r="O608" s="61">
        <f t="shared" si="92"/>
        <v>-9.7833333333333332</v>
      </c>
      <c r="P608" s="60">
        <f t="shared" si="93"/>
        <v>-489.16666666666669</v>
      </c>
      <c r="Q608" s="55">
        <f t="shared" si="91"/>
        <v>97.833333333333314</v>
      </c>
      <c r="R608" s="59" t="str">
        <f t="shared" si="90"/>
        <v>NÃO</v>
      </c>
      <c r="S608" s="15"/>
    </row>
    <row r="609" spans="2:19" x14ac:dyDescent="0.2">
      <c r="B609" s="5" t="s">
        <v>581</v>
      </c>
      <c r="C609" s="5" t="s">
        <v>208</v>
      </c>
      <c r="D609" s="22">
        <f t="shared" si="85"/>
        <v>10</v>
      </c>
      <c r="E609" s="5" t="s">
        <v>158</v>
      </c>
      <c r="F609" s="20">
        <v>43056</v>
      </c>
      <c r="G609" s="34">
        <v>61</v>
      </c>
      <c r="H609" s="64">
        <v>180.68</v>
      </c>
      <c r="I609" s="36">
        <f t="shared" si="86"/>
        <v>11021.48</v>
      </c>
      <c r="J609" s="45">
        <v>10</v>
      </c>
      <c r="K609" s="46">
        <f t="shared" si="87"/>
        <v>120</v>
      </c>
      <c r="L609" s="42">
        <f t="shared" si="88"/>
        <v>4</v>
      </c>
      <c r="M609" s="24">
        <f t="shared" si="89"/>
        <v>49</v>
      </c>
      <c r="N609" s="26">
        <v>0</v>
      </c>
      <c r="O609" s="61">
        <f t="shared" si="92"/>
        <v>-91.845666666666659</v>
      </c>
      <c r="P609" s="60">
        <f t="shared" si="93"/>
        <v>-4500.4376666666667</v>
      </c>
      <c r="Q609" s="55">
        <f t="shared" si="91"/>
        <v>6521.0423333333329</v>
      </c>
      <c r="R609" s="59" t="str">
        <f t="shared" si="90"/>
        <v>NÃO</v>
      </c>
      <c r="S609" s="15"/>
    </row>
    <row r="610" spans="2:19" x14ac:dyDescent="0.2">
      <c r="B610" s="5" t="s">
        <v>581</v>
      </c>
      <c r="C610" s="5" t="s">
        <v>208</v>
      </c>
      <c r="D610" s="22">
        <f t="shared" si="85"/>
        <v>10</v>
      </c>
      <c r="E610" s="5" t="s">
        <v>159</v>
      </c>
      <c r="F610" s="20">
        <v>43056</v>
      </c>
      <c r="G610" s="34">
        <v>1</v>
      </c>
      <c r="H610" s="39">
        <v>8133.13</v>
      </c>
      <c r="I610" s="36">
        <f t="shared" si="86"/>
        <v>8133.13</v>
      </c>
      <c r="J610" s="45">
        <v>10</v>
      </c>
      <c r="K610" s="46">
        <f t="shared" si="87"/>
        <v>120</v>
      </c>
      <c r="L610" s="42">
        <f t="shared" si="88"/>
        <v>4</v>
      </c>
      <c r="M610" s="24">
        <f t="shared" si="89"/>
        <v>49</v>
      </c>
      <c r="N610" s="26">
        <v>0</v>
      </c>
      <c r="O610" s="61">
        <f t="shared" si="92"/>
        <v>-67.776083333333332</v>
      </c>
      <c r="P610" s="60">
        <f t="shared" si="93"/>
        <v>-3321.0280833333331</v>
      </c>
      <c r="Q610" s="55">
        <f t="shared" si="91"/>
        <v>4812.1019166666665</v>
      </c>
      <c r="R610" s="59" t="str">
        <f t="shared" si="90"/>
        <v>NÃO</v>
      </c>
      <c r="S610" s="15"/>
    </row>
    <row r="611" spans="2:19" x14ac:dyDescent="0.2">
      <c r="B611" s="5" t="s">
        <v>581</v>
      </c>
      <c r="C611" s="5" t="s">
        <v>208</v>
      </c>
      <c r="D611" s="22">
        <f t="shared" si="85"/>
        <v>10</v>
      </c>
      <c r="E611" s="5" t="s">
        <v>160</v>
      </c>
      <c r="F611" s="20">
        <v>43056</v>
      </c>
      <c r="G611" s="34">
        <v>2</v>
      </c>
      <c r="H611" s="39">
        <v>1799.99</v>
      </c>
      <c r="I611" s="36">
        <f t="shared" si="86"/>
        <v>3599.98</v>
      </c>
      <c r="J611" s="45">
        <v>10</v>
      </c>
      <c r="K611" s="46">
        <f t="shared" si="87"/>
        <v>120</v>
      </c>
      <c r="L611" s="42">
        <f t="shared" si="88"/>
        <v>4</v>
      </c>
      <c r="M611" s="24">
        <f t="shared" si="89"/>
        <v>49</v>
      </c>
      <c r="N611" s="26">
        <v>0</v>
      </c>
      <c r="O611" s="61">
        <f t="shared" si="92"/>
        <v>-29.999833333333335</v>
      </c>
      <c r="P611" s="60">
        <f t="shared" si="93"/>
        <v>-1469.9918333333335</v>
      </c>
      <c r="Q611" s="55">
        <f t="shared" si="91"/>
        <v>2129.9881666666665</v>
      </c>
      <c r="R611" s="59" t="str">
        <f t="shared" si="90"/>
        <v>NÃO</v>
      </c>
      <c r="S611" s="15"/>
    </row>
    <row r="612" spans="2:19" x14ac:dyDescent="0.2">
      <c r="B612" s="5" t="s">
        <v>581</v>
      </c>
      <c r="C612" s="5" t="s">
        <v>208</v>
      </c>
      <c r="D612" s="22">
        <f t="shared" si="85"/>
        <v>10</v>
      </c>
      <c r="E612" s="5" t="s">
        <v>161</v>
      </c>
      <c r="F612" s="20">
        <v>43056</v>
      </c>
      <c r="G612" s="34">
        <v>1</v>
      </c>
      <c r="H612" s="39">
        <v>1249.56</v>
      </c>
      <c r="I612" s="36">
        <f t="shared" si="86"/>
        <v>1249.56</v>
      </c>
      <c r="J612" s="45">
        <v>10</v>
      </c>
      <c r="K612" s="46">
        <f t="shared" si="87"/>
        <v>120</v>
      </c>
      <c r="L612" s="42">
        <f t="shared" si="88"/>
        <v>4</v>
      </c>
      <c r="M612" s="24">
        <f t="shared" si="89"/>
        <v>49</v>
      </c>
      <c r="N612" s="26">
        <v>0</v>
      </c>
      <c r="O612" s="61">
        <f t="shared" si="92"/>
        <v>-10.413</v>
      </c>
      <c r="P612" s="60">
        <f t="shared" si="93"/>
        <v>-510.23700000000002</v>
      </c>
      <c r="Q612" s="55">
        <f t="shared" si="91"/>
        <v>739.32299999999987</v>
      </c>
      <c r="R612" s="59" t="str">
        <f t="shared" si="90"/>
        <v>NÃO</v>
      </c>
      <c r="S612" s="15"/>
    </row>
    <row r="613" spans="2:19" x14ac:dyDescent="0.2">
      <c r="B613" s="5" t="s">
        <v>581</v>
      </c>
      <c r="C613" s="5" t="s">
        <v>205</v>
      </c>
      <c r="D613" s="22">
        <f t="shared" si="85"/>
        <v>20</v>
      </c>
      <c r="E613" s="5" t="s">
        <v>158</v>
      </c>
      <c r="F613" s="20">
        <v>43056</v>
      </c>
      <c r="G613" s="34">
        <v>1</v>
      </c>
      <c r="H613" s="39">
        <v>180.68</v>
      </c>
      <c r="I613" s="36">
        <f t="shared" si="86"/>
        <v>180.68</v>
      </c>
      <c r="J613" s="45">
        <v>5</v>
      </c>
      <c r="K613" s="46">
        <f t="shared" si="87"/>
        <v>60</v>
      </c>
      <c r="L613" s="42">
        <f t="shared" si="88"/>
        <v>4</v>
      </c>
      <c r="M613" s="24">
        <f t="shared" si="89"/>
        <v>49</v>
      </c>
      <c r="N613" s="26">
        <v>0</v>
      </c>
      <c r="O613" s="61">
        <f t="shared" si="92"/>
        <v>-3.0113333333333334</v>
      </c>
      <c r="P613" s="60">
        <f t="shared" si="93"/>
        <v>-147.55533333333335</v>
      </c>
      <c r="Q613" s="55">
        <f t="shared" si="91"/>
        <v>33.124666666666656</v>
      </c>
      <c r="R613" s="59" t="str">
        <f t="shared" si="90"/>
        <v>NÃO</v>
      </c>
      <c r="S613" s="15"/>
    </row>
    <row r="614" spans="2:19" x14ac:dyDescent="0.2">
      <c r="B614" s="5" t="s">
        <v>581</v>
      </c>
      <c r="C614" s="5" t="s">
        <v>208</v>
      </c>
      <c r="D614" s="22">
        <f t="shared" si="85"/>
        <v>10</v>
      </c>
      <c r="E614" s="5" t="s">
        <v>162</v>
      </c>
      <c r="F614" s="20">
        <v>43341</v>
      </c>
      <c r="G614" s="34">
        <v>3</v>
      </c>
      <c r="H614" s="39">
        <v>3400</v>
      </c>
      <c r="I614" s="36">
        <f t="shared" si="86"/>
        <v>10200</v>
      </c>
      <c r="J614" s="45">
        <v>10</v>
      </c>
      <c r="K614" s="46">
        <f t="shared" si="87"/>
        <v>120</v>
      </c>
      <c r="L614" s="42">
        <f t="shared" si="88"/>
        <v>3</v>
      </c>
      <c r="M614" s="24">
        <f t="shared" si="89"/>
        <v>40</v>
      </c>
      <c r="N614" s="26">
        <v>0</v>
      </c>
      <c r="O614" s="61">
        <f t="shared" si="92"/>
        <v>-85</v>
      </c>
      <c r="P614" s="60">
        <f t="shared" si="93"/>
        <v>-3400</v>
      </c>
      <c r="Q614" s="55">
        <f t="shared" si="91"/>
        <v>6800</v>
      </c>
      <c r="R614" s="59" t="str">
        <f t="shared" si="90"/>
        <v>NÃO</v>
      </c>
      <c r="S614" s="15"/>
    </row>
    <row r="615" spans="2:19" x14ac:dyDescent="0.2">
      <c r="B615" s="5" t="s">
        <v>210</v>
      </c>
      <c r="C615" s="5" t="s">
        <v>210</v>
      </c>
      <c r="D615" s="22">
        <f t="shared" si="85"/>
        <v>20</v>
      </c>
      <c r="E615" s="5" t="s">
        <v>576</v>
      </c>
      <c r="F615" s="20">
        <v>43367</v>
      </c>
      <c r="G615" s="34">
        <v>2</v>
      </c>
      <c r="H615" s="39">
        <v>862</v>
      </c>
      <c r="I615" s="36">
        <f t="shared" si="86"/>
        <v>1724</v>
      </c>
      <c r="J615" s="45">
        <v>5</v>
      </c>
      <c r="K615" s="46">
        <f t="shared" si="87"/>
        <v>60</v>
      </c>
      <c r="L615" s="42">
        <f t="shared" si="88"/>
        <v>3</v>
      </c>
      <c r="M615" s="24">
        <f t="shared" si="89"/>
        <v>39</v>
      </c>
      <c r="N615" s="26">
        <v>0</v>
      </c>
      <c r="O615" s="61">
        <f t="shared" si="92"/>
        <v>-28.733333333333334</v>
      </c>
      <c r="P615" s="60">
        <f t="shared" si="93"/>
        <v>-1120.6000000000001</v>
      </c>
      <c r="Q615" s="55">
        <f t="shared" si="91"/>
        <v>603.39999999999986</v>
      </c>
      <c r="R615" s="59" t="str">
        <f t="shared" si="90"/>
        <v>NÃO</v>
      </c>
      <c r="S615" s="15"/>
    </row>
    <row r="616" spans="2:19" x14ac:dyDescent="0.2">
      <c r="B616" s="5" t="s">
        <v>581</v>
      </c>
      <c r="C616" s="5" t="s">
        <v>208</v>
      </c>
      <c r="D616" s="22">
        <f t="shared" si="85"/>
        <v>10</v>
      </c>
      <c r="E616" s="5" t="s">
        <v>163</v>
      </c>
      <c r="F616" s="20">
        <v>43410</v>
      </c>
      <c r="G616" s="34">
        <v>22</v>
      </c>
      <c r="H616" s="39">
        <v>139.9</v>
      </c>
      <c r="I616" s="36">
        <f t="shared" si="86"/>
        <v>3077.8</v>
      </c>
      <c r="J616" s="45">
        <v>10</v>
      </c>
      <c r="K616" s="46">
        <f t="shared" si="87"/>
        <v>120</v>
      </c>
      <c r="L616" s="42">
        <f t="shared" si="88"/>
        <v>3</v>
      </c>
      <c r="M616" s="24">
        <f t="shared" si="89"/>
        <v>37</v>
      </c>
      <c r="N616" s="26">
        <v>0</v>
      </c>
      <c r="O616" s="61">
        <f t="shared" si="92"/>
        <v>-25.648333333333333</v>
      </c>
      <c r="P616" s="60">
        <f t="shared" si="93"/>
        <v>-948.98833333333334</v>
      </c>
      <c r="Q616" s="55">
        <f t="shared" si="91"/>
        <v>2128.811666666667</v>
      </c>
      <c r="R616" s="59" t="str">
        <f t="shared" si="90"/>
        <v>NÃO</v>
      </c>
      <c r="S616" s="15"/>
    </row>
    <row r="617" spans="2:19" x14ac:dyDescent="0.2">
      <c r="B617" s="5" t="s">
        <v>581</v>
      </c>
      <c r="C617" s="5" t="s">
        <v>208</v>
      </c>
      <c r="D617" s="22">
        <f t="shared" si="85"/>
        <v>10</v>
      </c>
      <c r="E617" s="5" t="s">
        <v>164</v>
      </c>
      <c r="F617" s="20">
        <v>43446</v>
      </c>
      <c r="G617" s="34">
        <v>2</v>
      </c>
      <c r="H617" s="39">
        <v>663.9</v>
      </c>
      <c r="I617" s="36">
        <f t="shared" si="86"/>
        <v>1327.8</v>
      </c>
      <c r="J617" s="45">
        <v>10</v>
      </c>
      <c r="K617" s="46">
        <f t="shared" si="87"/>
        <v>120</v>
      </c>
      <c r="L617" s="42">
        <f t="shared" si="88"/>
        <v>3</v>
      </c>
      <c r="M617" s="24">
        <f t="shared" si="89"/>
        <v>36</v>
      </c>
      <c r="N617" s="26">
        <v>0</v>
      </c>
      <c r="O617" s="61">
        <f t="shared" si="92"/>
        <v>-11.065</v>
      </c>
      <c r="P617" s="60">
        <f t="shared" si="93"/>
        <v>-398.34</v>
      </c>
      <c r="Q617" s="55">
        <f t="shared" si="91"/>
        <v>929.46</v>
      </c>
      <c r="R617" s="59" t="str">
        <f t="shared" si="90"/>
        <v>NÃO</v>
      </c>
      <c r="S617" s="15"/>
    </row>
    <row r="618" spans="2:19" x14ac:dyDescent="0.2">
      <c r="B618" s="5" t="s">
        <v>581</v>
      </c>
      <c r="C618" s="5" t="s">
        <v>208</v>
      </c>
      <c r="D618" s="22">
        <f t="shared" si="85"/>
        <v>10</v>
      </c>
      <c r="E618" s="5" t="s">
        <v>165</v>
      </c>
      <c r="F618" s="20">
        <v>43448</v>
      </c>
      <c r="G618" s="34">
        <v>1</v>
      </c>
      <c r="H618" s="39">
        <f>1979.91+70</f>
        <v>2049.91</v>
      </c>
      <c r="I618" s="36">
        <f t="shared" si="86"/>
        <v>2049.91</v>
      </c>
      <c r="J618" s="45">
        <v>10</v>
      </c>
      <c r="K618" s="46">
        <f t="shared" si="87"/>
        <v>120</v>
      </c>
      <c r="L618" s="42">
        <f t="shared" si="88"/>
        <v>3</v>
      </c>
      <c r="M618" s="24">
        <f t="shared" si="89"/>
        <v>36</v>
      </c>
      <c r="N618" s="26">
        <v>0</v>
      </c>
      <c r="O618" s="61">
        <f t="shared" si="92"/>
        <v>-17.082583333333332</v>
      </c>
      <c r="P618" s="60">
        <f t="shared" si="93"/>
        <v>-614.97299999999996</v>
      </c>
      <c r="Q618" s="55">
        <f t="shared" si="91"/>
        <v>1434.9369999999999</v>
      </c>
      <c r="R618" s="59" t="str">
        <f t="shared" si="90"/>
        <v>NÃO</v>
      </c>
      <c r="S618" s="15"/>
    </row>
    <row r="619" spans="2:19" x14ac:dyDescent="0.2">
      <c r="B619" s="5" t="s">
        <v>581</v>
      </c>
      <c r="C619" s="5" t="s">
        <v>208</v>
      </c>
      <c r="D619" s="22">
        <f t="shared" si="85"/>
        <v>10</v>
      </c>
      <c r="E619" s="5" t="s">
        <v>166</v>
      </c>
      <c r="F619" s="20">
        <v>43448</v>
      </c>
      <c r="G619" s="34">
        <v>1</v>
      </c>
      <c r="H619" s="39">
        <f>413.91+70</f>
        <v>483.91</v>
      </c>
      <c r="I619" s="36">
        <f t="shared" si="86"/>
        <v>483.91</v>
      </c>
      <c r="J619" s="45">
        <v>10</v>
      </c>
      <c r="K619" s="46">
        <f t="shared" si="87"/>
        <v>120</v>
      </c>
      <c r="L619" s="42">
        <f t="shared" si="88"/>
        <v>3</v>
      </c>
      <c r="M619" s="24">
        <f t="shared" si="89"/>
        <v>36</v>
      </c>
      <c r="N619" s="26">
        <v>0</v>
      </c>
      <c r="O619" s="61">
        <f t="shared" si="92"/>
        <v>-4.0325833333333332</v>
      </c>
      <c r="P619" s="60">
        <f t="shared" si="93"/>
        <v>-145.173</v>
      </c>
      <c r="Q619" s="55">
        <f t="shared" si="91"/>
        <v>338.73700000000002</v>
      </c>
      <c r="R619" s="59" t="str">
        <f t="shared" si="90"/>
        <v>NÃO</v>
      </c>
      <c r="S619" s="15"/>
    </row>
    <row r="620" spans="2:19" x14ac:dyDescent="0.2">
      <c r="B620" s="5" t="s">
        <v>581</v>
      </c>
      <c r="C620" s="5" t="s">
        <v>208</v>
      </c>
      <c r="D620" s="22">
        <f t="shared" si="85"/>
        <v>10</v>
      </c>
      <c r="E620" s="5" t="s">
        <v>167</v>
      </c>
      <c r="F620" s="20">
        <v>43504</v>
      </c>
      <c r="G620" s="34">
        <v>2</v>
      </c>
      <c r="H620" s="39">
        <v>545</v>
      </c>
      <c r="I620" s="36">
        <f t="shared" si="86"/>
        <v>1090</v>
      </c>
      <c r="J620" s="45">
        <v>10</v>
      </c>
      <c r="K620" s="46">
        <f t="shared" si="87"/>
        <v>120</v>
      </c>
      <c r="L620" s="42">
        <f t="shared" si="88"/>
        <v>2</v>
      </c>
      <c r="M620" s="24">
        <f t="shared" si="89"/>
        <v>34</v>
      </c>
      <c r="N620" s="26">
        <v>0</v>
      </c>
      <c r="O620" s="61">
        <f t="shared" si="92"/>
        <v>-9.0833333333333339</v>
      </c>
      <c r="P620" s="60">
        <f t="shared" si="93"/>
        <v>-308.83333333333337</v>
      </c>
      <c r="Q620" s="55">
        <f t="shared" si="91"/>
        <v>781.16666666666663</v>
      </c>
      <c r="R620" s="59" t="str">
        <f t="shared" si="90"/>
        <v>NÃO</v>
      </c>
      <c r="S620" s="15"/>
    </row>
    <row r="621" spans="2:19" x14ac:dyDescent="0.2">
      <c r="B621" s="5" t="s">
        <v>581</v>
      </c>
      <c r="C621" s="5" t="s">
        <v>205</v>
      </c>
      <c r="D621" s="22">
        <f t="shared" si="85"/>
        <v>20</v>
      </c>
      <c r="E621" s="5" t="s">
        <v>525</v>
      </c>
      <c r="F621" s="20">
        <v>43537</v>
      </c>
      <c r="G621" s="34">
        <v>3</v>
      </c>
      <c r="H621" s="39">
        <v>5000</v>
      </c>
      <c r="I621" s="36">
        <f t="shared" si="86"/>
        <v>15000</v>
      </c>
      <c r="J621" s="45">
        <v>5</v>
      </c>
      <c r="K621" s="46">
        <f t="shared" si="87"/>
        <v>60</v>
      </c>
      <c r="L621" s="42">
        <f t="shared" si="88"/>
        <v>2</v>
      </c>
      <c r="M621" s="24">
        <f t="shared" si="89"/>
        <v>33</v>
      </c>
      <c r="N621" s="26">
        <v>0</v>
      </c>
      <c r="O621" s="61">
        <f t="shared" si="92"/>
        <v>-250</v>
      </c>
      <c r="P621" s="60">
        <f t="shared" si="93"/>
        <v>-8250</v>
      </c>
      <c r="Q621" s="55">
        <f t="shared" si="91"/>
        <v>6750</v>
      </c>
      <c r="R621" s="59" t="str">
        <f t="shared" si="90"/>
        <v>NÃO</v>
      </c>
      <c r="S621" s="15"/>
    </row>
    <row r="622" spans="2:19" x14ac:dyDescent="0.2">
      <c r="B622" s="5" t="s">
        <v>581</v>
      </c>
      <c r="C622" s="5" t="s">
        <v>208</v>
      </c>
      <c r="D622" s="22">
        <f t="shared" si="85"/>
        <v>10</v>
      </c>
      <c r="E622" s="5" t="s">
        <v>168</v>
      </c>
      <c r="F622" s="20">
        <v>43550</v>
      </c>
      <c r="G622" s="34">
        <v>1</v>
      </c>
      <c r="H622" s="39">
        <v>448.5</v>
      </c>
      <c r="I622" s="36">
        <f t="shared" si="86"/>
        <v>448.5</v>
      </c>
      <c r="J622" s="45">
        <v>10</v>
      </c>
      <c r="K622" s="46">
        <f t="shared" si="87"/>
        <v>120</v>
      </c>
      <c r="L622" s="42">
        <f t="shared" si="88"/>
        <v>2</v>
      </c>
      <c r="M622" s="24">
        <f t="shared" si="89"/>
        <v>33</v>
      </c>
      <c r="N622" s="26">
        <v>0</v>
      </c>
      <c r="O622" s="61">
        <f t="shared" si="92"/>
        <v>-3.7374999999999998</v>
      </c>
      <c r="P622" s="60">
        <f t="shared" si="93"/>
        <v>-123.33749999999999</v>
      </c>
      <c r="Q622" s="55">
        <f t="shared" si="91"/>
        <v>325.16250000000002</v>
      </c>
      <c r="R622" s="59" t="str">
        <f t="shared" si="90"/>
        <v>NÃO</v>
      </c>
      <c r="S622" s="15"/>
    </row>
    <row r="623" spans="2:19" x14ac:dyDescent="0.2">
      <c r="B623" s="5" t="s">
        <v>581</v>
      </c>
      <c r="C623" s="5" t="s">
        <v>208</v>
      </c>
      <c r="D623" s="22">
        <f t="shared" si="85"/>
        <v>10</v>
      </c>
      <c r="E623" s="5" t="s">
        <v>169</v>
      </c>
      <c r="F623" s="20">
        <v>43550</v>
      </c>
      <c r="G623" s="34">
        <v>1</v>
      </c>
      <c r="H623" s="39">
        <v>823.5</v>
      </c>
      <c r="I623" s="36">
        <f t="shared" si="86"/>
        <v>823.5</v>
      </c>
      <c r="J623" s="45">
        <v>10</v>
      </c>
      <c r="K623" s="46">
        <f t="shared" si="87"/>
        <v>120</v>
      </c>
      <c r="L623" s="42">
        <f t="shared" si="88"/>
        <v>2</v>
      </c>
      <c r="M623" s="24">
        <f t="shared" si="89"/>
        <v>33</v>
      </c>
      <c r="N623" s="26">
        <v>0</v>
      </c>
      <c r="O623" s="61">
        <f t="shared" si="92"/>
        <v>-6.8624999999999998</v>
      </c>
      <c r="P623" s="60">
        <f t="shared" si="93"/>
        <v>-226.46250000000001</v>
      </c>
      <c r="Q623" s="55">
        <f t="shared" si="91"/>
        <v>597.03750000000002</v>
      </c>
      <c r="R623" s="59" t="str">
        <f t="shared" si="90"/>
        <v>NÃO</v>
      </c>
      <c r="S623" s="15"/>
    </row>
    <row r="624" spans="2:19" x14ac:dyDescent="0.2">
      <c r="B624" s="5" t="s">
        <v>581</v>
      </c>
      <c r="C624" s="5" t="s">
        <v>208</v>
      </c>
      <c r="D624" s="22">
        <f t="shared" si="85"/>
        <v>10</v>
      </c>
      <c r="E624" s="5" t="s">
        <v>170</v>
      </c>
      <c r="F624" s="20">
        <v>43550</v>
      </c>
      <c r="G624" s="34">
        <v>1</v>
      </c>
      <c r="H624" s="39">
        <v>373.5</v>
      </c>
      <c r="I624" s="36">
        <f t="shared" si="86"/>
        <v>373.5</v>
      </c>
      <c r="J624" s="45">
        <v>10</v>
      </c>
      <c r="K624" s="46">
        <f t="shared" si="87"/>
        <v>120</v>
      </c>
      <c r="L624" s="42">
        <f t="shared" si="88"/>
        <v>2</v>
      </c>
      <c r="M624" s="24">
        <f t="shared" si="89"/>
        <v>33</v>
      </c>
      <c r="N624" s="26">
        <v>0</v>
      </c>
      <c r="O624" s="61">
        <f t="shared" si="92"/>
        <v>-3.1124999999999998</v>
      </c>
      <c r="P624" s="60">
        <f t="shared" si="93"/>
        <v>-102.71249999999999</v>
      </c>
      <c r="Q624" s="55">
        <f t="shared" si="91"/>
        <v>270.78750000000002</v>
      </c>
      <c r="R624" s="59" t="str">
        <f t="shared" si="90"/>
        <v>NÃO</v>
      </c>
      <c r="S624" s="15"/>
    </row>
    <row r="625" spans="2:19" x14ac:dyDescent="0.2">
      <c r="B625" s="5" t="s">
        <v>581</v>
      </c>
      <c r="C625" s="5" t="s">
        <v>208</v>
      </c>
      <c r="D625" s="22">
        <f t="shared" si="85"/>
        <v>10</v>
      </c>
      <c r="E625" s="5" t="s">
        <v>171</v>
      </c>
      <c r="F625" s="20">
        <v>43552</v>
      </c>
      <c r="G625" s="34">
        <v>1</v>
      </c>
      <c r="H625" s="39">
        <v>7433.3</v>
      </c>
      <c r="I625" s="36">
        <f t="shared" si="86"/>
        <v>7433.3</v>
      </c>
      <c r="J625" s="45">
        <v>10</v>
      </c>
      <c r="K625" s="46">
        <f t="shared" si="87"/>
        <v>120</v>
      </c>
      <c r="L625" s="42">
        <f t="shared" si="88"/>
        <v>2</v>
      </c>
      <c r="M625" s="24">
        <f t="shared" si="89"/>
        <v>33</v>
      </c>
      <c r="N625" s="26">
        <v>0</v>
      </c>
      <c r="O625" s="61">
        <f t="shared" si="92"/>
        <v>-61.944166666666668</v>
      </c>
      <c r="P625" s="60">
        <f t="shared" si="93"/>
        <v>-2044.1575</v>
      </c>
      <c r="Q625" s="55">
        <f t="shared" si="91"/>
        <v>5389.1424999999999</v>
      </c>
      <c r="R625" s="59" t="str">
        <f t="shared" si="90"/>
        <v>NÃO</v>
      </c>
      <c r="S625" s="15"/>
    </row>
    <row r="626" spans="2:19" x14ac:dyDescent="0.2">
      <c r="B626" s="5" t="s">
        <v>581</v>
      </c>
      <c r="C626" s="5" t="s">
        <v>205</v>
      </c>
      <c r="D626" s="22">
        <f t="shared" si="85"/>
        <v>20</v>
      </c>
      <c r="E626" s="5" t="s">
        <v>526</v>
      </c>
      <c r="F626" s="20">
        <v>43585</v>
      </c>
      <c r="G626" s="34">
        <v>25</v>
      </c>
      <c r="H626" s="39">
        <f>109500.05/25</f>
        <v>4380.0020000000004</v>
      </c>
      <c r="I626" s="36">
        <f t="shared" si="86"/>
        <v>109500.05000000002</v>
      </c>
      <c r="J626" s="45">
        <v>5</v>
      </c>
      <c r="K626" s="46">
        <f t="shared" si="87"/>
        <v>60</v>
      </c>
      <c r="L626" s="42">
        <f t="shared" si="88"/>
        <v>2</v>
      </c>
      <c r="M626" s="24">
        <f t="shared" si="89"/>
        <v>32</v>
      </c>
      <c r="N626" s="26">
        <v>0</v>
      </c>
      <c r="O626" s="61">
        <f t="shared" si="92"/>
        <v>-1825.0008333333337</v>
      </c>
      <c r="P626" s="60">
        <f t="shared" si="93"/>
        <v>-58400.026666666679</v>
      </c>
      <c r="Q626" s="55">
        <f t="shared" si="91"/>
        <v>51100.023333333338</v>
      </c>
      <c r="R626" s="59" t="str">
        <f t="shared" si="90"/>
        <v>NÃO</v>
      </c>
      <c r="S626" s="15"/>
    </row>
    <row r="627" spans="2:19" x14ac:dyDescent="0.2">
      <c r="B627" s="5" t="s">
        <v>581</v>
      </c>
      <c r="C627" s="5" t="s">
        <v>208</v>
      </c>
      <c r="D627" s="22">
        <f t="shared" si="85"/>
        <v>10</v>
      </c>
      <c r="E627" s="5" t="s">
        <v>172</v>
      </c>
      <c r="F627" s="20">
        <v>43626</v>
      </c>
      <c r="G627" s="34">
        <v>15</v>
      </c>
      <c r="H627" s="64">
        <v>350</v>
      </c>
      <c r="I627" s="36">
        <f t="shared" si="86"/>
        <v>5250</v>
      </c>
      <c r="J627" s="45">
        <v>10</v>
      </c>
      <c r="K627" s="46">
        <f t="shared" si="87"/>
        <v>120</v>
      </c>
      <c r="L627" s="42">
        <f t="shared" si="88"/>
        <v>2</v>
      </c>
      <c r="M627" s="24">
        <f t="shared" si="89"/>
        <v>30</v>
      </c>
      <c r="N627" s="26">
        <v>0</v>
      </c>
      <c r="O627" s="61">
        <f t="shared" si="92"/>
        <v>-43.75</v>
      </c>
      <c r="P627" s="60">
        <f t="shared" si="93"/>
        <v>-1312.5</v>
      </c>
      <c r="Q627" s="55">
        <f t="shared" si="91"/>
        <v>3937.5</v>
      </c>
      <c r="R627" s="59" t="str">
        <f t="shared" si="90"/>
        <v>NÃO</v>
      </c>
      <c r="S627" s="15"/>
    </row>
    <row r="628" spans="2:19" x14ac:dyDescent="0.2">
      <c r="B628" s="5" t="s">
        <v>581</v>
      </c>
      <c r="C628" s="5" t="s">
        <v>206</v>
      </c>
      <c r="D628" s="22">
        <f t="shared" si="85"/>
        <v>10</v>
      </c>
      <c r="E628" s="5" t="s">
        <v>452</v>
      </c>
      <c r="F628" s="20">
        <v>43641</v>
      </c>
      <c r="G628" s="34">
        <v>1</v>
      </c>
      <c r="H628" s="39">
        <v>660</v>
      </c>
      <c r="I628" s="36">
        <f t="shared" si="86"/>
        <v>660</v>
      </c>
      <c r="J628" s="45">
        <v>10</v>
      </c>
      <c r="K628" s="46">
        <f t="shared" si="87"/>
        <v>120</v>
      </c>
      <c r="L628" s="42">
        <f t="shared" si="88"/>
        <v>2</v>
      </c>
      <c r="M628" s="24">
        <f t="shared" si="89"/>
        <v>30</v>
      </c>
      <c r="N628" s="26">
        <v>0</v>
      </c>
      <c r="O628" s="61">
        <f t="shared" si="92"/>
        <v>-5.5</v>
      </c>
      <c r="P628" s="60">
        <f t="shared" si="93"/>
        <v>-165</v>
      </c>
      <c r="Q628" s="55">
        <f t="shared" si="91"/>
        <v>495</v>
      </c>
      <c r="R628" s="59" t="str">
        <f t="shared" si="90"/>
        <v>NÃO</v>
      </c>
      <c r="S628" s="15"/>
    </row>
    <row r="629" spans="2:19" x14ac:dyDescent="0.2">
      <c r="B629" s="5" t="s">
        <v>581</v>
      </c>
      <c r="C629" s="5" t="s">
        <v>205</v>
      </c>
      <c r="D629" s="22">
        <f t="shared" si="85"/>
        <v>20</v>
      </c>
      <c r="E629" s="5" t="s">
        <v>527</v>
      </c>
      <c r="F629" s="20">
        <v>43643</v>
      </c>
      <c r="G629" s="34">
        <v>40</v>
      </c>
      <c r="H629" s="39">
        <f>8320/40</f>
        <v>208</v>
      </c>
      <c r="I629" s="36">
        <f t="shared" si="86"/>
        <v>8320</v>
      </c>
      <c r="J629" s="45">
        <v>5</v>
      </c>
      <c r="K629" s="46">
        <f t="shared" si="87"/>
        <v>60</v>
      </c>
      <c r="L629" s="42">
        <f t="shared" si="88"/>
        <v>2</v>
      </c>
      <c r="M629" s="24">
        <f t="shared" si="89"/>
        <v>30</v>
      </c>
      <c r="N629" s="26">
        <v>0</v>
      </c>
      <c r="O629" s="61">
        <f t="shared" si="92"/>
        <v>-138.66666666666666</v>
      </c>
      <c r="P629" s="60">
        <f t="shared" si="93"/>
        <v>-4160</v>
      </c>
      <c r="Q629" s="55">
        <f t="shared" si="91"/>
        <v>4160</v>
      </c>
      <c r="R629" s="59" t="str">
        <f t="shared" si="90"/>
        <v>NÃO</v>
      </c>
      <c r="S629" s="15"/>
    </row>
    <row r="630" spans="2:19" x14ac:dyDescent="0.2">
      <c r="B630" s="5" t="s">
        <v>581</v>
      </c>
      <c r="C630" s="5" t="s">
        <v>207</v>
      </c>
      <c r="D630" s="22">
        <f t="shared" si="85"/>
        <v>20</v>
      </c>
      <c r="E630" s="5" t="s">
        <v>540</v>
      </c>
      <c r="F630" s="20">
        <v>43648</v>
      </c>
      <c r="G630" s="34">
        <v>1</v>
      </c>
      <c r="H630" s="39">
        <v>1350</v>
      </c>
      <c r="I630" s="36">
        <f t="shared" si="86"/>
        <v>1350</v>
      </c>
      <c r="J630" s="45">
        <v>5</v>
      </c>
      <c r="K630" s="46">
        <f t="shared" si="87"/>
        <v>60</v>
      </c>
      <c r="L630" s="42">
        <f t="shared" si="88"/>
        <v>2</v>
      </c>
      <c r="M630" s="24">
        <f t="shared" si="89"/>
        <v>29</v>
      </c>
      <c r="N630" s="26">
        <v>0</v>
      </c>
      <c r="O630" s="61">
        <f t="shared" si="92"/>
        <v>-22.5</v>
      </c>
      <c r="P630" s="60">
        <f t="shared" si="93"/>
        <v>-652.5</v>
      </c>
      <c r="Q630" s="55">
        <f t="shared" si="91"/>
        <v>697.5</v>
      </c>
      <c r="R630" s="59" t="str">
        <f t="shared" si="90"/>
        <v>NÃO</v>
      </c>
      <c r="S630" s="15"/>
    </row>
    <row r="631" spans="2:19" x14ac:dyDescent="0.2">
      <c r="B631" s="5" t="s">
        <v>581</v>
      </c>
      <c r="C631" s="5" t="s">
        <v>206</v>
      </c>
      <c r="D631" s="22">
        <f t="shared" si="85"/>
        <v>10</v>
      </c>
      <c r="E631" s="5" t="s">
        <v>453</v>
      </c>
      <c r="F631" s="20">
        <v>43649</v>
      </c>
      <c r="G631" s="34">
        <v>1</v>
      </c>
      <c r="H631" s="39">
        <v>2078.5</v>
      </c>
      <c r="I631" s="36">
        <f t="shared" si="86"/>
        <v>2078.5</v>
      </c>
      <c r="J631" s="45">
        <v>10</v>
      </c>
      <c r="K631" s="46">
        <f t="shared" si="87"/>
        <v>120</v>
      </c>
      <c r="L631" s="42">
        <f t="shared" si="88"/>
        <v>2</v>
      </c>
      <c r="M631" s="24">
        <f t="shared" si="89"/>
        <v>29</v>
      </c>
      <c r="N631" s="26">
        <v>0</v>
      </c>
      <c r="O631" s="61">
        <f t="shared" si="92"/>
        <v>-17.320833333333333</v>
      </c>
      <c r="P631" s="60">
        <f t="shared" si="93"/>
        <v>-502.30416666666667</v>
      </c>
      <c r="Q631" s="55">
        <f t="shared" si="91"/>
        <v>1576.1958333333332</v>
      </c>
      <c r="R631" s="59" t="str">
        <f t="shared" si="90"/>
        <v>NÃO</v>
      </c>
      <c r="S631" s="15"/>
    </row>
    <row r="632" spans="2:19" x14ac:dyDescent="0.2">
      <c r="B632" s="5" t="s">
        <v>581</v>
      </c>
      <c r="C632" s="5" t="s">
        <v>207</v>
      </c>
      <c r="D632" s="22">
        <f t="shared" si="85"/>
        <v>20</v>
      </c>
      <c r="E632" s="5" t="s">
        <v>541</v>
      </c>
      <c r="F632" s="20">
        <v>43649</v>
      </c>
      <c r="G632" s="34">
        <v>1</v>
      </c>
      <c r="H632" s="39">
        <v>2964.96</v>
      </c>
      <c r="I632" s="36">
        <f t="shared" si="86"/>
        <v>2964.96</v>
      </c>
      <c r="J632" s="45">
        <v>5</v>
      </c>
      <c r="K632" s="46">
        <f t="shared" si="87"/>
        <v>60</v>
      </c>
      <c r="L632" s="42">
        <f t="shared" si="88"/>
        <v>2</v>
      </c>
      <c r="M632" s="24">
        <f t="shared" si="89"/>
        <v>29</v>
      </c>
      <c r="N632" s="26">
        <v>0</v>
      </c>
      <c r="O632" s="61">
        <f t="shared" si="92"/>
        <v>-49.416000000000004</v>
      </c>
      <c r="P632" s="60">
        <f t="shared" si="93"/>
        <v>-1433.0640000000001</v>
      </c>
      <c r="Q632" s="55">
        <f t="shared" si="91"/>
        <v>1531.896</v>
      </c>
      <c r="R632" s="59" t="str">
        <f t="shared" si="90"/>
        <v>NÃO</v>
      </c>
      <c r="S632" s="15"/>
    </row>
    <row r="633" spans="2:19" x14ac:dyDescent="0.2">
      <c r="B633" s="5" t="s">
        <v>581</v>
      </c>
      <c r="C633" s="5" t="s">
        <v>205</v>
      </c>
      <c r="D633" s="22">
        <f t="shared" si="85"/>
        <v>20</v>
      </c>
      <c r="E633" s="5" t="s">
        <v>528</v>
      </c>
      <c r="F633" s="20">
        <v>43650</v>
      </c>
      <c r="G633" s="34">
        <v>4</v>
      </c>
      <c r="H633" s="39">
        <f>999.08/4</f>
        <v>249.77</v>
      </c>
      <c r="I633" s="36">
        <f t="shared" si="86"/>
        <v>999.08</v>
      </c>
      <c r="J633" s="45">
        <v>5</v>
      </c>
      <c r="K633" s="46">
        <f t="shared" si="87"/>
        <v>60</v>
      </c>
      <c r="L633" s="42">
        <f t="shared" si="88"/>
        <v>2</v>
      </c>
      <c r="M633" s="24">
        <f t="shared" si="89"/>
        <v>29</v>
      </c>
      <c r="N633" s="26">
        <v>0</v>
      </c>
      <c r="O633" s="61">
        <f t="shared" si="92"/>
        <v>-16.651333333333334</v>
      </c>
      <c r="P633" s="60">
        <f t="shared" si="93"/>
        <v>-482.88866666666667</v>
      </c>
      <c r="Q633" s="55">
        <f t="shared" si="91"/>
        <v>516.19133333333343</v>
      </c>
      <c r="R633" s="59" t="str">
        <f t="shared" si="90"/>
        <v>NÃO</v>
      </c>
      <c r="S633" s="15"/>
    </row>
    <row r="634" spans="2:19" x14ac:dyDescent="0.2">
      <c r="B634" s="5" t="s">
        <v>581</v>
      </c>
      <c r="C634" s="5" t="s">
        <v>207</v>
      </c>
      <c r="D634" s="22">
        <f t="shared" si="85"/>
        <v>20</v>
      </c>
      <c r="E634" s="5" t="s">
        <v>542</v>
      </c>
      <c r="F634" s="20">
        <v>43650</v>
      </c>
      <c r="G634" s="34">
        <v>2</v>
      </c>
      <c r="H634" s="39">
        <f>2725.76/2</f>
        <v>1362.88</v>
      </c>
      <c r="I634" s="36">
        <f t="shared" si="86"/>
        <v>2725.76</v>
      </c>
      <c r="J634" s="45">
        <v>5</v>
      </c>
      <c r="K634" s="46">
        <f t="shared" si="87"/>
        <v>60</v>
      </c>
      <c r="L634" s="42">
        <f t="shared" si="88"/>
        <v>2</v>
      </c>
      <c r="M634" s="24">
        <f t="shared" si="89"/>
        <v>29</v>
      </c>
      <c r="N634" s="26">
        <v>0</v>
      </c>
      <c r="O634" s="61">
        <f t="shared" si="92"/>
        <v>-45.429333333333339</v>
      </c>
      <c r="P634" s="60">
        <f t="shared" si="93"/>
        <v>-1317.4506666666668</v>
      </c>
      <c r="Q634" s="55">
        <f t="shared" si="91"/>
        <v>1408.3093333333334</v>
      </c>
      <c r="R634" s="59" t="str">
        <f t="shared" si="90"/>
        <v>NÃO</v>
      </c>
      <c r="S634" s="15"/>
    </row>
    <row r="635" spans="2:19" x14ac:dyDescent="0.2">
      <c r="B635" s="5" t="s">
        <v>581</v>
      </c>
      <c r="C635" s="5" t="s">
        <v>205</v>
      </c>
      <c r="D635" s="22">
        <f t="shared" si="85"/>
        <v>20</v>
      </c>
      <c r="E635" s="5" t="s">
        <v>529</v>
      </c>
      <c r="F635" s="20">
        <v>43657</v>
      </c>
      <c r="G635" s="34">
        <v>1</v>
      </c>
      <c r="H635" s="39">
        <v>2319</v>
      </c>
      <c r="I635" s="36">
        <f t="shared" si="86"/>
        <v>2319</v>
      </c>
      <c r="J635" s="45">
        <v>5</v>
      </c>
      <c r="K635" s="46">
        <f t="shared" si="87"/>
        <v>60</v>
      </c>
      <c r="L635" s="42">
        <f t="shared" si="88"/>
        <v>2</v>
      </c>
      <c r="M635" s="24">
        <f t="shared" si="89"/>
        <v>29</v>
      </c>
      <c r="N635" s="26">
        <v>0</v>
      </c>
      <c r="O635" s="61">
        <f t="shared" si="92"/>
        <v>-38.65</v>
      </c>
      <c r="P635" s="60">
        <f t="shared" si="93"/>
        <v>-1120.8499999999999</v>
      </c>
      <c r="Q635" s="55">
        <f t="shared" si="91"/>
        <v>1198.1500000000001</v>
      </c>
      <c r="R635" s="59" t="str">
        <f t="shared" si="90"/>
        <v>NÃO</v>
      </c>
      <c r="S635" s="15"/>
    </row>
    <row r="636" spans="2:19" x14ac:dyDescent="0.2">
      <c r="B636" s="5" t="s">
        <v>581</v>
      </c>
      <c r="C636" s="5" t="s">
        <v>207</v>
      </c>
      <c r="D636" s="22">
        <f t="shared" si="85"/>
        <v>20</v>
      </c>
      <c r="E636" s="5" t="s">
        <v>543</v>
      </c>
      <c r="F636" s="20">
        <v>43658</v>
      </c>
      <c r="G636" s="34">
        <v>1</v>
      </c>
      <c r="H636" s="39">
        <v>1140.78</v>
      </c>
      <c r="I636" s="36">
        <f t="shared" si="86"/>
        <v>1140.78</v>
      </c>
      <c r="J636" s="45">
        <v>5</v>
      </c>
      <c r="K636" s="46">
        <f t="shared" si="87"/>
        <v>60</v>
      </c>
      <c r="L636" s="42">
        <f t="shared" si="88"/>
        <v>2</v>
      </c>
      <c r="M636" s="24">
        <f t="shared" si="89"/>
        <v>29</v>
      </c>
      <c r="N636" s="26">
        <v>0</v>
      </c>
      <c r="O636" s="61">
        <f t="shared" si="92"/>
        <v>-19.012999999999998</v>
      </c>
      <c r="P636" s="60">
        <f t="shared" si="93"/>
        <v>-551.37699999999995</v>
      </c>
      <c r="Q636" s="55">
        <f t="shared" si="91"/>
        <v>589.40300000000002</v>
      </c>
      <c r="R636" s="59" t="str">
        <f t="shared" si="90"/>
        <v>NÃO</v>
      </c>
      <c r="S636" s="15"/>
    </row>
    <row r="637" spans="2:19" x14ac:dyDescent="0.2">
      <c r="B637" s="5" t="s">
        <v>581</v>
      </c>
      <c r="C637" s="5" t="s">
        <v>206</v>
      </c>
      <c r="D637" s="22">
        <f t="shared" si="85"/>
        <v>10</v>
      </c>
      <c r="E637" s="5" t="s">
        <v>454</v>
      </c>
      <c r="F637" s="20">
        <v>43661</v>
      </c>
      <c r="G637" s="34">
        <v>1</v>
      </c>
      <c r="H637" s="39">
        <v>263.56</v>
      </c>
      <c r="I637" s="36">
        <f t="shared" si="86"/>
        <v>263.56</v>
      </c>
      <c r="J637" s="45">
        <v>10</v>
      </c>
      <c r="K637" s="46">
        <f t="shared" si="87"/>
        <v>120</v>
      </c>
      <c r="L637" s="42">
        <f t="shared" si="88"/>
        <v>2</v>
      </c>
      <c r="M637" s="24">
        <f t="shared" si="89"/>
        <v>29</v>
      </c>
      <c r="N637" s="26">
        <v>0</v>
      </c>
      <c r="O637" s="61">
        <f t="shared" si="92"/>
        <v>-2.1963333333333335</v>
      </c>
      <c r="P637" s="60">
        <f t="shared" si="93"/>
        <v>-63.693666666666672</v>
      </c>
      <c r="Q637" s="55">
        <f t="shared" si="91"/>
        <v>199.86633333333333</v>
      </c>
      <c r="R637" s="59" t="str">
        <f t="shared" si="90"/>
        <v>NÃO</v>
      </c>
      <c r="S637" s="15"/>
    </row>
    <row r="638" spans="2:19" x14ac:dyDescent="0.2">
      <c r="B638" s="5" t="s">
        <v>581</v>
      </c>
      <c r="C638" s="5" t="s">
        <v>205</v>
      </c>
      <c r="D638" s="22">
        <f t="shared" si="85"/>
        <v>20</v>
      </c>
      <c r="E638" s="5" t="s">
        <v>530</v>
      </c>
      <c r="F638" s="20">
        <v>43665</v>
      </c>
      <c r="G638" s="34">
        <v>3</v>
      </c>
      <c r="H638" s="64">
        <f>1778.7/3</f>
        <v>592.9</v>
      </c>
      <c r="I638" s="36">
        <f t="shared" si="86"/>
        <v>1778.6999999999998</v>
      </c>
      <c r="J638" s="45">
        <v>5</v>
      </c>
      <c r="K638" s="46">
        <f t="shared" si="87"/>
        <v>60</v>
      </c>
      <c r="L638" s="42">
        <f t="shared" si="88"/>
        <v>2</v>
      </c>
      <c r="M638" s="24">
        <f t="shared" si="89"/>
        <v>29</v>
      </c>
      <c r="N638" s="26">
        <v>0</v>
      </c>
      <c r="O638" s="61">
        <f t="shared" si="92"/>
        <v>-29.644999999999996</v>
      </c>
      <c r="P638" s="60">
        <f t="shared" si="93"/>
        <v>-859.70499999999993</v>
      </c>
      <c r="Q638" s="55">
        <f t="shared" si="91"/>
        <v>918.99499999999989</v>
      </c>
      <c r="R638" s="59" t="str">
        <f t="shared" si="90"/>
        <v>NÃO</v>
      </c>
      <c r="S638" s="15"/>
    </row>
    <row r="639" spans="2:19" x14ac:dyDescent="0.2">
      <c r="B639" s="5" t="s">
        <v>581</v>
      </c>
      <c r="C639" s="5" t="s">
        <v>208</v>
      </c>
      <c r="D639" s="22">
        <f t="shared" si="85"/>
        <v>10</v>
      </c>
      <c r="E639" s="5" t="s">
        <v>173</v>
      </c>
      <c r="F639" s="20">
        <v>43668</v>
      </c>
      <c r="G639" s="34">
        <v>14</v>
      </c>
      <c r="H639" s="64">
        <f>17570/14</f>
        <v>1255</v>
      </c>
      <c r="I639" s="36">
        <f t="shared" si="86"/>
        <v>17570</v>
      </c>
      <c r="J639" s="45">
        <v>10</v>
      </c>
      <c r="K639" s="46">
        <f t="shared" si="87"/>
        <v>120</v>
      </c>
      <c r="L639" s="42">
        <f t="shared" si="88"/>
        <v>2</v>
      </c>
      <c r="M639" s="24">
        <f t="shared" si="89"/>
        <v>29</v>
      </c>
      <c r="N639" s="26">
        <v>0</v>
      </c>
      <c r="O639" s="61">
        <f t="shared" si="92"/>
        <v>-146.41666666666666</v>
      </c>
      <c r="P639" s="60">
        <f t="shared" si="93"/>
        <v>-4246.083333333333</v>
      </c>
      <c r="Q639" s="55">
        <f t="shared" si="91"/>
        <v>13323.916666666668</v>
      </c>
      <c r="R639" s="59" t="str">
        <f t="shared" si="90"/>
        <v>NÃO</v>
      </c>
      <c r="S639" s="15"/>
    </row>
    <row r="640" spans="2:19" x14ac:dyDescent="0.2">
      <c r="B640" s="5" t="s">
        <v>581</v>
      </c>
      <c r="C640" s="5" t="s">
        <v>205</v>
      </c>
      <c r="D640" s="22">
        <f t="shared" si="85"/>
        <v>20</v>
      </c>
      <c r="E640" s="5" t="s">
        <v>531</v>
      </c>
      <c r="F640" s="20">
        <v>43675</v>
      </c>
      <c r="G640" s="34">
        <v>16</v>
      </c>
      <c r="H640" s="39">
        <f>11680/16</f>
        <v>730</v>
      </c>
      <c r="I640" s="36">
        <f t="shared" si="86"/>
        <v>11680</v>
      </c>
      <c r="J640" s="45">
        <v>5</v>
      </c>
      <c r="K640" s="46">
        <f t="shared" si="87"/>
        <v>60</v>
      </c>
      <c r="L640" s="42">
        <f t="shared" si="88"/>
        <v>2</v>
      </c>
      <c r="M640" s="24">
        <f t="shared" si="89"/>
        <v>29</v>
      </c>
      <c r="N640" s="26">
        <v>0</v>
      </c>
      <c r="O640" s="61">
        <f t="shared" si="92"/>
        <v>-194.66666666666666</v>
      </c>
      <c r="P640" s="60">
        <f t="shared" si="93"/>
        <v>-5645.333333333333</v>
      </c>
      <c r="Q640" s="55">
        <f t="shared" si="91"/>
        <v>6034.666666666667</v>
      </c>
      <c r="R640" s="59" t="str">
        <f t="shared" si="90"/>
        <v>NÃO</v>
      </c>
      <c r="S640" s="15"/>
    </row>
    <row r="641" spans="2:19" x14ac:dyDescent="0.2">
      <c r="B641" s="5" t="s">
        <v>581</v>
      </c>
      <c r="C641" s="5" t="s">
        <v>207</v>
      </c>
      <c r="D641" s="22">
        <f t="shared" si="85"/>
        <v>20</v>
      </c>
      <c r="E641" s="5" t="s">
        <v>544</v>
      </c>
      <c r="F641" s="20">
        <v>43678</v>
      </c>
      <c r="G641" s="34">
        <v>1</v>
      </c>
      <c r="H641" s="39">
        <v>12438</v>
      </c>
      <c r="I641" s="36">
        <f t="shared" si="86"/>
        <v>12438</v>
      </c>
      <c r="J641" s="45">
        <v>5</v>
      </c>
      <c r="K641" s="46">
        <f t="shared" si="87"/>
        <v>60</v>
      </c>
      <c r="L641" s="42">
        <f t="shared" si="88"/>
        <v>2</v>
      </c>
      <c r="M641" s="24">
        <f t="shared" si="89"/>
        <v>28</v>
      </c>
      <c r="N641" s="26">
        <v>0</v>
      </c>
      <c r="O641" s="61">
        <f t="shared" si="92"/>
        <v>-207.3</v>
      </c>
      <c r="P641" s="60">
        <f t="shared" si="93"/>
        <v>-5804.4000000000005</v>
      </c>
      <c r="Q641" s="55">
        <f t="shared" si="91"/>
        <v>6633.5999999999995</v>
      </c>
      <c r="R641" s="59" t="str">
        <f t="shared" si="90"/>
        <v>NÃO</v>
      </c>
      <c r="S641" s="15"/>
    </row>
    <row r="642" spans="2:19" x14ac:dyDescent="0.2">
      <c r="B642" s="5" t="s">
        <v>581</v>
      </c>
      <c r="C642" s="5" t="s">
        <v>205</v>
      </c>
      <c r="D642" s="22">
        <f t="shared" si="85"/>
        <v>20</v>
      </c>
      <c r="E642" s="5" t="s">
        <v>532</v>
      </c>
      <c r="F642" s="20">
        <v>43689</v>
      </c>
      <c r="G642" s="34">
        <v>3</v>
      </c>
      <c r="H642" s="39">
        <v>5000</v>
      </c>
      <c r="I642" s="36">
        <f t="shared" si="86"/>
        <v>15000</v>
      </c>
      <c r="J642" s="45">
        <v>5</v>
      </c>
      <c r="K642" s="46">
        <f t="shared" si="87"/>
        <v>60</v>
      </c>
      <c r="L642" s="42">
        <f t="shared" si="88"/>
        <v>2</v>
      </c>
      <c r="M642" s="24">
        <f t="shared" si="89"/>
        <v>28</v>
      </c>
      <c r="N642" s="26">
        <v>0</v>
      </c>
      <c r="O642" s="61">
        <f t="shared" si="92"/>
        <v>-250</v>
      </c>
      <c r="P642" s="60">
        <f t="shared" si="93"/>
        <v>-7000</v>
      </c>
      <c r="Q642" s="55">
        <f t="shared" si="91"/>
        <v>8000</v>
      </c>
      <c r="R642" s="59" t="str">
        <f t="shared" si="90"/>
        <v>NÃO</v>
      </c>
      <c r="S642" s="15"/>
    </row>
    <row r="643" spans="2:19" x14ac:dyDescent="0.2">
      <c r="B643" s="5" t="s">
        <v>581</v>
      </c>
      <c r="C643" s="5" t="s">
        <v>207</v>
      </c>
      <c r="D643" s="22">
        <f t="shared" si="85"/>
        <v>20</v>
      </c>
      <c r="E643" s="5" t="s">
        <v>545</v>
      </c>
      <c r="F643" s="20">
        <v>43697</v>
      </c>
      <c r="G643" s="34">
        <v>1</v>
      </c>
      <c r="H643" s="39">
        <v>340</v>
      </c>
      <c r="I643" s="36">
        <f t="shared" si="86"/>
        <v>340</v>
      </c>
      <c r="J643" s="45">
        <v>5</v>
      </c>
      <c r="K643" s="46">
        <f t="shared" si="87"/>
        <v>60</v>
      </c>
      <c r="L643" s="42">
        <f t="shared" si="88"/>
        <v>2</v>
      </c>
      <c r="M643" s="24">
        <f t="shared" si="89"/>
        <v>28</v>
      </c>
      <c r="N643" s="26">
        <v>0</v>
      </c>
      <c r="O643" s="61">
        <f t="shared" si="92"/>
        <v>-5.666666666666667</v>
      </c>
      <c r="P643" s="60">
        <f t="shared" si="93"/>
        <v>-158.66666666666669</v>
      </c>
      <c r="Q643" s="55">
        <f t="shared" si="91"/>
        <v>181.33333333333331</v>
      </c>
      <c r="R643" s="59" t="str">
        <f t="shared" si="90"/>
        <v>NÃO</v>
      </c>
      <c r="S643" s="15"/>
    </row>
    <row r="644" spans="2:19" x14ac:dyDescent="0.2">
      <c r="B644" s="5" t="s">
        <v>581</v>
      </c>
      <c r="C644" s="5" t="s">
        <v>208</v>
      </c>
      <c r="D644" s="22">
        <f t="shared" si="85"/>
        <v>10</v>
      </c>
      <c r="E644" s="5" t="s">
        <v>174</v>
      </c>
      <c r="F644" s="20">
        <v>43705</v>
      </c>
      <c r="G644" s="34">
        <v>1</v>
      </c>
      <c r="H644" s="39">
        <v>1172</v>
      </c>
      <c r="I644" s="36">
        <f t="shared" ref="I644:I707" si="94">G644*H644</f>
        <v>1172</v>
      </c>
      <c r="J644" s="45">
        <v>10</v>
      </c>
      <c r="K644" s="46">
        <f t="shared" ref="K644:K707" si="95">J644*12</f>
        <v>120</v>
      </c>
      <c r="L644" s="42">
        <f t="shared" ref="L644:L707" si="96">DATEDIF(F644,$F$2,"Y")</f>
        <v>2</v>
      </c>
      <c r="M644" s="24">
        <f t="shared" ref="M644:M707" si="97">DATEDIF(F644,$F$2,"M")</f>
        <v>28</v>
      </c>
      <c r="N644" s="26">
        <v>0</v>
      </c>
      <c r="O644" s="61">
        <f t="shared" si="92"/>
        <v>-9.7666666666666675</v>
      </c>
      <c r="P644" s="60">
        <f t="shared" si="93"/>
        <v>-273.4666666666667</v>
      </c>
      <c r="Q644" s="55">
        <f t="shared" si="91"/>
        <v>898.5333333333333</v>
      </c>
      <c r="R644" s="59" t="str">
        <f t="shared" ref="R644:R707" si="98">IF(M644&gt;K644,"SIM","NÃO")</f>
        <v>NÃO</v>
      </c>
      <c r="S644" s="15"/>
    </row>
    <row r="645" spans="2:19" x14ac:dyDescent="0.2">
      <c r="B645" s="5" t="s">
        <v>581</v>
      </c>
      <c r="C645" s="5" t="s">
        <v>577</v>
      </c>
      <c r="D645" s="23">
        <v>0</v>
      </c>
      <c r="E645" s="5" t="s">
        <v>537</v>
      </c>
      <c r="F645" s="20">
        <v>43711</v>
      </c>
      <c r="G645" s="34">
        <v>1</v>
      </c>
      <c r="H645" s="39">
        <v>2800</v>
      </c>
      <c r="I645" s="36">
        <f t="shared" si="94"/>
        <v>2800</v>
      </c>
      <c r="J645" s="47">
        <v>0</v>
      </c>
      <c r="K645" s="47">
        <f t="shared" si="95"/>
        <v>0</v>
      </c>
      <c r="L645" s="42">
        <f t="shared" si="96"/>
        <v>2</v>
      </c>
      <c r="M645" s="24">
        <f t="shared" si="97"/>
        <v>27</v>
      </c>
      <c r="N645" s="26">
        <v>0</v>
      </c>
      <c r="O645" s="61">
        <v>0</v>
      </c>
      <c r="P645" s="60">
        <v>0</v>
      </c>
      <c r="Q645" s="55">
        <f t="shared" ref="Q645:Q708" si="99">I645+P645</f>
        <v>2800</v>
      </c>
      <c r="R645" s="59" t="str">
        <f t="shared" si="98"/>
        <v>SIM</v>
      </c>
      <c r="S645" s="15"/>
    </row>
    <row r="646" spans="2:19" x14ac:dyDescent="0.2">
      <c r="B646" s="5" t="s">
        <v>581</v>
      </c>
      <c r="C646" s="5" t="s">
        <v>205</v>
      </c>
      <c r="D646" s="22">
        <f t="shared" ref="D646:D673" si="100">((12*100)/K646)</f>
        <v>20</v>
      </c>
      <c r="E646" s="5" t="s">
        <v>533</v>
      </c>
      <c r="F646" s="20">
        <v>43739</v>
      </c>
      <c r="G646" s="34">
        <v>2</v>
      </c>
      <c r="H646" s="39">
        <f>11649.24/2</f>
        <v>5824.62</v>
      </c>
      <c r="I646" s="36">
        <f t="shared" si="94"/>
        <v>11649.24</v>
      </c>
      <c r="J646" s="45">
        <v>5</v>
      </c>
      <c r="K646" s="46">
        <f t="shared" si="95"/>
        <v>60</v>
      </c>
      <c r="L646" s="42">
        <f t="shared" si="96"/>
        <v>2</v>
      </c>
      <c r="M646" s="24">
        <f t="shared" si="97"/>
        <v>26</v>
      </c>
      <c r="N646" s="26">
        <v>0</v>
      </c>
      <c r="O646" s="61">
        <f t="shared" ref="O646:O673" si="101">(SLN(I646,N646,K646))*-1</f>
        <v>-194.154</v>
      </c>
      <c r="P646" s="60">
        <f t="shared" ref="P646:P673" si="102">O646*M646</f>
        <v>-5048.0039999999999</v>
      </c>
      <c r="Q646" s="55">
        <f t="shared" si="99"/>
        <v>6601.2359999999999</v>
      </c>
      <c r="R646" s="59" t="str">
        <f t="shared" si="98"/>
        <v>NÃO</v>
      </c>
      <c r="S646" s="15"/>
    </row>
    <row r="647" spans="2:19" x14ac:dyDescent="0.2">
      <c r="B647" s="5" t="s">
        <v>581</v>
      </c>
      <c r="C647" s="5" t="s">
        <v>206</v>
      </c>
      <c r="D647" s="22">
        <f t="shared" si="100"/>
        <v>10</v>
      </c>
      <c r="E647" s="5" t="s">
        <v>455</v>
      </c>
      <c r="F647" s="20">
        <v>43746</v>
      </c>
      <c r="G647" s="34">
        <v>1</v>
      </c>
      <c r="H647" s="39">
        <v>1600</v>
      </c>
      <c r="I647" s="36">
        <f t="shared" si="94"/>
        <v>1600</v>
      </c>
      <c r="J647" s="45">
        <v>10</v>
      </c>
      <c r="K647" s="46">
        <f t="shared" si="95"/>
        <v>120</v>
      </c>
      <c r="L647" s="42">
        <f t="shared" si="96"/>
        <v>2</v>
      </c>
      <c r="M647" s="24">
        <f t="shared" si="97"/>
        <v>26</v>
      </c>
      <c r="N647" s="26">
        <v>0</v>
      </c>
      <c r="O647" s="61">
        <f t="shared" si="101"/>
        <v>-13.333333333333334</v>
      </c>
      <c r="P647" s="60">
        <f t="shared" si="102"/>
        <v>-346.66666666666669</v>
      </c>
      <c r="Q647" s="55">
        <f t="shared" si="99"/>
        <v>1253.3333333333333</v>
      </c>
      <c r="R647" s="59" t="str">
        <f t="shared" si="98"/>
        <v>NÃO</v>
      </c>
      <c r="S647" s="15"/>
    </row>
    <row r="648" spans="2:19" x14ac:dyDescent="0.2">
      <c r="B648" s="5" t="s">
        <v>581</v>
      </c>
      <c r="C648" s="5" t="s">
        <v>208</v>
      </c>
      <c r="D648" s="22">
        <f t="shared" si="100"/>
        <v>10</v>
      </c>
      <c r="E648" s="5" t="s">
        <v>175</v>
      </c>
      <c r="F648" s="20">
        <v>43763</v>
      </c>
      <c r="G648" s="34">
        <v>2</v>
      </c>
      <c r="H648" s="39">
        <f>8142/2</f>
        <v>4071</v>
      </c>
      <c r="I648" s="36">
        <f t="shared" si="94"/>
        <v>8142</v>
      </c>
      <c r="J648" s="45">
        <v>10</v>
      </c>
      <c r="K648" s="46">
        <f t="shared" si="95"/>
        <v>120</v>
      </c>
      <c r="L648" s="42">
        <f t="shared" si="96"/>
        <v>2</v>
      </c>
      <c r="M648" s="24">
        <f t="shared" si="97"/>
        <v>26</v>
      </c>
      <c r="N648" s="26">
        <v>0</v>
      </c>
      <c r="O648" s="61">
        <f t="shared" si="101"/>
        <v>-67.849999999999994</v>
      </c>
      <c r="P648" s="60">
        <f t="shared" si="102"/>
        <v>-1764.1</v>
      </c>
      <c r="Q648" s="55">
        <f t="shared" si="99"/>
        <v>6377.9</v>
      </c>
      <c r="R648" s="59" t="str">
        <f t="shared" si="98"/>
        <v>NÃO</v>
      </c>
      <c r="S648" s="15"/>
    </row>
    <row r="649" spans="2:19" x14ac:dyDescent="0.2">
      <c r="B649" s="5" t="s">
        <v>581</v>
      </c>
      <c r="C649" s="5" t="s">
        <v>206</v>
      </c>
      <c r="D649" s="22">
        <f t="shared" si="100"/>
        <v>10</v>
      </c>
      <c r="E649" s="5" t="s">
        <v>456</v>
      </c>
      <c r="F649" s="20">
        <v>43810</v>
      </c>
      <c r="G649" s="34">
        <v>2</v>
      </c>
      <c r="H649" s="64">
        <v>806.67</v>
      </c>
      <c r="I649" s="65">
        <f t="shared" si="94"/>
        <v>1613.34</v>
      </c>
      <c r="J649" s="45">
        <v>10</v>
      </c>
      <c r="K649" s="46">
        <f t="shared" si="95"/>
        <v>120</v>
      </c>
      <c r="L649" s="42">
        <f t="shared" si="96"/>
        <v>2</v>
      </c>
      <c r="M649" s="24">
        <f t="shared" si="97"/>
        <v>24</v>
      </c>
      <c r="N649" s="26">
        <v>0</v>
      </c>
      <c r="O649" s="61">
        <f t="shared" si="101"/>
        <v>-13.4445</v>
      </c>
      <c r="P649" s="60">
        <f t="shared" si="102"/>
        <v>-322.66800000000001</v>
      </c>
      <c r="Q649" s="55">
        <f t="shared" si="99"/>
        <v>1290.672</v>
      </c>
      <c r="R649" s="59" t="str">
        <f t="shared" si="98"/>
        <v>NÃO</v>
      </c>
      <c r="S649" s="15"/>
    </row>
    <row r="650" spans="2:19" x14ac:dyDescent="0.2">
      <c r="B650" s="5" t="s">
        <v>581</v>
      </c>
      <c r="C650" s="5" t="s">
        <v>206</v>
      </c>
      <c r="D650" s="22">
        <f t="shared" si="100"/>
        <v>10</v>
      </c>
      <c r="E650" s="5" t="s">
        <v>457</v>
      </c>
      <c r="F650" s="20">
        <v>43810</v>
      </c>
      <c r="G650" s="34">
        <v>18</v>
      </c>
      <c r="H650" s="64">
        <v>653.9</v>
      </c>
      <c r="I650" s="36">
        <f t="shared" si="94"/>
        <v>11770.199999999999</v>
      </c>
      <c r="J650" s="45">
        <v>10</v>
      </c>
      <c r="K650" s="46">
        <f t="shared" si="95"/>
        <v>120</v>
      </c>
      <c r="L650" s="42">
        <f t="shared" si="96"/>
        <v>2</v>
      </c>
      <c r="M650" s="24">
        <f t="shared" si="97"/>
        <v>24</v>
      </c>
      <c r="N650" s="26">
        <v>0</v>
      </c>
      <c r="O650" s="61">
        <f t="shared" si="101"/>
        <v>-98.084999999999994</v>
      </c>
      <c r="P650" s="60">
        <f t="shared" si="102"/>
        <v>-2354.04</v>
      </c>
      <c r="Q650" s="55">
        <f t="shared" si="99"/>
        <v>9416.16</v>
      </c>
      <c r="R650" s="59" t="str">
        <f t="shared" si="98"/>
        <v>NÃO</v>
      </c>
      <c r="S650" s="15"/>
    </row>
    <row r="651" spans="2:19" x14ac:dyDescent="0.2">
      <c r="B651" s="5" t="s">
        <v>581</v>
      </c>
      <c r="C651" s="5" t="s">
        <v>206</v>
      </c>
      <c r="D651" s="22">
        <f t="shared" si="100"/>
        <v>10</v>
      </c>
      <c r="E651" s="5" t="s">
        <v>458</v>
      </c>
      <c r="F651" s="20">
        <v>43810</v>
      </c>
      <c r="G651" s="34">
        <v>5</v>
      </c>
      <c r="H651" s="64">
        <v>475.12</v>
      </c>
      <c r="I651" s="65">
        <f t="shared" si="94"/>
        <v>2375.6</v>
      </c>
      <c r="J651" s="45">
        <v>10</v>
      </c>
      <c r="K651" s="46">
        <f t="shared" si="95"/>
        <v>120</v>
      </c>
      <c r="L651" s="42">
        <f t="shared" si="96"/>
        <v>2</v>
      </c>
      <c r="M651" s="24">
        <f t="shared" si="97"/>
        <v>24</v>
      </c>
      <c r="N651" s="26">
        <v>0</v>
      </c>
      <c r="O651" s="61">
        <f t="shared" si="101"/>
        <v>-19.796666666666667</v>
      </c>
      <c r="P651" s="60">
        <f t="shared" si="102"/>
        <v>-475.12</v>
      </c>
      <c r="Q651" s="55">
        <f t="shared" si="99"/>
        <v>1900.48</v>
      </c>
      <c r="R651" s="59" t="str">
        <f t="shared" si="98"/>
        <v>NÃO</v>
      </c>
      <c r="S651" s="15"/>
    </row>
    <row r="652" spans="2:19" x14ac:dyDescent="0.2">
      <c r="B652" s="5" t="s">
        <v>581</v>
      </c>
      <c r="C652" s="5" t="s">
        <v>206</v>
      </c>
      <c r="D652" s="22">
        <f t="shared" si="100"/>
        <v>10</v>
      </c>
      <c r="E652" s="5" t="s">
        <v>459</v>
      </c>
      <c r="F652" s="20">
        <v>43812</v>
      </c>
      <c r="G652" s="34">
        <v>3</v>
      </c>
      <c r="H652" s="39">
        <v>580</v>
      </c>
      <c r="I652" s="36">
        <f t="shared" si="94"/>
        <v>1740</v>
      </c>
      <c r="J652" s="45">
        <v>10</v>
      </c>
      <c r="K652" s="46">
        <f t="shared" si="95"/>
        <v>120</v>
      </c>
      <c r="L652" s="42">
        <f t="shared" si="96"/>
        <v>2</v>
      </c>
      <c r="M652" s="24">
        <f t="shared" si="97"/>
        <v>24</v>
      </c>
      <c r="N652" s="26">
        <v>0</v>
      </c>
      <c r="O652" s="61">
        <f t="shared" si="101"/>
        <v>-14.5</v>
      </c>
      <c r="P652" s="60">
        <f t="shared" si="102"/>
        <v>-348</v>
      </c>
      <c r="Q652" s="55">
        <f t="shared" si="99"/>
        <v>1392</v>
      </c>
      <c r="R652" s="59" t="str">
        <f t="shared" si="98"/>
        <v>NÃO</v>
      </c>
      <c r="S652" s="15"/>
    </row>
    <row r="653" spans="2:19" x14ac:dyDescent="0.2">
      <c r="B653" s="5" t="s">
        <v>581</v>
      </c>
      <c r="C653" s="5" t="s">
        <v>206</v>
      </c>
      <c r="D653" s="22">
        <f t="shared" si="100"/>
        <v>10</v>
      </c>
      <c r="E653" s="5" t="s">
        <v>460</v>
      </c>
      <c r="F653" s="20">
        <v>43812</v>
      </c>
      <c r="G653" s="34">
        <v>3</v>
      </c>
      <c r="H653" s="39">
        <v>600</v>
      </c>
      <c r="I653" s="36">
        <f t="shared" si="94"/>
        <v>1800</v>
      </c>
      <c r="J653" s="45">
        <v>10</v>
      </c>
      <c r="K653" s="46">
        <f t="shared" si="95"/>
        <v>120</v>
      </c>
      <c r="L653" s="42">
        <f t="shared" si="96"/>
        <v>2</v>
      </c>
      <c r="M653" s="24">
        <f t="shared" si="97"/>
        <v>24</v>
      </c>
      <c r="N653" s="26">
        <v>0</v>
      </c>
      <c r="O653" s="61">
        <f t="shared" si="101"/>
        <v>-15</v>
      </c>
      <c r="P653" s="60">
        <f t="shared" si="102"/>
        <v>-360</v>
      </c>
      <c r="Q653" s="55">
        <f t="shared" si="99"/>
        <v>1440</v>
      </c>
      <c r="R653" s="59" t="str">
        <f t="shared" si="98"/>
        <v>NÃO</v>
      </c>
      <c r="S653" s="15"/>
    </row>
    <row r="654" spans="2:19" x14ac:dyDescent="0.2">
      <c r="B654" s="5" t="s">
        <v>581</v>
      </c>
      <c r="C654" s="5" t="s">
        <v>206</v>
      </c>
      <c r="D654" s="22">
        <f t="shared" si="100"/>
        <v>10</v>
      </c>
      <c r="E654" s="5" t="s">
        <v>461</v>
      </c>
      <c r="F654" s="20">
        <v>43812</v>
      </c>
      <c r="G654" s="34">
        <v>4</v>
      </c>
      <c r="H654" s="39">
        <v>1240</v>
      </c>
      <c r="I654" s="36">
        <f t="shared" si="94"/>
        <v>4960</v>
      </c>
      <c r="J654" s="45">
        <v>10</v>
      </c>
      <c r="K654" s="46">
        <f t="shared" si="95"/>
        <v>120</v>
      </c>
      <c r="L654" s="42">
        <f t="shared" si="96"/>
        <v>2</v>
      </c>
      <c r="M654" s="24">
        <f t="shared" si="97"/>
        <v>24</v>
      </c>
      <c r="N654" s="26">
        <v>0</v>
      </c>
      <c r="O654" s="61">
        <f t="shared" si="101"/>
        <v>-41.333333333333336</v>
      </c>
      <c r="P654" s="60">
        <f t="shared" si="102"/>
        <v>-992</v>
      </c>
      <c r="Q654" s="55">
        <f t="shared" si="99"/>
        <v>3968</v>
      </c>
      <c r="R654" s="59" t="str">
        <f t="shared" si="98"/>
        <v>NÃO</v>
      </c>
      <c r="S654" s="15"/>
    </row>
    <row r="655" spans="2:19" x14ac:dyDescent="0.2">
      <c r="B655" s="5" t="s">
        <v>581</v>
      </c>
      <c r="C655" s="5" t="s">
        <v>206</v>
      </c>
      <c r="D655" s="22">
        <f t="shared" si="100"/>
        <v>10</v>
      </c>
      <c r="E655" s="5" t="s">
        <v>462</v>
      </c>
      <c r="F655" s="20">
        <v>43812</v>
      </c>
      <c r="G655" s="34">
        <v>7</v>
      </c>
      <c r="H655" s="64">
        <v>360</v>
      </c>
      <c r="I655" s="36">
        <f t="shared" si="94"/>
        <v>2520</v>
      </c>
      <c r="J655" s="45">
        <v>10</v>
      </c>
      <c r="K655" s="46">
        <f t="shared" si="95"/>
        <v>120</v>
      </c>
      <c r="L655" s="42">
        <f t="shared" si="96"/>
        <v>2</v>
      </c>
      <c r="M655" s="24">
        <f t="shared" si="97"/>
        <v>24</v>
      </c>
      <c r="N655" s="26">
        <v>0</v>
      </c>
      <c r="O655" s="61">
        <f t="shared" si="101"/>
        <v>-21</v>
      </c>
      <c r="P655" s="60">
        <f t="shared" si="102"/>
        <v>-504</v>
      </c>
      <c r="Q655" s="55">
        <f t="shared" si="99"/>
        <v>2016</v>
      </c>
      <c r="R655" s="59" t="str">
        <f t="shared" si="98"/>
        <v>NÃO</v>
      </c>
      <c r="S655" s="15"/>
    </row>
    <row r="656" spans="2:19" x14ac:dyDescent="0.2">
      <c r="B656" s="5" t="s">
        <v>582</v>
      </c>
      <c r="C656" s="5" t="s">
        <v>6</v>
      </c>
      <c r="D656" s="22">
        <f t="shared" si="100"/>
        <v>4</v>
      </c>
      <c r="E656" s="5" t="s">
        <v>549</v>
      </c>
      <c r="F656" s="20">
        <v>43815</v>
      </c>
      <c r="G656" s="34">
        <v>1</v>
      </c>
      <c r="H656" s="39">
        <v>850</v>
      </c>
      <c r="I656" s="36">
        <f t="shared" si="94"/>
        <v>850</v>
      </c>
      <c r="J656" s="45">
        <v>25</v>
      </c>
      <c r="K656" s="46">
        <f t="shared" si="95"/>
        <v>300</v>
      </c>
      <c r="L656" s="42">
        <f t="shared" si="96"/>
        <v>2</v>
      </c>
      <c r="M656" s="24">
        <f t="shared" si="97"/>
        <v>24</v>
      </c>
      <c r="N656" s="26">
        <v>0</v>
      </c>
      <c r="O656" s="61">
        <f t="shared" si="101"/>
        <v>-2.8333333333333335</v>
      </c>
      <c r="P656" s="60">
        <f t="shared" si="102"/>
        <v>-68</v>
      </c>
      <c r="Q656" s="55">
        <f t="shared" si="99"/>
        <v>782</v>
      </c>
      <c r="R656" s="59" t="str">
        <f t="shared" si="98"/>
        <v>NÃO</v>
      </c>
      <c r="S656" s="15"/>
    </row>
    <row r="657" spans="2:19" x14ac:dyDescent="0.2">
      <c r="B657" s="5" t="s">
        <v>581</v>
      </c>
      <c r="C657" s="5" t="s">
        <v>207</v>
      </c>
      <c r="D657" s="22">
        <f t="shared" si="100"/>
        <v>20</v>
      </c>
      <c r="E657" s="5" t="s">
        <v>546</v>
      </c>
      <c r="F657" s="20">
        <v>43878</v>
      </c>
      <c r="G657" s="34">
        <v>1</v>
      </c>
      <c r="H657" s="39">
        <v>2249.86</v>
      </c>
      <c r="I657" s="36">
        <f t="shared" si="94"/>
        <v>2249.86</v>
      </c>
      <c r="J657" s="45">
        <v>5</v>
      </c>
      <c r="K657" s="46">
        <f t="shared" si="95"/>
        <v>60</v>
      </c>
      <c r="L657" s="42">
        <f t="shared" si="96"/>
        <v>1</v>
      </c>
      <c r="M657" s="24">
        <f t="shared" si="97"/>
        <v>22</v>
      </c>
      <c r="N657" s="26">
        <v>0</v>
      </c>
      <c r="O657" s="61">
        <f t="shared" si="101"/>
        <v>-37.497666666666667</v>
      </c>
      <c r="P657" s="60">
        <f t="shared" si="102"/>
        <v>-824.94866666666667</v>
      </c>
      <c r="Q657" s="55">
        <f t="shared" si="99"/>
        <v>1424.9113333333335</v>
      </c>
      <c r="R657" s="59" t="str">
        <f t="shared" si="98"/>
        <v>NÃO</v>
      </c>
      <c r="S657" s="15"/>
    </row>
    <row r="658" spans="2:19" x14ac:dyDescent="0.2">
      <c r="B658" s="5" t="s">
        <v>581</v>
      </c>
      <c r="C658" s="5" t="s">
        <v>208</v>
      </c>
      <c r="D658" s="22">
        <f t="shared" si="100"/>
        <v>10</v>
      </c>
      <c r="E658" s="5" t="s">
        <v>176</v>
      </c>
      <c r="F658" s="20">
        <v>43972</v>
      </c>
      <c r="G658" s="34">
        <v>13</v>
      </c>
      <c r="H658" s="64">
        <f>6799.2/13</f>
        <v>523.01538461538462</v>
      </c>
      <c r="I658" s="36">
        <f t="shared" si="94"/>
        <v>6799.2</v>
      </c>
      <c r="J658" s="45">
        <v>10</v>
      </c>
      <c r="K658" s="46">
        <f t="shared" si="95"/>
        <v>120</v>
      </c>
      <c r="L658" s="42">
        <f t="shared" si="96"/>
        <v>1</v>
      </c>
      <c r="M658" s="24">
        <f t="shared" si="97"/>
        <v>19</v>
      </c>
      <c r="N658" s="26">
        <v>0</v>
      </c>
      <c r="O658" s="61">
        <f t="shared" si="101"/>
        <v>-56.66</v>
      </c>
      <c r="P658" s="60">
        <f t="shared" si="102"/>
        <v>-1076.54</v>
      </c>
      <c r="Q658" s="55">
        <f t="shared" si="99"/>
        <v>5722.66</v>
      </c>
      <c r="R658" s="59" t="str">
        <f t="shared" si="98"/>
        <v>NÃO</v>
      </c>
      <c r="S658" s="15"/>
    </row>
    <row r="659" spans="2:19" x14ac:dyDescent="0.2">
      <c r="B659" s="5" t="s">
        <v>581</v>
      </c>
      <c r="C659" s="5" t="s">
        <v>208</v>
      </c>
      <c r="D659" s="22">
        <f t="shared" si="100"/>
        <v>10</v>
      </c>
      <c r="E659" s="5" t="s">
        <v>177</v>
      </c>
      <c r="F659" s="20">
        <v>44006</v>
      </c>
      <c r="G659" s="34">
        <v>1</v>
      </c>
      <c r="H659" s="39">
        <v>650</v>
      </c>
      <c r="I659" s="36">
        <f t="shared" si="94"/>
        <v>650</v>
      </c>
      <c r="J659" s="45">
        <v>10</v>
      </c>
      <c r="K659" s="46">
        <f t="shared" si="95"/>
        <v>120</v>
      </c>
      <c r="L659" s="42">
        <f t="shared" si="96"/>
        <v>1</v>
      </c>
      <c r="M659" s="24">
        <f t="shared" si="97"/>
        <v>18</v>
      </c>
      <c r="N659" s="26">
        <v>0</v>
      </c>
      <c r="O659" s="61">
        <f t="shared" si="101"/>
        <v>-5.416666666666667</v>
      </c>
      <c r="P659" s="60">
        <f t="shared" si="102"/>
        <v>-97.5</v>
      </c>
      <c r="Q659" s="55">
        <f t="shared" si="99"/>
        <v>552.5</v>
      </c>
      <c r="R659" s="59" t="str">
        <f t="shared" si="98"/>
        <v>NÃO</v>
      </c>
      <c r="S659" s="15"/>
    </row>
    <row r="660" spans="2:19" x14ac:dyDescent="0.2">
      <c r="B660" s="5" t="s">
        <v>581</v>
      </c>
      <c r="C660" s="5" t="s">
        <v>208</v>
      </c>
      <c r="D660" s="22">
        <f t="shared" si="100"/>
        <v>10</v>
      </c>
      <c r="E660" s="5" t="s">
        <v>178</v>
      </c>
      <c r="F660" s="20">
        <v>44025</v>
      </c>
      <c r="G660" s="34">
        <v>1</v>
      </c>
      <c r="H660" s="39">
        <v>18890.669999999998</v>
      </c>
      <c r="I660" s="36">
        <f t="shared" si="94"/>
        <v>18890.669999999998</v>
      </c>
      <c r="J660" s="45">
        <v>10</v>
      </c>
      <c r="K660" s="46">
        <f t="shared" si="95"/>
        <v>120</v>
      </c>
      <c r="L660" s="42">
        <f t="shared" si="96"/>
        <v>1</v>
      </c>
      <c r="M660" s="24">
        <f t="shared" si="97"/>
        <v>17</v>
      </c>
      <c r="N660" s="26">
        <v>0</v>
      </c>
      <c r="O660" s="61">
        <f t="shared" si="101"/>
        <v>-157.42224999999999</v>
      </c>
      <c r="P660" s="60">
        <f t="shared" si="102"/>
        <v>-2676.1782499999999</v>
      </c>
      <c r="Q660" s="55">
        <f t="shared" si="99"/>
        <v>16214.491749999997</v>
      </c>
      <c r="R660" s="59" t="str">
        <f t="shared" si="98"/>
        <v>NÃO</v>
      </c>
      <c r="S660" s="15"/>
    </row>
    <row r="661" spans="2:19" x14ac:dyDescent="0.2">
      <c r="B661" s="5" t="s">
        <v>581</v>
      </c>
      <c r="C661" s="5" t="s">
        <v>205</v>
      </c>
      <c r="D661" s="22">
        <f t="shared" si="100"/>
        <v>20</v>
      </c>
      <c r="E661" s="5" t="s">
        <v>534</v>
      </c>
      <c r="F661" s="20">
        <v>44029</v>
      </c>
      <c r="G661" s="34">
        <v>1</v>
      </c>
      <c r="H661" s="39">
        <v>623</v>
      </c>
      <c r="I661" s="36">
        <f t="shared" si="94"/>
        <v>623</v>
      </c>
      <c r="J661" s="45">
        <v>5</v>
      </c>
      <c r="K661" s="46">
        <f t="shared" si="95"/>
        <v>60</v>
      </c>
      <c r="L661" s="42">
        <f t="shared" si="96"/>
        <v>1</v>
      </c>
      <c r="M661" s="24">
        <f t="shared" si="97"/>
        <v>17</v>
      </c>
      <c r="N661" s="26">
        <v>0</v>
      </c>
      <c r="O661" s="61">
        <f t="shared" si="101"/>
        <v>-10.383333333333333</v>
      </c>
      <c r="P661" s="60">
        <f t="shared" si="102"/>
        <v>-176.51666666666665</v>
      </c>
      <c r="Q661" s="55">
        <f t="shared" si="99"/>
        <v>446.48333333333335</v>
      </c>
      <c r="R661" s="59" t="str">
        <f t="shared" si="98"/>
        <v>NÃO</v>
      </c>
      <c r="S661" s="15"/>
    </row>
    <row r="662" spans="2:19" x14ac:dyDescent="0.2">
      <c r="B662" s="5" t="s">
        <v>581</v>
      </c>
      <c r="C662" s="5" t="s">
        <v>208</v>
      </c>
      <c r="D662" s="22">
        <f t="shared" si="100"/>
        <v>10</v>
      </c>
      <c r="E662" s="5" t="s">
        <v>179</v>
      </c>
      <c r="F662" s="20">
        <v>44033</v>
      </c>
      <c r="G662" s="34">
        <v>1</v>
      </c>
      <c r="H662" s="39">
        <v>2770</v>
      </c>
      <c r="I662" s="36">
        <f t="shared" si="94"/>
        <v>2770</v>
      </c>
      <c r="J662" s="45">
        <v>10</v>
      </c>
      <c r="K662" s="46">
        <f t="shared" si="95"/>
        <v>120</v>
      </c>
      <c r="L662" s="42">
        <f t="shared" si="96"/>
        <v>1</v>
      </c>
      <c r="M662" s="24">
        <f t="shared" si="97"/>
        <v>17</v>
      </c>
      <c r="N662" s="26">
        <v>0</v>
      </c>
      <c r="O662" s="61">
        <f t="shared" si="101"/>
        <v>-23.083333333333332</v>
      </c>
      <c r="P662" s="60">
        <f t="shared" si="102"/>
        <v>-392.41666666666663</v>
      </c>
      <c r="Q662" s="55">
        <f t="shared" si="99"/>
        <v>2377.5833333333335</v>
      </c>
      <c r="R662" s="59" t="str">
        <f t="shared" si="98"/>
        <v>NÃO</v>
      </c>
      <c r="S662" s="15"/>
    </row>
    <row r="663" spans="2:19" x14ac:dyDescent="0.2">
      <c r="B663" s="5" t="s">
        <v>581</v>
      </c>
      <c r="C663" s="5" t="s">
        <v>206</v>
      </c>
      <c r="D663" s="22">
        <f t="shared" si="100"/>
        <v>10</v>
      </c>
      <c r="E663" s="5" t="s">
        <v>463</v>
      </c>
      <c r="F663" s="20">
        <v>44041</v>
      </c>
      <c r="G663" s="34">
        <v>3</v>
      </c>
      <c r="H663" s="64">
        <f>1665/3</f>
        <v>555</v>
      </c>
      <c r="I663" s="36">
        <f t="shared" si="94"/>
        <v>1665</v>
      </c>
      <c r="J663" s="45">
        <v>10</v>
      </c>
      <c r="K663" s="46">
        <f t="shared" si="95"/>
        <v>120</v>
      </c>
      <c r="L663" s="42">
        <f t="shared" si="96"/>
        <v>1</v>
      </c>
      <c r="M663" s="24">
        <f t="shared" si="97"/>
        <v>17</v>
      </c>
      <c r="N663" s="26">
        <v>0</v>
      </c>
      <c r="O663" s="61">
        <f t="shared" si="101"/>
        <v>-13.875</v>
      </c>
      <c r="P663" s="60">
        <f t="shared" si="102"/>
        <v>-235.875</v>
      </c>
      <c r="Q663" s="55">
        <f t="shared" si="99"/>
        <v>1429.125</v>
      </c>
      <c r="R663" s="59" t="str">
        <f t="shared" si="98"/>
        <v>NÃO</v>
      </c>
      <c r="S663" s="15"/>
    </row>
    <row r="664" spans="2:19" x14ac:dyDescent="0.2">
      <c r="B664" s="5" t="s">
        <v>581</v>
      </c>
      <c r="C664" s="5" t="s">
        <v>206</v>
      </c>
      <c r="D664" s="22">
        <f t="shared" si="100"/>
        <v>10</v>
      </c>
      <c r="E664" s="5" t="s">
        <v>464</v>
      </c>
      <c r="F664" s="20">
        <v>44055</v>
      </c>
      <c r="G664" s="34">
        <v>2</v>
      </c>
      <c r="H664" s="64">
        <f>798/2</f>
        <v>399</v>
      </c>
      <c r="I664" s="36">
        <f t="shared" si="94"/>
        <v>798</v>
      </c>
      <c r="J664" s="45">
        <v>10</v>
      </c>
      <c r="K664" s="46">
        <f t="shared" si="95"/>
        <v>120</v>
      </c>
      <c r="L664" s="42">
        <f t="shared" si="96"/>
        <v>1</v>
      </c>
      <c r="M664" s="24">
        <f t="shared" si="97"/>
        <v>16</v>
      </c>
      <c r="N664" s="26">
        <v>0</v>
      </c>
      <c r="O664" s="61">
        <f t="shared" si="101"/>
        <v>-6.65</v>
      </c>
      <c r="P664" s="60">
        <f t="shared" si="102"/>
        <v>-106.4</v>
      </c>
      <c r="Q664" s="55">
        <f t="shared" si="99"/>
        <v>691.6</v>
      </c>
      <c r="R664" s="59" t="str">
        <f t="shared" si="98"/>
        <v>NÃO</v>
      </c>
      <c r="S664" s="15"/>
    </row>
    <row r="665" spans="2:19" x14ac:dyDescent="0.2">
      <c r="B665" s="5" t="s">
        <v>582</v>
      </c>
      <c r="C665" s="5" t="s">
        <v>6</v>
      </c>
      <c r="D665" s="22">
        <f t="shared" si="100"/>
        <v>4</v>
      </c>
      <c r="E665" s="5" t="s">
        <v>550</v>
      </c>
      <c r="F665" s="20">
        <v>44060</v>
      </c>
      <c r="G665" s="34">
        <v>1</v>
      </c>
      <c r="H665" s="39">
        <v>1038</v>
      </c>
      <c r="I665" s="36">
        <f t="shared" si="94"/>
        <v>1038</v>
      </c>
      <c r="J665" s="45">
        <v>25</v>
      </c>
      <c r="K665" s="46">
        <f t="shared" si="95"/>
        <v>300</v>
      </c>
      <c r="L665" s="42">
        <f t="shared" si="96"/>
        <v>1</v>
      </c>
      <c r="M665" s="24">
        <f t="shared" si="97"/>
        <v>16</v>
      </c>
      <c r="N665" s="26">
        <v>0</v>
      </c>
      <c r="O665" s="61">
        <f t="shared" si="101"/>
        <v>-3.46</v>
      </c>
      <c r="P665" s="60">
        <f t="shared" si="102"/>
        <v>-55.36</v>
      </c>
      <c r="Q665" s="55">
        <f t="shared" si="99"/>
        <v>982.64</v>
      </c>
      <c r="R665" s="59" t="str">
        <f t="shared" si="98"/>
        <v>NÃO</v>
      </c>
      <c r="S665" s="15"/>
    </row>
    <row r="666" spans="2:19" x14ac:dyDescent="0.2">
      <c r="B666" s="5" t="s">
        <v>581</v>
      </c>
      <c r="C666" s="5" t="s">
        <v>208</v>
      </c>
      <c r="D666" s="22">
        <f t="shared" si="100"/>
        <v>10</v>
      </c>
      <c r="E666" s="5" t="s">
        <v>204</v>
      </c>
      <c r="F666" s="20">
        <v>44074</v>
      </c>
      <c r="G666" s="34">
        <v>1</v>
      </c>
      <c r="H666" s="39">
        <v>3700</v>
      </c>
      <c r="I666" s="36">
        <f t="shared" si="94"/>
        <v>3700</v>
      </c>
      <c r="J666" s="45">
        <v>10</v>
      </c>
      <c r="K666" s="46">
        <f t="shared" si="95"/>
        <v>120</v>
      </c>
      <c r="L666" s="42">
        <f t="shared" si="96"/>
        <v>1</v>
      </c>
      <c r="M666" s="24">
        <f t="shared" si="97"/>
        <v>16</v>
      </c>
      <c r="N666" s="26">
        <v>0</v>
      </c>
      <c r="O666" s="61">
        <f t="shared" si="101"/>
        <v>-30.833333333333332</v>
      </c>
      <c r="P666" s="60">
        <f t="shared" si="102"/>
        <v>-493.33333333333331</v>
      </c>
      <c r="Q666" s="55">
        <f t="shared" si="99"/>
        <v>3206.6666666666665</v>
      </c>
      <c r="R666" s="59" t="str">
        <f t="shared" si="98"/>
        <v>NÃO</v>
      </c>
      <c r="S666" s="15"/>
    </row>
    <row r="667" spans="2:19" x14ac:dyDescent="0.2">
      <c r="B667" s="5" t="s">
        <v>581</v>
      </c>
      <c r="C667" s="5" t="s">
        <v>205</v>
      </c>
      <c r="D667" s="22">
        <f t="shared" si="100"/>
        <v>20</v>
      </c>
      <c r="E667" s="5" t="s">
        <v>535</v>
      </c>
      <c r="F667" s="20">
        <v>44075</v>
      </c>
      <c r="G667" s="34">
        <v>1</v>
      </c>
      <c r="H667" s="39">
        <v>32492</v>
      </c>
      <c r="I667" s="36">
        <f t="shared" si="94"/>
        <v>32492</v>
      </c>
      <c r="J667" s="45">
        <v>5</v>
      </c>
      <c r="K667" s="46">
        <f t="shared" si="95"/>
        <v>60</v>
      </c>
      <c r="L667" s="42">
        <f t="shared" si="96"/>
        <v>1</v>
      </c>
      <c r="M667" s="24">
        <f t="shared" si="97"/>
        <v>15</v>
      </c>
      <c r="N667" s="26">
        <v>0</v>
      </c>
      <c r="O667" s="61">
        <f t="shared" si="101"/>
        <v>-541.5333333333333</v>
      </c>
      <c r="P667" s="60">
        <f t="shared" si="102"/>
        <v>-8123</v>
      </c>
      <c r="Q667" s="55">
        <f t="shared" si="99"/>
        <v>24369</v>
      </c>
      <c r="R667" s="59" t="str">
        <f t="shared" si="98"/>
        <v>NÃO</v>
      </c>
      <c r="S667" s="15"/>
    </row>
    <row r="668" spans="2:19" x14ac:dyDescent="0.2">
      <c r="B668" s="5" t="s">
        <v>581</v>
      </c>
      <c r="C668" s="5" t="s">
        <v>205</v>
      </c>
      <c r="D668" s="22">
        <f t="shared" si="100"/>
        <v>20</v>
      </c>
      <c r="E668" s="5" t="s">
        <v>536</v>
      </c>
      <c r="F668" s="20">
        <v>44098</v>
      </c>
      <c r="G668" s="34">
        <v>14</v>
      </c>
      <c r="H668" s="39">
        <v>160</v>
      </c>
      <c r="I668" s="36">
        <f t="shared" si="94"/>
        <v>2240</v>
      </c>
      <c r="J668" s="45">
        <v>5</v>
      </c>
      <c r="K668" s="46">
        <f t="shared" si="95"/>
        <v>60</v>
      </c>
      <c r="L668" s="42">
        <f t="shared" si="96"/>
        <v>1</v>
      </c>
      <c r="M668" s="24">
        <f t="shared" si="97"/>
        <v>15</v>
      </c>
      <c r="N668" s="26">
        <v>0</v>
      </c>
      <c r="O668" s="61">
        <f t="shared" si="101"/>
        <v>-37.333333333333336</v>
      </c>
      <c r="P668" s="60">
        <f t="shared" si="102"/>
        <v>-560</v>
      </c>
      <c r="Q668" s="55">
        <f t="shared" si="99"/>
        <v>1680</v>
      </c>
      <c r="R668" s="59" t="str">
        <f t="shared" si="98"/>
        <v>NÃO</v>
      </c>
      <c r="S668" s="15"/>
    </row>
    <row r="669" spans="2:19" x14ac:dyDescent="0.2">
      <c r="B669" s="5" t="s">
        <v>581</v>
      </c>
      <c r="C669" s="5" t="s">
        <v>205</v>
      </c>
      <c r="D669" s="22">
        <f t="shared" si="100"/>
        <v>20</v>
      </c>
      <c r="E669" s="5" t="s">
        <v>601</v>
      </c>
      <c r="F669" s="20">
        <v>44098</v>
      </c>
      <c r="G669" s="34">
        <v>15</v>
      </c>
      <c r="H669" s="39">
        <f>5640.77/15</f>
        <v>376.05133333333339</v>
      </c>
      <c r="I669" s="36">
        <f t="shared" si="94"/>
        <v>5640.77</v>
      </c>
      <c r="J669" s="45">
        <v>5</v>
      </c>
      <c r="K669" s="46">
        <f t="shared" si="95"/>
        <v>60</v>
      </c>
      <c r="L669" s="42">
        <f t="shared" si="96"/>
        <v>1</v>
      </c>
      <c r="M669" s="24">
        <f t="shared" si="97"/>
        <v>15</v>
      </c>
      <c r="N669" s="26">
        <v>0</v>
      </c>
      <c r="O669" s="61">
        <f t="shared" si="101"/>
        <v>-94.012833333333347</v>
      </c>
      <c r="P669" s="60">
        <f t="shared" si="102"/>
        <v>-1410.1925000000001</v>
      </c>
      <c r="Q669" s="55">
        <f t="shared" si="99"/>
        <v>4230.5775000000003</v>
      </c>
      <c r="R669" s="59" t="str">
        <f t="shared" si="98"/>
        <v>NÃO</v>
      </c>
      <c r="S669" s="15"/>
    </row>
    <row r="670" spans="2:19" x14ac:dyDescent="0.2">
      <c r="B670" s="5" t="s">
        <v>581</v>
      </c>
      <c r="C670" s="5" t="s">
        <v>208</v>
      </c>
      <c r="D670" s="22">
        <f t="shared" si="100"/>
        <v>10</v>
      </c>
      <c r="E670" s="5" t="s">
        <v>180</v>
      </c>
      <c r="F670" s="20">
        <v>44111</v>
      </c>
      <c r="G670" s="34">
        <v>1</v>
      </c>
      <c r="H670" s="39">
        <v>323.99</v>
      </c>
      <c r="I670" s="36">
        <f t="shared" si="94"/>
        <v>323.99</v>
      </c>
      <c r="J670" s="45">
        <v>10</v>
      </c>
      <c r="K670" s="46">
        <f t="shared" si="95"/>
        <v>120</v>
      </c>
      <c r="L670" s="42">
        <f t="shared" si="96"/>
        <v>1</v>
      </c>
      <c r="M670" s="24">
        <f t="shared" si="97"/>
        <v>14</v>
      </c>
      <c r="N670" s="26">
        <v>0</v>
      </c>
      <c r="O670" s="61">
        <f t="shared" si="101"/>
        <v>-2.6999166666666667</v>
      </c>
      <c r="P670" s="60">
        <f t="shared" si="102"/>
        <v>-37.798833333333334</v>
      </c>
      <c r="Q670" s="55">
        <f t="shared" si="99"/>
        <v>286.19116666666667</v>
      </c>
      <c r="R670" s="59" t="str">
        <f t="shared" si="98"/>
        <v>NÃO</v>
      </c>
      <c r="S670" s="15"/>
    </row>
    <row r="671" spans="2:19" x14ac:dyDescent="0.2">
      <c r="B671" s="5" t="s">
        <v>581</v>
      </c>
      <c r="C671" s="5" t="s">
        <v>206</v>
      </c>
      <c r="D671" s="22">
        <f t="shared" si="100"/>
        <v>10</v>
      </c>
      <c r="E671" s="5" t="s">
        <v>465</v>
      </c>
      <c r="F671" s="20">
        <v>44125</v>
      </c>
      <c r="G671" s="34">
        <v>1</v>
      </c>
      <c r="H671" s="39">
        <v>1219</v>
      </c>
      <c r="I671" s="36">
        <f t="shared" si="94"/>
        <v>1219</v>
      </c>
      <c r="J671" s="45">
        <v>10</v>
      </c>
      <c r="K671" s="46">
        <f t="shared" si="95"/>
        <v>120</v>
      </c>
      <c r="L671" s="42">
        <f t="shared" si="96"/>
        <v>1</v>
      </c>
      <c r="M671" s="24">
        <f t="shared" si="97"/>
        <v>14</v>
      </c>
      <c r="N671" s="26">
        <v>0</v>
      </c>
      <c r="O671" s="61">
        <f t="shared" si="101"/>
        <v>-10.158333333333333</v>
      </c>
      <c r="P671" s="60">
        <f t="shared" si="102"/>
        <v>-142.21666666666667</v>
      </c>
      <c r="Q671" s="55">
        <f t="shared" si="99"/>
        <v>1076.7833333333333</v>
      </c>
      <c r="R671" s="59" t="str">
        <f t="shared" si="98"/>
        <v>NÃO</v>
      </c>
      <c r="S671" s="15"/>
    </row>
    <row r="672" spans="2:19" x14ac:dyDescent="0.2">
      <c r="B672" s="5" t="s">
        <v>581</v>
      </c>
      <c r="C672" s="5" t="s">
        <v>208</v>
      </c>
      <c r="D672" s="22">
        <f t="shared" si="100"/>
        <v>10</v>
      </c>
      <c r="E672" s="5" t="s">
        <v>181</v>
      </c>
      <c r="F672" s="20">
        <v>44166</v>
      </c>
      <c r="G672" s="34">
        <v>1</v>
      </c>
      <c r="H672" s="39">
        <v>953.6</v>
      </c>
      <c r="I672" s="36">
        <f t="shared" si="94"/>
        <v>953.6</v>
      </c>
      <c r="J672" s="45">
        <v>10</v>
      </c>
      <c r="K672" s="46">
        <f t="shared" si="95"/>
        <v>120</v>
      </c>
      <c r="L672" s="42">
        <f t="shared" si="96"/>
        <v>1</v>
      </c>
      <c r="M672" s="24">
        <f t="shared" si="97"/>
        <v>12</v>
      </c>
      <c r="N672" s="26">
        <v>0</v>
      </c>
      <c r="O672" s="61">
        <f t="shared" si="101"/>
        <v>-7.9466666666666672</v>
      </c>
      <c r="P672" s="60">
        <f t="shared" si="102"/>
        <v>-95.360000000000014</v>
      </c>
      <c r="Q672" s="55">
        <f t="shared" si="99"/>
        <v>858.24</v>
      </c>
      <c r="R672" s="59" t="str">
        <f t="shared" si="98"/>
        <v>NÃO</v>
      </c>
      <c r="S672" s="15"/>
    </row>
    <row r="673" spans="2:19" x14ac:dyDescent="0.2">
      <c r="B673" s="5" t="s">
        <v>581</v>
      </c>
      <c r="C673" s="5" t="s">
        <v>206</v>
      </c>
      <c r="D673" s="22">
        <f t="shared" si="100"/>
        <v>10</v>
      </c>
      <c r="E673" s="5" t="s">
        <v>466</v>
      </c>
      <c r="F673" s="20">
        <v>44174</v>
      </c>
      <c r="G673" s="34">
        <v>1</v>
      </c>
      <c r="H673" s="39">
        <v>2800</v>
      </c>
      <c r="I673" s="36">
        <f t="shared" si="94"/>
        <v>2800</v>
      </c>
      <c r="J673" s="45">
        <v>10</v>
      </c>
      <c r="K673" s="46">
        <f t="shared" si="95"/>
        <v>120</v>
      </c>
      <c r="L673" s="42">
        <f t="shared" si="96"/>
        <v>1</v>
      </c>
      <c r="M673" s="24">
        <f t="shared" si="97"/>
        <v>12</v>
      </c>
      <c r="N673" s="26">
        <v>0</v>
      </c>
      <c r="O673" s="61">
        <f t="shared" si="101"/>
        <v>-23.333333333333332</v>
      </c>
      <c r="P673" s="60">
        <f t="shared" si="102"/>
        <v>-280</v>
      </c>
      <c r="Q673" s="55">
        <f t="shared" si="99"/>
        <v>2520</v>
      </c>
      <c r="R673" s="59" t="str">
        <f t="shared" si="98"/>
        <v>NÃO</v>
      </c>
      <c r="S673" s="15"/>
    </row>
    <row r="674" spans="2:19" x14ac:dyDescent="0.2">
      <c r="B674" s="5" t="s">
        <v>581</v>
      </c>
      <c r="C674" s="5" t="s">
        <v>577</v>
      </c>
      <c r="D674" s="23">
        <v>0</v>
      </c>
      <c r="E674" s="5" t="s">
        <v>614</v>
      </c>
      <c r="F674" s="20">
        <v>44176</v>
      </c>
      <c r="G674" s="34">
        <v>2</v>
      </c>
      <c r="H674" s="39">
        <v>6000</v>
      </c>
      <c r="I674" s="36">
        <f t="shared" si="94"/>
        <v>12000</v>
      </c>
      <c r="J674" s="47">
        <v>0</v>
      </c>
      <c r="K674" s="47">
        <f t="shared" si="95"/>
        <v>0</v>
      </c>
      <c r="L674" s="42">
        <f t="shared" si="96"/>
        <v>1</v>
      </c>
      <c r="M674" s="24">
        <f t="shared" si="97"/>
        <v>12</v>
      </c>
      <c r="N674" s="26">
        <v>0</v>
      </c>
      <c r="O674" s="61">
        <v>0</v>
      </c>
      <c r="P674" s="60">
        <v>0</v>
      </c>
      <c r="Q674" s="55">
        <f t="shared" si="99"/>
        <v>12000</v>
      </c>
      <c r="R674" s="59" t="str">
        <f t="shared" si="98"/>
        <v>SIM</v>
      </c>
      <c r="S674" s="15"/>
    </row>
    <row r="675" spans="2:19" x14ac:dyDescent="0.2">
      <c r="B675" s="5" t="s">
        <v>581</v>
      </c>
      <c r="C675" s="5" t="s">
        <v>206</v>
      </c>
      <c r="D675" s="22">
        <f t="shared" ref="D675:D706" si="103">((12*100)/K675)</f>
        <v>10</v>
      </c>
      <c r="E675" s="5" t="s">
        <v>611</v>
      </c>
      <c r="F675" s="20">
        <v>44179</v>
      </c>
      <c r="G675" s="34">
        <v>3</v>
      </c>
      <c r="H675" s="39">
        <f>1440/3</f>
        <v>480</v>
      </c>
      <c r="I675" s="36">
        <f t="shared" si="94"/>
        <v>1440</v>
      </c>
      <c r="J675" s="45">
        <v>10</v>
      </c>
      <c r="K675" s="46">
        <f t="shared" si="95"/>
        <v>120</v>
      </c>
      <c r="L675" s="42">
        <f t="shared" si="96"/>
        <v>1</v>
      </c>
      <c r="M675" s="24">
        <f t="shared" si="97"/>
        <v>12</v>
      </c>
      <c r="N675" s="26">
        <v>0</v>
      </c>
      <c r="O675" s="61">
        <f t="shared" ref="O675:O725" si="104">(SLN(I675,N675,K675))*-1</f>
        <v>-12</v>
      </c>
      <c r="P675" s="60">
        <f t="shared" ref="P675:P706" si="105">O675*M675</f>
        <v>-144</v>
      </c>
      <c r="Q675" s="55">
        <f t="shared" si="99"/>
        <v>1296</v>
      </c>
      <c r="R675" s="59" t="str">
        <f t="shared" si="98"/>
        <v>NÃO</v>
      </c>
      <c r="S675" s="15"/>
    </row>
    <row r="676" spans="2:19" x14ac:dyDescent="0.2">
      <c r="B676" s="5" t="s">
        <v>581</v>
      </c>
      <c r="C676" s="5" t="s">
        <v>206</v>
      </c>
      <c r="D676" s="22">
        <f t="shared" si="103"/>
        <v>10</v>
      </c>
      <c r="E676" s="5" t="s">
        <v>610</v>
      </c>
      <c r="F676" s="20">
        <v>44215</v>
      </c>
      <c r="G676" s="34">
        <v>1</v>
      </c>
      <c r="H676" s="39">
        <v>156.66</v>
      </c>
      <c r="I676" s="36">
        <f t="shared" si="94"/>
        <v>156.66</v>
      </c>
      <c r="J676" s="45">
        <v>10</v>
      </c>
      <c r="K676" s="46">
        <f t="shared" si="95"/>
        <v>120</v>
      </c>
      <c r="L676" s="42">
        <f t="shared" si="96"/>
        <v>0</v>
      </c>
      <c r="M676" s="24">
        <f t="shared" si="97"/>
        <v>11</v>
      </c>
      <c r="N676" s="26">
        <v>0</v>
      </c>
      <c r="O676" s="61">
        <f t="shared" si="104"/>
        <v>-1.3054999999999999</v>
      </c>
      <c r="P676" s="60">
        <f t="shared" si="105"/>
        <v>-14.360499999999998</v>
      </c>
      <c r="Q676" s="55">
        <f t="shared" si="99"/>
        <v>142.29949999999999</v>
      </c>
      <c r="R676" s="59" t="str">
        <f t="shared" si="98"/>
        <v>NÃO</v>
      </c>
      <c r="S676" s="15"/>
    </row>
    <row r="677" spans="2:19" x14ac:dyDescent="0.2">
      <c r="B677" s="5" t="s">
        <v>582</v>
      </c>
      <c r="C677" s="5" t="s">
        <v>6</v>
      </c>
      <c r="D677" s="22">
        <f t="shared" si="103"/>
        <v>4</v>
      </c>
      <c r="E677" s="5" t="s">
        <v>551</v>
      </c>
      <c r="F677" s="20">
        <v>44222</v>
      </c>
      <c r="G677" s="34">
        <v>1</v>
      </c>
      <c r="H677" s="39">
        <v>1815.42</v>
      </c>
      <c r="I677" s="36">
        <f t="shared" si="94"/>
        <v>1815.42</v>
      </c>
      <c r="J677" s="45">
        <v>25</v>
      </c>
      <c r="K677" s="46">
        <f t="shared" si="95"/>
        <v>300</v>
      </c>
      <c r="L677" s="42">
        <f t="shared" si="96"/>
        <v>0</v>
      </c>
      <c r="M677" s="24">
        <f t="shared" si="97"/>
        <v>11</v>
      </c>
      <c r="N677" s="26">
        <v>0</v>
      </c>
      <c r="O677" s="61">
        <f t="shared" si="104"/>
        <v>-6.0514000000000001</v>
      </c>
      <c r="P677" s="60">
        <f t="shared" si="105"/>
        <v>-66.565399999999997</v>
      </c>
      <c r="Q677" s="55">
        <f t="shared" si="99"/>
        <v>1748.8546000000001</v>
      </c>
      <c r="R677" s="59" t="str">
        <f t="shared" si="98"/>
        <v>NÃO</v>
      </c>
      <c r="S677" s="15"/>
    </row>
    <row r="678" spans="2:19" x14ac:dyDescent="0.2">
      <c r="B678" s="5" t="s">
        <v>582</v>
      </c>
      <c r="C678" s="5" t="s">
        <v>6</v>
      </c>
      <c r="D678" s="22">
        <f t="shared" si="103"/>
        <v>4</v>
      </c>
      <c r="E678" s="5" t="s">
        <v>552</v>
      </c>
      <c r="F678" s="20">
        <v>44236</v>
      </c>
      <c r="G678" s="34">
        <v>1</v>
      </c>
      <c r="H678" s="39">
        <v>2518.8000000000002</v>
      </c>
      <c r="I678" s="36">
        <f t="shared" si="94"/>
        <v>2518.8000000000002</v>
      </c>
      <c r="J678" s="45">
        <v>25</v>
      </c>
      <c r="K678" s="46">
        <f t="shared" si="95"/>
        <v>300</v>
      </c>
      <c r="L678" s="42">
        <f t="shared" si="96"/>
        <v>0</v>
      </c>
      <c r="M678" s="24">
        <f t="shared" si="97"/>
        <v>10</v>
      </c>
      <c r="N678" s="26">
        <v>0</v>
      </c>
      <c r="O678" s="61">
        <f t="shared" si="104"/>
        <v>-8.3960000000000008</v>
      </c>
      <c r="P678" s="60">
        <f t="shared" si="105"/>
        <v>-83.960000000000008</v>
      </c>
      <c r="Q678" s="55">
        <f t="shared" si="99"/>
        <v>2434.84</v>
      </c>
      <c r="R678" s="59" t="str">
        <f t="shared" si="98"/>
        <v>NÃO</v>
      </c>
      <c r="S678" s="15"/>
    </row>
    <row r="679" spans="2:19" x14ac:dyDescent="0.2">
      <c r="B679" s="5" t="s">
        <v>581</v>
      </c>
      <c r="C679" s="5" t="s">
        <v>208</v>
      </c>
      <c r="D679" s="22">
        <f t="shared" si="103"/>
        <v>10</v>
      </c>
      <c r="E679" s="5" t="s">
        <v>182</v>
      </c>
      <c r="F679" s="20">
        <v>44239</v>
      </c>
      <c r="G679" s="34">
        <v>1</v>
      </c>
      <c r="H679" s="39">
        <v>919</v>
      </c>
      <c r="I679" s="36">
        <f t="shared" si="94"/>
        <v>919</v>
      </c>
      <c r="J679" s="45">
        <v>10</v>
      </c>
      <c r="K679" s="46">
        <f t="shared" si="95"/>
        <v>120</v>
      </c>
      <c r="L679" s="42">
        <f t="shared" si="96"/>
        <v>0</v>
      </c>
      <c r="M679" s="24">
        <f t="shared" si="97"/>
        <v>10</v>
      </c>
      <c r="N679" s="26">
        <v>0</v>
      </c>
      <c r="O679" s="61">
        <f t="shared" si="104"/>
        <v>-7.6583333333333332</v>
      </c>
      <c r="P679" s="60">
        <f t="shared" si="105"/>
        <v>-76.583333333333329</v>
      </c>
      <c r="Q679" s="55">
        <f t="shared" si="99"/>
        <v>842.41666666666663</v>
      </c>
      <c r="R679" s="59" t="str">
        <f t="shared" si="98"/>
        <v>NÃO</v>
      </c>
      <c r="S679" s="15"/>
    </row>
    <row r="680" spans="2:19" x14ac:dyDescent="0.2">
      <c r="B680" s="5" t="s">
        <v>581</v>
      </c>
      <c r="C680" s="5" t="s">
        <v>208</v>
      </c>
      <c r="D680" s="22">
        <f t="shared" si="103"/>
        <v>10</v>
      </c>
      <c r="E680" s="5" t="s">
        <v>183</v>
      </c>
      <c r="F680" s="20">
        <v>44274</v>
      </c>
      <c r="G680" s="34">
        <v>1</v>
      </c>
      <c r="H680" s="39">
        <v>4900</v>
      </c>
      <c r="I680" s="36">
        <f t="shared" si="94"/>
        <v>4900</v>
      </c>
      <c r="J680" s="45">
        <v>10</v>
      </c>
      <c r="K680" s="46">
        <f t="shared" si="95"/>
        <v>120</v>
      </c>
      <c r="L680" s="42">
        <f t="shared" si="96"/>
        <v>0</v>
      </c>
      <c r="M680" s="24">
        <f t="shared" si="97"/>
        <v>9</v>
      </c>
      <c r="N680" s="26">
        <v>0</v>
      </c>
      <c r="O680" s="61">
        <f t="shared" si="104"/>
        <v>-40.833333333333336</v>
      </c>
      <c r="P680" s="60">
        <f t="shared" si="105"/>
        <v>-367.5</v>
      </c>
      <c r="Q680" s="55">
        <f t="shared" si="99"/>
        <v>4532.5</v>
      </c>
      <c r="R680" s="59" t="str">
        <f t="shared" si="98"/>
        <v>NÃO</v>
      </c>
      <c r="S680" s="15"/>
    </row>
    <row r="681" spans="2:19" x14ac:dyDescent="0.2">
      <c r="B681" s="5" t="s">
        <v>210</v>
      </c>
      <c r="C681" s="5" t="s">
        <v>210</v>
      </c>
      <c r="D681" s="22">
        <f t="shared" si="103"/>
        <v>20</v>
      </c>
      <c r="E681" s="5" t="s">
        <v>605</v>
      </c>
      <c r="F681" s="20">
        <v>44292</v>
      </c>
      <c r="G681" s="34">
        <v>37</v>
      </c>
      <c r="H681" s="39">
        <f>2770.93/37</f>
        <v>74.89</v>
      </c>
      <c r="I681" s="36">
        <f t="shared" si="94"/>
        <v>2770.93</v>
      </c>
      <c r="J681" s="45">
        <v>5</v>
      </c>
      <c r="K681" s="46">
        <f t="shared" si="95"/>
        <v>60</v>
      </c>
      <c r="L681" s="42">
        <f t="shared" si="96"/>
        <v>0</v>
      </c>
      <c r="M681" s="24">
        <f t="shared" si="97"/>
        <v>8</v>
      </c>
      <c r="N681" s="26">
        <v>0</v>
      </c>
      <c r="O681" s="61">
        <f t="shared" si="104"/>
        <v>-46.182166666666667</v>
      </c>
      <c r="P681" s="60">
        <f t="shared" si="105"/>
        <v>-369.45733333333334</v>
      </c>
      <c r="Q681" s="55">
        <f t="shared" si="99"/>
        <v>2401.4726666666666</v>
      </c>
      <c r="R681" s="59" t="str">
        <f t="shared" si="98"/>
        <v>NÃO</v>
      </c>
      <c r="S681" s="15"/>
    </row>
    <row r="682" spans="2:19" x14ac:dyDescent="0.2">
      <c r="B682" s="5" t="s">
        <v>581</v>
      </c>
      <c r="C682" s="5" t="s">
        <v>208</v>
      </c>
      <c r="D682" s="22">
        <f t="shared" si="103"/>
        <v>10</v>
      </c>
      <c r="E682" s="5" t="s">
        <v>203</v>
      </c>
      <c r="F682" s="20">
        <v>44295</v>
      </c>
      <c r="G682" s="34">
        <v>3</v>
      </c>
      <c r="H682" s="39">
        <v>2436</v>
      </c>
      <c r="I682" s="36">
        <f t="shared" si="94"/>
        <v>7308</v>
      </c>
      <c r="J682" s="45">
        <v>10</v>
      </c>
      <c r="K682" s="46">
        <f t="shared" si="95"/>
        <v>120</v>
      </c>
      <c r="L682" s="42">
        <f t="shared" si="96"/>
        <v>0</v>
      </c>
      <c r="M682" s="24">
        <f t="shared" si="97"/>
        <v>8</v>
      </c>
      <c r="N682" s="26">
        <v>0</v>
      </c>
      <c r="O682" s="61">
        <f t="shared" si="104"/>
        <v>-60.9</v>
      </c>
      <c r="P682" s="60">
        <f t="shared" si="105"/>
        <v>-487.2</v>
      </c>
      <c r="Q682" s="55">
        <f t="shared" si="99"/>
        <v>6820.8</v>
      </c>
      <c r="R682" s="59" t="str">
        <f t="shared" si="98"/>
        <v>NÃO</v>
      </c>
      <c r="S682" s="15"/>
    </row>
    <row r="683" spans="2:19" x14ac:dyDescent="0.2">
      <c r="B683" s="5" t="s">
        <v>581</v>
      </c>
      <c r="C683" s="5" t="s">
        <v>208</v>
      </c>
      <c r="D683" s="22">
        <f t="shared" si="103"/>
        <v>10</v>
      </c>
      <c r="E683" s="5" t="s">
        <v>613</v>
      </c>
      <c r="F683" s="20">
        <v>44301</v>
      </c>
      <c r="G683" s="34">
        <v>2</v>
      </c>
      <c r="H683" s="39">
        <f>6480/2</f>
        <v>3240</v>
      </c>
      <c r="I683" s="36">
        <f t="shared" si="94"/>
        <v>6480</v>
      </c>
      <c r="J683" s="45">
        <v>10</v>
      </c>
      <c r="K683" s="46">
        <f t="shared" si="95"/>
        <v>120</v>
      </c>
      <c r="L683" s="42">
        <f t="shared" si="96"/>
        <v>0</v>
      </c>
      <c r="M683" s="24">
        <f t="shared" si="97"/>
        <v>8</v>
      </c>
      <c r="N683" s="26">
        <v>0</v>
      </c>
      <c r="O683" s="61">
        <f t="shared" si="104"/>
        <v>-54</v>
      </c>
      <c r="P683" s="60">
        <f t="shared" si="105"/>
        <v>-432</v>
      </c>
      <c r="Q683" s="55">
        <f t="shared" si="99"/>
        <v>6048</v>
      </c>
      <c r="R683" s="59" t="str">
        <f t="shared" si="98"/>
        <v>NÃO</v>
      </c>
      <c r="S683" s="15"/>
    </row>
    <row r="684" spans="2:19" x14ac:dyDescent="0.2">
      <c r="B684" s="5" t="s">
        <v>581</v>
      </c>
      <c r="C684" s="5" t="s">
        <v>205</v>
      </c>
      <c r="D684" s="22">
        <f t="shared" si="103"/>
        <v>20</v>
      </c>
      <c r="E684" s="5" t="s">
        <v>602</v>
      </c>
      <c r="F684" s="20">
        <v>44323</v>
      </c>
      <c r="G684" s="34">
        <v>25</v>
      </c>
      <c r="H684" s="39">
        <f>92825.11/25</f>
        <v>3713.0043999999998</v>
      </c>
      <c r="I684" s="36">
        <f t="shared" si="94"/>
        <v>92825.11</v>
      </c>
      <c r="J684" s="45">
        <v>5</v>
      </c>
      <c r="K684" s="46">
        <f t="shared" si="95"/>
        <v>60</v>
      </c>
      <c r="L684" s="42">
        <f t="shared" si="96"/>
        <v>0</v>
      </c>
      <c r="M684" s="24">
        <f t="shared" si="97"/>
        <v>7</v>
      </c>
      <c r="N684" s="26">
        <v>0</v>
      </c>
      <c r="O684" s="61">
        <f t="shared" si="104"/>
        <v>-1547.0851666666667</v>
      </c>
      <c r="P684" s="60">
        <f t="shared" si="105"/>
        <v>-10829.596166666666</v>
      </c>
      <c r="Q684" s="55">
        <f t="shared" si="99"/>
        <v>81995.513833333331</v>
      </c>
      <c r="R684" s="59" t="str">
        <f t="shared" si="98"/>
        <v>NÃO</v>
      </c>
      <c r="S684" s="15"/>
    </row>
    <row r="685" spans="2:19" x14ac:dyDescent="0.2">
      <c r="B685" s="5" t="s">
        <v>581</v>
      </c>
      <c r="C685" s="5" t="s">
        <v>207</v>
      </c>
      <c r="D685" s="22">
        <f t="shared" si="103"/>
        <v>20</v>
      </c>
      <c r="E685" s="5" t="s">
        <v>615</v>
      </c>
      <c r="F685" s="20">
        <v>44328</v>
      </c>
      <c r="G685" s="34">
        <v>12</v>
      </c>
      <c r="H685" s="39">
        <f>420/12</f>
        <v>35</v>
      </c>
      <c r="I685" s="36">
        <f t="shared" si="94"/>
        <v>420</v>
      </c>
      <c r="J685" s="45">
        <v>5</v>
      </c>
      <c r="K685" s="46">
        <f t="shared" si="95"/>
        <v>60</v>
      </c>
      <c r="L685" s="42">
        <f t="shared" si="96"/>
        <v>0</v>
      </c>
      <c r="M685" s="24">
        <f t="shared" si="97"/>
        <v>7</v>
      </c>
      <c r="N685" s="26">
        <v>0</v>
      </c>
      <c r="O685" s="61">
        <f t="shared" si="104"/>
        <v>-7</v>
      </c>
      <c r="P685" s="60">
        <f t="shared" si="105"/>
        <v>-49</v>
      </c>
      <c r="Q685" s="55">
        <f t="shared" si="99"/>
        <v>371</v>
      </c>
      <c r="R685" s="59" t="str">
        <f t="shared" si="98"/>
        <v>NÃO</v>
      </c>
      <c r="S685" s="15"/>
    </row>
    <row r="686" spans="2:19" x14ac:dyDescent="0.2">
      <c r="B686" s="5" t="s">
        <v>581</v>
      </c>
      <c r="C686" s="5" t="s">
        <v>205</v>
      </c>
      <c r="D686" s="22">
        <f t="shared" si="103"/>
        <v>20</v>
      </c>
      <c r="E686" s="5" t="s">
        <v>600</v>
      </c>
      <c r="F686" s="20">
        <v>44329</v>
      </c>
      <c r="G686" s="34">
        <v>5</v>
      </c>
      <c r="H686" s="39">
        <f>21344.99/5</f>
        <v>4268.9980000000005</v>
      </c>
      <c r="I686" s="36">
        <f t="shared" si="94"/>
        <v>21344.99</v>
      </c>
      <c r="J686" s="45">
        <v>5</v>
      </c>
      <c r="K686" s="46">
        <f t="shared" si="95"/>
        <v>60</v>
      </c>
      <c r="L686" s="42">
        <f t="shared" si="96"/>
        <v>0</v>
      </c>
      <c r="M686" s="24">
        <f t="shared" si="97"/>
        <v>7</v>
      </c>
      <c r="N686" s="26">
        <v>0</v>
      </c>
      <c r="O686" s="61">
        <f t="shared" si="104"/>
        <v>-355.74983333333336</v>
      </c>
      <c r="P686" s="60">
        <f t="shared" si="105"/>
        <v>-2490.2488333333336</v>
      </c>
      <c r="Q686" s="55">
        <f t="shared" si="99"/>
        <v>18854.741166666667</v>
      </c>
      <c r="R686" s="59" t="str">
        <f t="shared" si="98"/>
        <v>NÃO</v>
      </c>
      <c r="S686" s="15"/>
    </row>
    <row r="687" spans="2:19" x14ac:dyDescent="0.2">
      <c r="B687" s="5" t="s">
        <v>582</v>
      </c>
      <c r="C687" s="5" t="s">
        <v>6</v>
      </c>
      <c r="D687" s="22">
        <f t="shared" si="103"/>
        <v>4</v>
      </c>
      <c r="E687" s="5" t="s">
        <v>553</v>
      </c>
      <c r="F687" s="20">
        <v>44331</v>
      </c>
      <c r="G687" s="34">
        <v>1</v>
      </c>
      <c r="H687" s="39">
        <v>1021.9</v>
      </c>
      <c r="I687" s="36">
        <f t="shared" si="94"/>
        <v>1021.9</v>
      </c>
      <c r="J687" s="45">
        <v>25</v>
      </c>
      <c r="K687" s="46">
        <f t="shared" si="95"/>
        <v>300</v>
      </c>
      <c r="L687" s="42">
        <f t="shared" si="96"/>
        <v>0</v>
      </c>
      <c r="M687" s="24">
        <f t="shared" si="97"/>
        <v>7</v>
      </c>
      <c r="N687" s="26">
        <v>0</v>
      </c>
      <c r="O687" s="61">
        <f t="shared" si="104"/>
        <v>-3.4063333333333334</v>
      </c>
      <c r="P687" s="60">
        <f t="shared" si="105"/>
        <v>-23.844333333333335</v>
      </c>
      <c r="Q687" s="55">
        <f t="shared" si="99"/>
        <v>998.05566666666664</v>
      </c>
      <c r="R687" s="59" t="str">
        <f t="shared" si="98"/>
        <v>NÃO</v>
      </c>
      <c r="S687" s="15"/>
    </row>
    <row r="688" spans="2:19" x14ac:dyDescent="0.2">
      <c r="B688" s="5" t="s">
        <v>581</v>
      </c>
      <c r="C688" s="5" t="s">
        <v>208</v>
      </c>
      <c r="D688" s="22">
        <f t="shared" si="103"/>
        <v>10</v>
      </c>
      <c r="E688" s="5" t="s">
        <v>612</v>
      </c>
      <c r="F688" s="20">
        <v>44333</v>
      </c>
      <c r="G688" s="34">
        <v>1</v>
      </c>
      <c r="H688" s="64">
        <v>7989.99</v>
      </c>
      <c r="I688" s="36">
        <f t="shared" si="94"/>
        <v>7989.99</v>
      </c>
      <c r="J688" s="45">
        <v>10</v>
      </c>
      <c r="K688" s="46">
        <f t="shared" si="95"/>
        <v>120</v>
      </c>
      <c r="L688" s="42">
        <f t="shared" si="96"/>
        <v>0</v>
      </c>
      <c r="M688" s="24">
        <f t="shared" si="97"/>
        <v>7</v>
      </c>
      <c r="N688" s="26">
        <v>0</v>
      </c>
      <c r="O688" s="61">
        <f t="shared" si="104"/>
        <v>-66.583249999999992</v>
      </c>
      <c r="P688" s="60">
        <f t="shared" si="105"/>
        <v>-466.08274999999992</v>
      </c>
      <c r="Q688" s="55">
        <f t="shared" si="99"/>
        <v>7523.9072500000002</v>
      </c>
      <c r="R688" s="59" t="str">
        <f t="shared" si="98"/>
        <v>NÃO</v>
      </c>
      <c r="S688" s="15"/>
    </row>
    <row r="689" spans="2:19" x14ac:dyDescent="0.2">
      <c r="B689" s="5" t="s">
        <v>581</v>
      </c>
      <c r="C689" s="5" t="s">
        <v>208</v>
      </c>
      <c r="D689" s="22">
        <f t="shared" si="103"/>
        <v>10</v>
      </c>
      <c r="E689" s="5" t="s">
        <v>612</v>
      </c>
      <c r="F689" s="20">
        <v>44333</v>
      </c>
      <c r="G689" s="34">
        <v>14</v>
      </c>
      <c r="H689" s="64">
        <v>2066.66</v>
      </c>
      <c r="I689" s="36">
        <f t="shared" si="94"/>
        <v>28933.239999999998</v>
      </c>
      <c r="J689" s="45">
        <v>10</v>
      </c>
      <c r="K689" s="46">
        <f t="shared" si="95"/>
        <v>120</v>
      </c>
      <c r="L689" s="42">
        <f t="shared" si="96"/>
        <v>0</v>
      </c>
      <c r="M689" s="24">
        <f t="shared" si="97"/>
        <v>7</v>
      </c>
      <c r="N689" s="26">
        <v>0</v>
      </c>
      <c r="O689" s="61">
        <f t="shared" si="104"/>
        <v>-241.11033333333333</v>
      </c>
      <c r="P689" s="60">
        <f t="shared" si="105"/>
        <v>-1687.7723333333333</v>
      </c>
      <c r="Q689" s="55">
        <f t="shared" si="99"/>
        <v>27245.467666666664</v>
      </c>
      <c r="R689" s="59" t="str">
        <f t="shared" si="98"/>
        <v>NÃO</v>
      </c>
      <c r="S689" s="15"/>
    </row>
    <row r="690" spans="2:19" x14ac:dyDescent="0.2">
      <c r="B690" s="5" t="s">
        <v>581</v>
      </c>
      <c r="C690" s="5" t="s">
        <v>208</v>
      </c>
      <c r="D690" s="22">
        <f t="shared" si="103"/>
        <v>10</v>
      </c>
      <c r="E690" s="5" t="s">
        <v>184</v>
      </c>
      <c r="F690" s="20">
        <v>44333</v>
      </c>
      <c r="G690" s="34">
        <v>1</v>
      </c>
      <c r="H690" s="39">
        <v>11000.4</v>
      </c>
      <c r="I690" s="36">
        <f t="shared" si="94"/>
        <v>11000.4</v>
      </c>
      <c r="J690" s="45">
        <v>10</v>
      </c>
      <c r="K690" s="46">
        <f t="shared" si="95"/>
        <v>120</v>
      </c>
      <c r="L690" s="42">
        <f t="shared" si="96"/>
        <v>0</v>
      </c>
      <c r="M690" s="24">
        <f t="shared" si="97"/>
        <v>7</v>
      </c>
      <c r="N690" s="26">
        <v>0</v>
      </c>
      <c r="O690" s="61">
        <f t="shared" si="104"/>
        <v>-91.67</v>
      </c>
      <c r="P690" s="60">
        <f t="shared" si="105"/>
        <v>-641.69000000000005</v>
      </c>
      <c r="Q690" s="55">
        <f t="shared" si="99"/>
        <v>10358.709999999999</v>
      </c>
      <c r="R690" s="59" t="str">
        <f t="shared" si="98"/>
        <v>NÃO</v>
      </c>
      <c r="S690" s="15"/>
    </row>
    <row r="691" spans="2:19" x14ac:dyDescent="0.2">
      <c r="B691" s="5" t="s">
        <v>582</v>
      </c>
      <c r="C691" s="5" t="s">
        <v>6</v>
      </c>
      <c r="D691" s="22">
        <f t="shared" si="103"/>
        <v>4</v>
      </c>
      <c r="E691" s="5" t="s">
        <v>554</v>
      </c>
      <c r="F691" s="20">
        <v>44334</v>
      </c>
      <c r="G691" s="34">
        <v>1</v>
      </c>
      <c r="H691" s="39">
        <v>6390</v>
      </c>
      <c r="I691" s="36">
        <f t="shared" si="94"/>
        <v>6390</v>
      </c>
      <c r="J691" s="45">
        <v>25</v>
      </c>
      <c r="K691" s="46">
        <f t="shared" si="95"/>
        <v>300</v>
      </c>
      <c r="L691" s="42">
        <f t="shared" si="96"/>
        <v>0</v>
      </c>
      <c r="M691" s="24">
        <f t="shared" si="97"/>
        <v>7</v>
      </c>
      <c r="N691" s="26">
        <v>0</v>
      </c>
      <c r="O691" s="61">
        <f t="shared" si="104"/>
        <v>-21.3</v>
      </c>
      <c r="P691" s="60">
        <f t="shared" si="105"/>
        <v>-149.1</v>
      </c>
      <c r="Q691" s="55">
        <f t="shared" si="99"/>
        <v>6240.9</v>
      </c>
      <c r="R691" s="59" t="str">
        <f t="shared" si="98"/>
        <v>NÃO</v>
      </c>
      <c r="S691" s="15"/>
    </row>
    <row r="692" spans="2:19" x14ac:dyDescent="0.2">
      <c r="B692" s="5" t="s">
        <v>582</v>
      </c>
      <c r="C692" s="5" t="s">
        <v>6</v>
      </c>
      <c r="D692" s="22">
        <f t="shared" si="103"/>
        <v>4</v>
      </c>
      <c r="E692" s="5" t="s">
        <v>555</v>
      </c>
      <c r="F692" s="20">
        <v>44338</v>
      </c>
      <c r="G692" s="34">
        <v>1</v>
      </c>
      <c r="H692" s="39">
        <v>1800</v>
      </c>
      <c r="I692" s="36">
        <f t="shared" si="94"/>
        <v>1800</v>
      </c>
      <c r="J692" s="45">
        <v>25</v>
      </c>
      <c r="K692" s="46">
        <f t="shared" si="95"/>
        <v>300</v>
      </c>
      <c r="L692" s="42">
        <f t="shared" si="96"/>
        <v>0</v>
      </c>
      <c r="M692" s="24">
        <f t="shared" si="97"/>
        <v>7</v>
      </c>
      <c r="N692" s="26">
        <v>0</v>
      </c>
      <c r="O692" s="61">
        <f t="shared" si="104"/>
        <v>-6</v>
      </c>
      <c r="P692" s="60">
        <f t="shared" si="105"/>
        <v>-42</v>
      </c>
      <c r="Q692" s="55">
        <f t="shared" si="99"/>
        <v>1758</v>
      </c>
      <c r="R692" s="59" t="str">
        <f t="shared" si="98"/>
        <v>NÃO</v>
      </c>
      <c r="S692" s="15"/>
    </row>
    <row r="693" spans="2:19" x14ac:dyDescent="0.2">
      <c r="B693" s="5" t="s">
        <v>582</v>
      </c>
      <c r="C693" s="5" t="s">
        <v>6</v>
      </c>
      <c r="D693" s="22">
        <f t="shared" si="103"/>
        <v>4</v>
      </c>
      <c r="E693" s="5" t="s">
        <v>556</v>
      </c>
      <c r="F693" s="20">
        <v>44343</v>
      </c>
      <c r="G693" s="34">
        <v>1</v>
      </c>
      <c r="H693" s="39">
        <v>350</v>
      </c>
      <c r="I693" s="36">
        <f t="shared" si="94"/>
        <v>350</v>
      </c>
      <c r="J693" s="45">
        <v>25</v>
      </c>
      <c r="K693" s="46">
        <f t="shared" si="95"/>
        <v>300</v>
      </c>
      <c r="L693" s="42">
        <f t="shared" si="96"/>
        <v>0</v>
      </c>
      <c r="M693" s="24">
        <f t="shared" si="97"/>
        <v>7</v>
      </c>
      <c r="N693" s="26">
        <v>0</v>
      </c>
      <c r="O693" s="61">
        <f t="shared" si="104"/>
        <v>-1.1666666666666667</v>
      </c>
      <c r="P693" s="60">
        <f t="shared" si="105"/>
        <v>-8.1666666666666679</v>
      </c>
      <c r="Q693" s="55">
        <f t="shared" si="99"/>
        <v>341.83333333333331</v>
      </c>
      <c r="R693" s="59" t="str">
        <f t="shared" si="98"/>
        <v>NÃO</v>
      </c>
      <c r="S693" s="15"/>
    </row>
    <row r="694" spans="2:19" x14ac:dyDescent="0.2">
      <c r="B694" s="5" t="s">
        <v>582</v>
      </c>
      <c r="C694" s="5" t="s">
        <v>6</v>
      </c>
      <c r="D694" s="22">
        <f t="shared" si="103"/>
        <v>4</v>
      </c>
      <c r="E694" s="5" t="s">
        <v>606</v>
      </c>
      <c r="F694" s="20">
        <v>44347</v>
      </c>
      <c r="G694" s="34">
        <v>14</v>
      </c>
      <c r="H694" s="39">
        <f>1100/14</f>
        <v>78.571428571428569</v>
      </c>
      <c r="I694" s="36">
        <f t="shared" si="94"/>
        <v>1100</v>
      </c>
      <c r="J694" s="45">
        <v>25</v>
      </c>
      <c r="K694" s="46">
        <f t="shared" si="95"/>
        <v>300</v>
      </c>
      <c r="L694" s="42">
        <f t="shared" si="96"/>
        <v>0</v>
      </c>
      <c r="M694" s="24">
        <f t="shared" si="97"/>
        <v>7</v>
      </c>
      <c r="N694" s="26">
        <v>0</v>
      </c>
      <c r="O694" s="61">
        <f t="shared" si="104"/>
        <v>-3.6666666666666665</v>
      </c>
      <c r="P694" s="60">
        <f t="shared" si="105"/>
        <v>-25.666666666666664</v>
      </c>
      <c r="Q694" s="55">
        <f t="shared" si="99"/>
        <v>1074.3333333333333</v>
      </c>
      <c r="R694" s="59" t="str">
        <f t="shared" si="98"/>
        <v>NÃO</v>
      </c>
      <c r="S694" s="15"/>
    </row>
    <row r="695" spans="2:19" x14ac:dyDescent="0.2">
      <c r="B695" s="5" t="s">
        <v>581</v>
      </c>
      <c r="C695" s="5" t="s">
        <v>206</v>
      </c>
      <c r="D695" s="22">
        <f t="shared" si="103"/>
        <v>10</v>
      </c>
      <c r="E695" s="5" t="s">
        <v>609</v>
      </c>
      <c r="F695" s="20">
        <v>44361</v>
      </c>
      <c r="G695" s="34">
        <v>12</v>
      </c>
      <c r="H695" s="39">
        <f>16296/12</f>
        <v>1358</v>
      </c>
      <c r="I695" s="36">
        <f t="shared" si="94"/>
        <v>16296</v>
      </c>
      <c r="J695" s="45">
        <v>10</v>
      </c>
      <c r="K695" s="46">
        <f t="shared" si="95"/>
        <v>120</v>
      </c>
      <c r="L695" s="42">
        <f t="shared" si="96"/>
        <v>0</v>
      </c>
      <c r="M695" s="24">
        <f t="shared" si="97"/>
        <v>6</v>
      </c>
      <c r="N695" s="26">
        <v>0</v>
      </c>
      <c r="O695" s="61">
        <f t="shared" si="104"/>
        <v>-135.80000000000001</v>
      </c>
      <c r="P695" s="60">
        <f t="shared" si="105"/>
        <v>-814.80000000000007</v>
      </c>
      <c r="Q695" s="55">
        <f t="shared" si="99"/>
        <v>15481.2</v>
      </c>
      <c r="R695" s="59" t="str">
        <f t="shared" si="98"/>
        <v>NÃO</v>
      </c>
      <c r="S695" s="15"/>
    </row>
    <row r="696" spans="2:19" x14ac:dyDescent="0.2">
      <c r="B696" s="5" t="s">
        <v>581</v>
      </c>
      <c r="C696" s="5" t="s">
        <v>206</v>
      </c>
      <c r="D696" s="22">
        <f t="shared" si="103"/>
        <v>10</v>
      </c>
      <c r="E696" s="5" t="s">
        <v>467</v>
      </c>
      <c r="F696" s="20">
        <v>44361</v>
      </c>
      <c r="G696" s="34">
        <v>1</v>
      </c>
      <c r="H696" s="39">
        <v>5880</v>
      </c>
      <c r="I696" s="36">
        <f t="shared" si="94"/>
        <v>5880</v>
      </c>
      <c r="J696" s="45">
        <v>10</v>
      </c>
      <c r="K696" s="46">
        <f t="shared" si="95"/>
        <v>120</v>
      </c>
      <c r="L696" s="42">
        <f t="shared" si="96"/>
        <v>0</v>
      </c>
      <c r="M696" s="24">
        <f t="shared" si="97"/>
        <v>6</v>
      </c>
      <c r="N696" s="26">
        <v>0</v>
      </c>
      <c r="O696" s="61">
        <f t="shared" si="104"/>
        <v>-49</v>
      </c>
      <c r="P696" s="60">
        <f t="shared" si="105"/>
        <v>-294</v>
      </c>
      <c r="Q696" s="55">
        <f t="shared" si="99"/>
        <v>5586</v>
      </c>
      <c r="R696" s="59" t="str">
        <f t="shared" si="98"/>
        <v>NÃO</v>
      </c>
      <c r="S696" s="15"/>
    </row>
    <row r="697" spans="2:19" x14ac:dyDescent="0.2">
      <c r="B697" s="5" t="s">
        <v>581</v>
      </c>
      <c r="C697" s="5" t="s">
        <v>208</v>
      </c>
      <c r="D697" s="22">
        <f t="shared" si="103"/>
        <v>10</v>
      </c>
      <c r="E697" s="5" t="s">
        <v>199</v>
      </c>
      <c r="F697" s="20">
        <v>44378</v>
      </c>
      <c r="G697" s="34">
        <v>1</v>
      </c>
      <c r="H697" s="39">
        <v>1350</v>
      </c>
      <c r="I697" s="36">
        <f t="shared" si="94"/>
        <v>1350</v>
      </c>
      <c r="J697" s="45">
        <v>10</v>
      </c>
      <c r="K697" s="46">
        <f t="shared" si="95"/>
        <v>120</v>
      </c>
      <c r="L697" s="42">
        <f t="shared" si="96"/>
        <v>0</v>
      </c>
      <c r="M697" s="24">
        <f t="shared" si="97"/>
        <v>5</v>
      </c>
      <c r="N697" s="26">
        <v>0</v>
      </c>
      <c r="O697" s="61">
        <f t="shared" si="104"/>
        <v>-11.25</v>
      </c>
      <c r="P697" s="60">
        <f t="shared" si="105"/>
        <v>-56.25</v>
      </c>
      <c r="Q697" s="55">
        <f t="shared" si="99"/>
        <v>1293.75</v>
      </c>
      <c r="R697" s="59" t="str">
        <f t="shared" si="98"/>
        <v>NÃO</v>
      </c>
      <c r="S697" s="15"/>
    </row>
    <row r="698" spans="2:19" x14ac:dyDescent="0.2">
      <c r="B698" s="5" t="s">
        <v>581</v>
      </c>
      <c r="C698" s="5" t="s">
        <v>205</v>
      </c>
      <c r="D698" s="22">
        <f t="shared" si="103"/>
        <v>20</v>
      </c>
      <c r="E698" s="5" t="s">
        <v>599</v>
      </c>
      <c r="F698" s="20">
        <v>44378</v>
      </c>
      <c r="G698" s="34">
        <v>15</v>
      </c>
      <c r="H698" s="39">
        <v>4398</v>
      </c>
      <c r="I698" s="36">
        <f t="shared" si="94"/>
        <v>65970</v>
      </c>
      <c r="J698" s="45">
        <v>5</v>
      </c>
      <c r="K698" s="46">
        <f t="shared" si="95"/>
        <v>60</v>
      </c>
      <c r="L698" s="42">
        <f t="shared" si="96"/>
        <v>0</v>
      </c>
      <c r="M698" s="24">
        <f t="shared" si="97"/>
        <v>5</v>
      </c>
      <c r="N698" s="26">
        <v>0</v>
      </c>
      <c r="O698" s="61">
        <f t="shared" si="104"/>
        <v>-1099.5</v>
      </c>
      <c r="P698" s="60">
        <f t="shared" si="105"/>
        <v>-5497.5</v>
      </c>
      <c r="Q698" s="55">
        <f t="shared" si="99"/>
        <v>60472.5</v>
      </c>
      <c r="R698" s="59" t="str">
        <f t="shared" si="98"/>
        <v>NÃO</v>
      </c>
      <c r="S698" s="15"/>
    </row>
    <row r="699" spans="2:19" x14ac:dyDescent="0.2">
      <c r="B699" s="5" t="s">
        <v>581</v>
      </c>
      <c r="C699" s="5" t="s">
        <v>207</v>
      </c>
      <c r="D699" s="22">
        <f t="shared" si="103"/>
        <v>20</v>
      </c>
      <c r="E699" s="5" t="s">
        <v>547</v>
      </c>
      <c r="F699" s="20">
        <v>44379</v>
      </c>
      <c r="G699" s="34">
        <v>1</v>
      </c>
      <c r="H699" s="39">
        <v>1901.5</v>
      </c>
      <c r="I699" s="36">
        <f t="shared" si="94"/>
        <v>1901.5</v>
      </c>
      <c r="J699" s="45">
        <v>5</v>
      </c>
      <c r="K699" s="46">
        <f t="shared" si="95"/>
        <v>60</v>
      </c>
      <c r="L699" s="42">
        <f t="shared" si="96"/>
        <v>0</v>
      </c>
      <c r="M699" s="24">
        <f t="shared" si="97"/>
        <v>5</v>
      </c>
      <c r="N699" s="26">
        <v>0</v>
      </c>
      <c r="O699" s="61">
        <f t="shared" si="104"/>
        <v>-31.691666666666666</v>
      </c>
      <c r="P699" s="60">
        <f t="shared" si="105"/>
        <v>-158.45833333333334</v>
      </c>
      <c r="Q699" s="55">
        <f t="shared" si="99"/>
        <v>1743.0416666666667</v>
      </c>
      <c r="R699" s="59" t="str">
        <f t="shared" si="98"/>
        <v>NÃO</v>
      </c>
      <c r="S699" s="15"/>
    </row>
    <row r="700" spans="2:19" x14ac:dyDescent="0.2">
      <c r="B700" s="5" t="s">
        <v>581</v>
      </c>
      <c r="C700" s="5" t="s">
        <v>208</v>
      </c>
      <c r="D700" s="22">
        <f t="shared" si="103"/>
        <v>10</v>
      </c>
      <c r="E700" s="5" t="s">
        <v>200</v>
      </c>
      <c r="F700" s="20">
        <v>44384</v>
      </c>
      <c r="G700" s="34">
        <v>2</v>
      </c>
      <c r="H700" s="39">
        <v>680</v>
      </c>
      <c r="I700" s="36">
        <f t="shared" si="94"/>
        <v>1360</v>
      </c>
      <c r="J700" s="45">
        <v>10</v>
      </c>
      <c r="K700" s="46">
        <f t="shared" si="95"/>
        <v>120</v>
      </c>
      <c r="L700" s="42">
        <f t="shared" si="96"/>
        <v>0</v>
      </c>
      <c r="M700" s="24">
        <f t="shared" si="97"/>
        <v>5</v>
      </c>
      <c r="N700" s="26">
        <v>0</v>
      </c>
      <c r="O700" s="61">
        <f t="shared" si="104"/>
        <v>-11.333333333333334</v>
      </c>
      <c r="P700" s="60">
        <f t="shared" si="105"/>
        <v>-56.666666666666671</v>
      </c>
      <c r="Q700" s="55">
        <f t="shared" si="99"/>
        <v>1303.3333333333333</v>
      </c>
      <c r="R700" s="59" t="str">
        <f t="shared" si="98"/>
        <v>NÃO</v>
      </c>
      <c r="S700" s="15"/>
    </row>
    <row r="701" spans="2:19" x14ac:dyDescent="0.2">
      <c r="B701" s="5" t="s">
        <v>581</v>
      </c>
      <c r="C701" s="5" t="s">
        <v>208</v>
      </c>
      <c r="D701" s="22">
        <f t="shared" si="103"/>
        <v>10</v>
      </c>
      <c r="E701" s="5" t="s">
        <v>201</v>
      </c>
      <c r="F701" s="20">
        <v>44384</v>
      </c>
      <c r="G701" s="34">
        <v>2</v>
      </c>
      <c r="H701" s="39">
        <v>580</v>
      </c>
      <c r="I701" s="36">
        <f t="shared" si="94"/>
        <v>1160</v>
      </c>
      <c r="J701" s="45">
        <v>10</v>
      </c>
      <c r="K701" s="46">
        <f t="shared" si="95"/>
        <v>120</v>
      </c>
      <c r="L701" s="42">
        <f t="shared" si="96"/>
        <v>0</v>
      </c>
      <c r="M701" s="24">
        <f t="shared" si="97"/>
        <v>5</v>
      </c>
      <c r="N701" s="26">
        <v>0</v>
      </c>
      <c r="O701" s="61">
        <f t="shared" si="104"/>
        <v>-9.6666666666666661</v>
      </c>
      <c r="P701" s="60">
        <f t="shared" si="105"/>
        <v>-48.333333333333329</v>
      </c>
      <c r="Q701" s="55">
        <f t="shared" si="99"/>
        <v>1111.6666666666667</v>
      </c>
      <c r="R701" s="59" t="str">
        <f t="shared" si="98"/>
        <v>NÃO</v>
      </c>
      <c r="S701" s="15"/>
    </row>
    <row r="702" spans="2:19" x14ac:dyDescent="0.2">
      <c r="B702" s="5" t="s">
        <v>581</v>
      </c>
      <c r="C702" s="5" t="s">
        <v>207</v>
      </c>
      <c r="D702" s="22">
        <f t="shared" si="103"/>
        <v>20</v>
      </c>
      <c r="E702" s="5" t="s">
        <v>548</v>
      </c>
      <c r="F702" s="20">
        <v>44390</v>
      </c>
      <c r="G702" s="34">
        <v>1</v>
      </c>
      <c r="H702" s="39">
        <v>1298</v>
      </c>
      <c r="I702" s="36">
        <f t="shared" si="94"/>
        <v>1298</v>
      </c>
      <c r="J702" s="45">
        <v>5</v>
      </c>
      <c r="K702" s="46">
        <f t="shared" si="95"/>
        <v>60</v>
      </c>
      <c r="L702" s="42">
        <f t="shared" si="96"/>
        <v>0</v>
      </c>
      <c r="M702" s="24">
        <f t="shared" si="97"/>
        <v>5</v>
      </c>
      <c r="N702" s="26">
        <v>0</v>
      </c>
      <c r="O702" s="61">
        <f t="shared" si="104"/>
        <v>-21.633333333333333</v>
      </c>
      <c r="P702" s="60">
        <f t="shared" si="105"/>
        <v>-108.16666666666666</v>
      </c>
      <c r="Q702" s="55">
        <f t="shared" si="99"/>
        <v>1189.8333333333333</v>
      </c>
      <c r="R702" s="59" t="str">
        <f t="shared" si="98"/>
        <v>NÃO</v>
      </c>
      <c r="S702" s="15"/>
    </row>
    <row r="703" spans="2:19" x14ac:dyDescent="0.2">
      <c r="B703" s="5" t="s">
        <v>581</v>
      </c>
      <c r="C703" s="5" t="s">
        <v>206</v>
      </c>
      <c r="D703" s="22">
        <f t="shared" si="103"/>
        <v>10</v>
      </c>
      <c r="E703" s="5" t="s">
        <v>608</v>
      </c>
      <c r="F703" s="20">
        <v>44398</v>
      </c>
      <c r="G703" s="34">
        <v>13</v>
      </c>
      <c r="H703" s="39">
        <f>5135/13</f>
        <v>395</v>
      </c>
      <c r="I703" s="36">
        <f t="shared" si="94"/>
        <v>5135</v>
      </c>
      <c r="J703" s="45">
        <v>10</v>
      </c>
      <c r="K703" s="46">
        <f t="shared" si="95"/>
        <v>120</v>
      </c>
      <c r="L703" s="42">
        <f t="shared" si="96"/>
        <v>0</v>
      </c>
      <c r="M703" s="24">
        <f t="shared" si="97"/>
        <v>5</v>
      </c>
      <c r="N703" s="26">
        <v>0</v>
      </c>
      <c r="O703" s="61">
        <f t="shared" si="104"/>
        <v>-42.791666666666664</v>
      </c>
      <c r="P703" s="60">
        <f t="shared" si="105"/>
        <v>-213.95833333333331</v>
      </c>
      <c r="Q703" s="55">
        <f t="shared" si="99"/>
        <v>4921.041666666667</v>
      </c>
      <c r="R703" s="59" t="str">
        <f t="shared" si="98"/>
        <v>NÃO</v>
      </c>
      <c r="S703" s="15"/>
    </row>
    <row r="704" spans="2:19" x14ac:dyDescent="0.2">
      <c r="B704" s="5" t="s">
        <v>581</v>
      </c>
      <c r="C704" s="5" t="s">
        <v>208</v>
      </c>
      <c r="D704" s="22">
        <f t="shared" si="103"/>
        <v>10</v>
      </c>
      <c r="E704" s="5" t="s">
        <v>185</v>
      </c>
      <c r="F704" s="20">
        <v>44419</v>
      </c>
      <c r="G704" s="34">
        <v>1</v>
      </c>
      <c r="H704" s="39">
        <v>5892.5</v>
      </c>
      <c r="I704" s="36">
        <f t="shared" si="94"/>
        <v>5892.5</v>
      </c>
      <c r="J704" s="45">
        <v>10</v>
      </c>
      <c r="K704" s="46">
        <f t="shared" si="95"/>
        <v>120</v>
      </c>
      <c r="L704" s="42">
        <f t="shared" si="96"/>
        <v>0</v>
      </c>
      <c r="M704" s="24">
        <f t="shared" si="97"/>
        <v>4</v>
      </c>
      <c r="N704" s="26">
        <v>0</v>
      </c>
      <c r="O704" s="61">
        <f t="shared" si="104"/>
        <v>-49.104166666666664</v>
      </c>
      <c r="P704" s="60">
        <f t="shared" si="105"/>
        <v>-196.41666666666666</v>
      </c>
      <c r="Q704" s="55">
        <f t="shared" si="99"/>
        <v>5696.083333333333</v>
      </c>
      <c r="R704" s="59" t="str">
        <f t="shared" si="98"/>
        <v>NÃO</v>
      </c>
      <c r="S704" s="15"/>
    </row>
    <row r="705" spans="2:19" x14ac:dyDescent="0.2">
      <c r="B705" s="5" t="s">
        <v>581</v>
      </c>
      <c r="C705" s="5" t="s">
        <v>205</v>
      </c>
      <c r="D705" s="22">
        <f t="shared" si="103"/>
        <v>20</v>
      </c>
      <c r="E705" s="5" t="s">
        <v>603</v>
      </c>
      <c r="F705" s="20">
        <v>44435</v>
      </c>
      <c r="G705" s="34">
        <v>50</v>
      </c>
      <c r="H705" s="39">
        <f>49709.5/50</f>
        <v>994.19</v>
      </c>
      <c r="I705" s="36">
        <f t="shared" si="94"/>
        <v>49709.5</v>
      </c>
      <c r="J705" s="45">
        <v>5</v>
      </c>
      <c r="K705" s="46">
        <f t="shared" si="95"/>
        <v>60</v>
      </c>
      <c r="L705" s="42">
        <f t="shared" si="96"/>
        <v>0</v>
      </c>
      <c r="M705" s="24">
        <f t="shared" si="97"/>
        <v>4</v>
      </c>
      <c r="N705" s="26">
        <v>0</v>
      </c>
      <c r="O705" s="61">
        <f t="shared" si="104"/>
        <v>-828.49166666666667</v>
      </c>
      <c r="P705" s="60">
        <f t="shared" si="105"/>
        <v>-3313.9666666666667</v>
      </c>
      <c r="Q705" s="55">
        <f t="shared" si="99"/>
        <v>46395.533333333333</v>
      </c>
      <c r="R705" s="59" t="str">
        <f t="shared" si="98"/>
        <v>NÃO</v>
      </c>
      <c r="S705" s="15"/>
    </row>
    <row r="706" spans="2:19" x14ac:dyDescent="0.2">
      <c r="B706" s="5" t="s">
        <v>582</v>
      </c>
      <c r="C706" s="5" t="s">
        <v>6</v>
      </c>
      <c r="D706" s="22">
        <f t="shared" si="103"/>
        <v>4</v>
      </c>
      <c r="E706" s="5" t="s">
        <v>557</v>
      </c>
      <c r="F706" s="20">
        <v>44442</v>
      </c>
      <c r="G706" s="34">
        <v>1</v>
      </c>
      <c r="H706" s="39">
        <v>38618.25</v>
      </c>
      <c r="I706" s="36">
        <f t="shared" si="94"/>
        <v>38618.25</v>
      </c>
      <c r="J706" s="45">
        <v>25</v>
      </c>
      <c r="K706" s="46">
        <f t="shared" si="95"/>
        <v>300</v>
      </c>
      <c r="L706" s="42">
        <f t="shared" si="96"/>
        <v>0</v>
      </c>
      <c r="M706" s="24">
        <f t="shared" si="97"/>
        <v>3</v>
      </c>
      <c r="N706" s="26">
        <v>0</v>
      </c>
      <c r="O706" s="61">
        <f t="shared" si="104"/>
        <v>-128.72749999999999</v>
      </c>
      <c r="P706" s="60">
        <f t="shared" si="105"/>
        <v>-386.1825</v>
      </c>
      <c r="Q706" s="55">
        <f t="shared" si="99"/>
        <v>38232.067499999997</v>
      </c>
      <c r="R706" s="59" t="str">
        <f t="shared" si="98"/>
        <v>NÃO</v>
      </c>
      <c r="S706" s="15"/>
    </row>
    <row r="707" spans="2:19" x14ac:dyDescent="0.2">
      <c r="B707" s="5" t="s">
        <v>581</v>
      </c>
      <c r="C707" s="5" t="s">
        <v>208</v>
      </c>
      <c r="D707" s="22">
        <f t="shared" ref="D707:D725" si="106">((12*100)/K707)</f>
        <v>10</v>
      </c>
      <c r="E707" s="5" t="s">
        <v>186</v>
      </c>
      <c r="F707" s="20">
        <v>44463</v>
      </c>
      <c r="G707" s="34">
        <v>1</v>
      </c>
      <c r="H707" s="39">
        <v>450</v>
      </c>
      <c r="I707" s="36">
        <f t="shared" si="94"/>
        <v>450</v>
      </c>
      <c r="J707" s="45">
        <v>10</v>
      </c>
      <c r="K707" s="46">
        <f t="shared" si="95"/>
        <v>120</v>
      </c>
      <c r="L707" s="42">
        <f t="shared" si="96"/>
        <v>0</v>
      </c>
      <c r="M707" s="24">
        <f t="shared" si="97"/>
        <v>3</v>
      </c>
      <c r="N707" s="26">
        <v>0</v>
      </c>
      <c r="O707" s="61">
        <f t="shared" si="104"/>
        <v>-3.75</v>
      </c>
      <c r="P707" s="60">
        <f t="shared" ref="P707:P725" si="107">O707*M707</f>
        <v>-11.25</v>
      </c>
      <c r="Q707" s="55">
        <f t="shared" si="99"/>
        <v>438.75</v>
      </c>
      <c r="R707" s="59" t="str">
        <f t="shared" si="98"/>
        <v>NÃO</v>
      </c>
      <c r="S707" s="15"/>
    </row>
    <row r="708" spans="2:19" x14ac:dyDescent="0.2">
      <c r="B708" s="5" t="s">
        <v>582</v>
      </c>
      <c r="C708" s="5" t="s">
        <v>6</v>
      </c>
      <c r="D708" s="22">
        <f t="shared" si="106"/>
        <v>4</v>
      </c>
      <c r="E708" s="5" t="s">
        <v>557</v>
      </c>
      <c r="F708" s="20">
        <v>44468</v>
      </c>
      <c r="G708" s="34">
        <v>1</v>
      </c>
      <c r="H708" s="39">
        <v>17839.939999999999</v>
      </c>
      <c r="I708" s="36">
        <f t="shared" ref="I708:I725" si="108">G708*H708</f>
        <v>17839.939999999999</v>
      </c>
      <c r="J708" s="45">
        <v>25</v>
      </c>
      <c r="K708" s="46">
        <f t="shared" ref="K708:K725" si="109">J708*12</f>
        <v>300</v>
      </c>
      <c r="L708" s="42">
        <f t="shared" ref="L708:L725" si="110">DATEDIF(F708,$F$2,"Y")</f>
        <v>0</v>
      </c>
      <c r="M708" s="24">
        <f t="shared" ref="M708:M725" si="111">DATEDIF(F708,$F$2,"M")</f>
        <v>3</v>
      </c>
      <c r="N708" s="26">
        <v>0</v>
      </c>
      <c r="O708" s="61">
        <f t="shared" si="104"/>
        <v>-59.466466666666662</v>
      </c>
      <c r="P708" s="60">
        <f t="shared" si="107"/>
        <v>-178.39939999999999</v>
      </c>
      <c r="Q708" s="55">
        <f t="shared" si="99"/>
        <v>17661.5406</v>
      </c>
      <c r="R708" s="59" t="str">
        <f t="shared" ref="R708:R725" si="112">IF(M708&gt;K708,"SIM","NÃO")</f>
        <v>NÃO</v>
      </c>
      <c r="S708" s="15"/>
    </row>
    <row r="709" spans="2:19" x14ac:dyDescent="0.2">
      <c r="B709" s="5" t="s">
        <v>581</v>
      </c>
      <c r="C709" s="5" t="s">
        <v>208</v>
      </c>
      <c r="D709" s="22">
        <f t="shared" si="106"/>
        <v>10</v>
      </c>
      <c r="E709" s="5" t="s">
        <v>198</v>
      </c>
      <c r="F709" s="20">
        <v>44480</v>
      </c>
      <c r="G709" s="34">
        <v>30</v>
      </c>
      <c r="H709" s="39">
        <v>990</v>
      </c>
      <c r="I709" s="36">
        <f t="shared" si="108"/>
        <v>29700</v>
      </c>
      <c r="J709" s="45">
        <v>10</v>
      </c>
      <c r="K709" s="46">
        <f t="shared" si="109"/>
        <v>120</v>
      </c>
      <c r="L709" s="42">
        <f t="shared" si="110"/>
        <v>0</v>
      </c>
      <c r="M709" s="24">
        <f t="shared" si="111"/>
        <v>2</v>
      </c>
      <c r="N709" s="26">
        <v>0</v>
      </c>
      <c r="O709" s="61">
        <f t="shared" si="104"/>
        <v>-247.5</v>
      </c>
      <c r="P709" s="60">
        <f t="shared" si="107"/>
        <v>-495</v>
      </c>
      <c r="Q709" s="55">
        <f t="shared" ref="Q709:Q725" si="113">I709+P709</f>
        <v>29205</v>
      </c>
      <c r="R709" s="59" t="str">
        <f t="shared" si="112"/>
        <v>NÃO</v>
      </c>
      <c r="S709" s="15"/>
    </row>
    <row r="710" spans="2:19" x14ac:dyDescent="0.2">
      <c r="B710" s="5" t="s">
        <v>582</v>
      </c>
      <c r="C710" s="5" t="s">
        <v>6</v>
      </c>
      <c r="D710" s="22">
        <f t="shared" si="106"/>
        <v>4</v>
      </c>
      <c r="E710" s="5" t="s">
        <v>557</v>
      </c>
      <c r="F710" s="20">
        <v>44482</v>
      </c>
      <c r="G710" s="34">
        <v>1</v>
      </c>
      <c r="H710" s="39">
        <v>32639.18</v>
      </c>
      <c r="I710" s="36">
        <f t="shared" si="108"/>
        <v>32639.18</v>
      </c>
      <c r="J710" s="45">
        <v>25</v>
      </c>
      <c r="K710" s="46">
        <f t="shared" si="109"/>
        <v>300</v>
      </c>
      <c r="L710" s="42">
        <f t="shared" si="110"/>
        <v>0</v>
      </c>
      <c r="M710" s="24">
        <f t="shared" si="111"/>
        <v>2</v>
      </c>
      <c r="N710" s="26">
        <v>0</v>
      </c>
      <c r="O710" s="61">
        <f t="shared" si="104"/>
        <v>-108.79726666666667</v>
      </c>
      <c r="P710" s="60">
        <f t="shared" si="107"/>
        <v>-217.59453333333335</v>
      </c>
      <c r="Q710" s="55">
        <f t="shared" si="113"/>
        <v>32421.585466666667</v>
      </c>
      <c r="R710" s="59" t="str">
        <f t="shared" si="112"/>
        <v>NÃO</v>
      </c>
      <c r="S710" s="15"/>
    </row>
    <row r="711" spans="2:19" x14ac:dyDescent="0.2">
      <c r="B711" s="5" t="s">
        <v>581</v>
      </c>
      <c r="C711" s="5" t="s">
        <v>206</v>
      </c>
      <c r="D711" s="22">
        <f t="shared" si="106"/>
        <v>10</v>
      </c>
      <c r="E711" s="5" t="s">
        <v>607</v>
      </c>
      <c r="F711" s="20">
        <v>44491</v>
      </c>
      <c r="G711" s="34">
        <v>4</v>
      </c>
      <c r="H711" s="39">
        <f>879/4</f>
        <v>219.75</v>
      </c>
      <c r="I711" s="36">
        <f t="shared" si="108"/>
        <v>879</v>
      </c>
      <c r="J711" s="45">
        <v>10</v>
      </c>
      <c r="K711" s="46">
        <f t="shared" si="109"/>
        <v>120</v>
      </c>
      <c r="L711" s="42">
        <f t="shared" si="110"/>
        <v>0</v>
      </c>
      <c r="M711" s="24">
        <f t="shared" si="111"/>
        <v>2</v>
      </c>
      <c r="N711" s="26">
        <v>0</v>
      </c>
      <c r="O711" s="61">
        <f t="shared" si="104"/>
        <v>-7.3250000000000002</v>
      </c>
      <c r="P711" s="60">
        <f t="shared" si="107"/>
        <v>-14.65</v>
      </c>
      <c r="Q711" s="55">
        <f t="shared" si="113"/>
        <v>864.35</v>
      </c>
      <c r="R711" s="59" t="str">
        <f t="shared" si="112"/>
        <v>NÃO</v>
      </c>
      <c r="S711" s="15"/>
    </row>
    <row r="712" spans="2:19" x14ac:dyDescent="0.2">
      <c r="B712" s="5" t="s">
        <v>581</v>
      </c>
      <c r="C712" s="5" t="s">
        <v>206</v>
      </c>
      <c r="D712" s="22">
        <f t="shared" si="106"/>
        <v>10</v>
      </c>
      <c r="E712" s="5" t="s">
        <v>468</v>
      </c>
      <c r="F712" s="20">
        <v>44491</v>
      </c>
      <c r="G712" s="34">
        <v>1</v>
      </c>
      <c r="H712" s="39">
        <v>14000</v>
      </c>
      <c r="I712" s="36">
        <f t="shared" si="108"/>
        <v>14000</v>
      </c>
      <c r="J712" s="45">
        <v>10</v>
      </c>
      <c r="K712" s="46">
        <f t="shared" si="109"/>
        <v>120</v>
      </c>
      <c r="L712" s="42">
        <f t="shared" si="110"/>
        <v>0</v>
      </c>
      <c r="M712" s="24">
        <f t="shared" si="111"/>
        <v>2</v>
      </c>
      <c r="N712" s="26">
        <v>0</v>
      </c>
      <c r="O712" s="61">
        <f t="shared" si="104"/>
        <v>-116.66666666666667</v>
      </c>
      <c r="P712" s="60">
        <f t="shared" si="107"/>
        <v>-233.33333333333334</v>
      </c>
      <c r="Q712" s="55">
        <f t="shared" si="113"/>
        <v>13766.666666666666</v>
      </c>
      <c r="R712" s="59" t="str">
        <f t="shared" si="112"/>
        <v>NÃO</v>
      </c>
      <c r="S712" s="15"/>
    </row>
    <row r="713" spans="2:19" x14ac:dyDescent="0.2">
      <c r="B713" s="5" t="s">
        <v>581</v>
      </c>
      <c r="C713" s="5" t="s">
        <v>205</v>
      </c>
      <c r="D713" s="22">
        <f t="shared" si="106"/>
        <v>20</v>
      </c>
      <c r="E713" s="5" t="s">
        <v>604</v>
      </c>
      <c r="F713" s="20">
        <v>44491</v>
      </c>
      <c r="G713" s="34">
        <v>2</v>
      </c>
      <c r="H713" s="39">
        <f>1989.98/2</f>
        <v>994.99</v>
      </c>
      <c r="I713" s="36">
        <f t="shared" si="108"/>
        <v>1989.98</v>
      </c>
      <c r="J713" s="45">
        <v>5</v>
      </c>
      <c r="K713" s="46">
        <f t="shared" si="109"/>
        <v>60</v>
      </c>
      <c r="L713" s="42">
        <f t="shared" si="110"/>
        <v>0</v>
      </c>
      <c r="M713" s="24">
        <f t="shared" si="111"/>
        <v>2</v>
      </c>
      <c r="N713" s="26">
        <v>0</v>
      </c>
      <c r="O713" s="61">
        <f t="shared" si="104"/>
        <v>-33.166333333333334</v>
      </c>
      <c r="P713" s="60">
        <f t="shared" si="107"/>
        <v>-66.332666666666668</v>
      </c>
      <c r="Q713" s="55">
        <f t="shared" si="113"/>
        <v>1923.6473333333333</v>
      </c>
      <c r="R713" s="59" t="str">
        <f t="shared" si="112"/>
        <v>NÃO</v>
      </c>
      <c r="S713" s="15"/>
    </row>
    <row r="714" spans="2:19" x14ac:dyDescent="0.2">
      <c r="B714" s="5" t="s">
        <v>582</v>
      </c>
      <c r="C714" s="5" t="s">
        <v>6</v>
      </c>
      <c r="D714" s="22">
        <f t="shared" si="106"/>
        <v>4</v>
      </c>
      <c r="E714" s="5" t="s">
        <v>557</v>
      </c>
      <c r="F714" s="20">
        <v>44491</v>
      </c>
      <c r="G714" s="34">
        <v>1</v>
      </c>
      <c r="H714" s="39">
        <v>48462.18</v>
      </c>
      <c r="I714" s="36">
        <f t="shared" si="108"/>
        <v>48462.18</v>
      </c>
      <c r="J714" s="45">
        <v>25</v>
      </c>
      <c r="K714" s="46">
        <f t="shared" si="109"/>
        <v>300</v>
      </c>
      <c r="L714" s="42">
        <f t="shared" si="110"/>
        <v>0</v>
      </c>
      <c r="M714" s="24">
        <f t="shared" si="111"/>
        <v>2</v>
      </c>
      <c r="N714" s="26">
        <v>0</v>
      </c>
      <c r="O714" s="61">
        <f t="shared" si="104"/>
        <v>-161.54060000000001</v>
      </c>
      <c r="P714" s="60">
        <f t="shared" si="107"/>
        <v>-323.08120000000002</v>
      </c>
      <c r="Q714" s="55">
        <f t="shared" si="113"/>
        <v>48139.0988</v>
      </c>
      <c r="R714" s="59" t="str">
        <f t="shared" si="112"/>
        <v>NÃO</v>
      </c>
      <c r="S714" s="15"/>
    </row>
    <row r="715" spans="2:19" x14ac:dyDescent="0.2">
      <c r="B715" s="5" t="s">
        <v>581</v>
      </c>
      <c r="C715" s="5" t="s">
        <v>208</v>
      </c>
      <c r="D715" s="22">
        <f t="shared" si="106"/>
        <v>10</v>
      </c>
      <c r="E715" s="5" t="s">
        <v>202</v>
      </c>
      <c r="F715" s="20">
        <v>44495</v>
      </c>
      <c r="G715" s="34">
        <v>1</v>
      </c>
      <c r="H715" s="39">
        <v>1680</v>
      </c>
      <c r="I715" s="36">
        <f t="shared" si="108"/>
        <v>1680</v>
      </c>
      <c r="J715" s="45">
        <v>10</v>
      </c>
      <c r="K715" s="46">
        <f t="shared" si="109"/>
        <v>120</v>
      </c>
      <c r="L715" s="42">
        <f t="shared" si="110"/>
        <v>0</v>
      </c>
      <c r="M715" s="24">
        <f t="shared" si="111"/>
        <v>2</v>
      </c>
      <c r="N715" s="26">
        <v>0</v>
      </c>
      <c r="O715" s="61">
        <f t="shared" si="104"/>
        <v>-14</v>
      </c>
      <c r="P715" s="60">
        <f t="shared" si="107"/>
        <v>-28</v>
      </c>
      <c r="Q715" s="55">
        <f t="shared" si="113"/>
        <v>1652</v>
      </c>
      <c r="R715" s="59" t="str">
        <f t="shared" si="112"/>
        <v>NÃO</v>
      </c>
      <c r="S715" s="15"/>
    </row>
    <row r="716" spans="2:19" x14ac:dyDescent="0.2">
      <c r="B716" s="5" t="s">
        <v>582</v>
      </c>
      <c r="C716" s="5" t="s">
        <v>6</v>
      </c>
      <c r="D716" s="22">
        <f t="shared" si="106"/>
        <v>4</v>
      </c>
      <c r="E716" s="5" t="s">
        <v>557</v>
      </c>
      <c r="F716" s="20">
        <v>44496</v>
      </c>
      <c r="G716" s="34">
        <v>1</v>
      </c>
      <c r="H716" s="39">
        <v>2587.5</v>
      </c>
      <c r="I716" s="36">
        <f t="shared" si="108"/>
        <v>2587.5</v>
      </c>
      <c r="J716" s="45">
        <v>25</v>
      </c>
      <c r="K716" s="46">
        <f t="shared" si="109"/>
        <v>300</v>
      </c>
      <c r="L716" s="42">
        <f t="shared" si="110"/>
        <v>0</v>
      </c>
      <c r="M716" s="24">
        <f t="shared" si="111"/>
        <v>2</v>
      </c>
      <c r="N716" s="26">
        <v>0</v>
      </c>
      <c r="O716" s="61">
        <f t="shared" si="104"/>
        <v>-8.625</v>
      </c>
      <c r="P716" s="60">
        <f t="shared" si="107"/>
        <v>-17.25</v>
      </c>
      <c r="Q716" s="55">
        <f t="shared" si="113"/>
        <v>2570.25</v>
      </c>
      <c r="R716" s="59" t="str">
        <f t="shared" si="112"/>
        <v>NÃO</v>
      </c>
      <c r="S716" s="15"/>
    </row>
    <row r="717" spans="2:19" x14ac:dyDescent="0.2">
      <c r="B717" s="5" t="s">
        <v>582</v>
      </c>
      <c r="C717" s="5" t="s">
        <v>6</v>
      </c>
      <c r="D717" s="22">
        <f t="shared" si="106"/>
        <v>4</v>
      </c>
      <c r="E717" s="5" t="s">
        <v>557</v>
      </c>
      <c r="F717" s="20">
        <v>44496</v>
      </c>
      <c r="G717" s="34">
        <v>1</v>
      </c>
      <c r="H717" s="39">
        <v>1250</v>
      </c>
      <c r="I717" s="36">
        <f t="shared" si="108"/>
        <v>1250</v>
      </c>
      <c r="J717" s="45">
        <v>25</v>
      </c>
      <c r="K717" s="46">
        <f t="shared" si="109"/>
        <v>300</v>
      </c>
      <c r="L717" s="42">
        <f t="shared" si="110"/>
        <v>0</v>
      </c>
      <c r="M717" s="24">
        <f t="shared" si="111"/>
        <v>2</v>
      </c>
      <c r="N717" s="26">
        <v>0</v>
      </c>
      <c r="O717" s="61">
        <f t="shared" si="104"/>
        <v>-4.166666666666667</v>
      </c>
      <c r="P717" s="60">
        <f t="shared" si="107"/>
        <v>-8.3333333333333339</v>
      </c>
      <c r="Q717" s="55">
        <f t="shared" si="113"/>
        <v>1241.6666666666667</v>
      </c>
      <c r="R717" s="59" t="str">
        <f t="shared" si="112"/>
        <v>NÃO</v>
      </c>
      <c r="S717" s="15"/>
    </row>
    <row r="718" spans="2:19" x14ac:dyDescent="0.2">
      <c r="B718" s="5" t="s">
        <v>581</v>
      </c>
      <c r="C718" s="5" t="s">
        <v>208</v>
      </c>
      <c r="D718" s="22">
        <f t="shared" si="106"/>
        <v>10</v>
      </c>
      <c r="E718" s="5" t="s">
        <v>187</v>
      </c>
      <c r="F718" s="20">
        <v>44498</v>
      </c>
      <c r="G718" s="34">
        <v>1</v>
      </c>
      <c r="H718" s="39">
        <v>2699</v>
      </c>
      <c r="I718" s="36">
        <f t="shared" si="108"/>
        <v>2699</v>
      </c>
      <c r="J718" s="45">
        <v>10</v>
      </c>
      <c r="K718" s="46">
        <f t="shared" si="109"/>
        <v>120</v>
      </c>
      <c r="L718" s="42">
        <f t="shared" si="110"/>
        <v>0</v>
      </c>
      <c r="M718" s="24">
        <f t="shared" si="111"/>
        <v>2</v>
      </c>
      <c r="N718" s="26">
        <v>0</v>
      </c>
      <c r="O718" s="61">
        <f t="shared" si="104"/>
        <v>-22.491666666666667</v>
      </c>
      <c r="P718" s="60">
        <f t="shared" si="107"/>
        <v>-44.983333333333334</v>
      </c>
      <c r="Q718" s="55">
        <f t="shared" si="113"/>
        <v>2654.0166666666669</v>
      </c>
      <c r="R718" s="59" t="str">
        <f t="shared" si="112"/>
        <v>NÃO</v>
      </c>
      <c r="S718" s="15"/>
    </row>
    <row r="719" spans="2:19" x14ac:dyDescent="0.2">
      <c r="B719" s="5" t="s">
        <v>582</v>
      </c>
      <c r="C719" s="5" t="s">
        <v>6</v>
      </c>
      <c r="D719" s="22">
        <f t="shared" si="106"/>
        <v>4</v>
      </c>
      <c r="E719" s="5" t="s">
        <v>557</v>
      </c>
      <c r="F719" s="20">
        <v>44510</v>
      </c>
      <c r="G719" s="34">
        <v>1</v>
      </c>
      <c r="H719" s="39">
        <v>41342.19</v>
      </c>
      <c r="I719" s="36">
        <f t="shared" si="108"/>
        <v>41342.19</v>
      </c>
      <c r="J719" s="45">
        <v>25</v>
      </c>
      <c r="K719" s="46">
        <f t="shared" si="109"/>
        <v>300</v>
      </c>
      <c r="L719" s="42">
        <f t="shared" si="110"/>
        <v>0</v>
      </c>
      <c r="M719" s="24">
        <f t="shared" si="111"/>
        <v>1</v>
      </c>
      <c r="N719" s="26">
        <v>0</v>
      </c>
      <c r="O719" s="61">
        <f t="shared" si="104"/>
        <v>-137.8073</v>
      </c>
      <c r="P719" s="60">
        <f t="shared" si="107"/>
        <v>-137.8073</v>
      </c>
      <c r="Q719" s="55">
        <f t="shared" si="113"/>
        <v>41204.382700000002</v>
      </c>
      <c r="R719" s="59" t="str">
        <f t="shared" si="112"/>
        <v>NÃO</v>
      </c>
      <c r="S719" s="15"/>
    </row>
    <row r="720" spans="2:19" x14ac:dyDescent="0.2">
      <c r="B720" s="5" t="s">
        <v>581</v>
      </c>
      <c r="C720" s="5" t="s">
        <v>206</v>
      </c>
      <c r="D720" s="22">
        <f t="shared" si="106"/>
        <v>10</v>
      </c>
      <c r="E720" s="5" t="s">
        <v>469</v>
      </c>
      <c r="F720" s="20">
        <v>44530</v>
      </c>
      <c r="G720" s="34">
        <v>1</v>
      </c>
      <c r="H720" s="39">
        <v>5000</v>
      </c>
      <c r="I720" s="36">
        <f t="shared" si="108"/>
        <v>5000</v>
      </c>
      <c r="J720" s="45">
        <v>10</v>
      </c>
      <c r="K720" s="46">
        <f t="shared" si="109"/>
        <v>120</v>
      </c>
      <c r="L720" s="42">
        <f t="shared" si="110"/>
        <v>0</v>
      </c>
      <c r="M720" s="24">
        <f t="shared" si="111"/>
        <v>1</v>
      </c>
      <c r="N720" s="26">
        <v>0</v>
      </c>
      <c r="O720" s="61">
        <f t="shared" si="104"/>
        <v>-41.666666666666664</v>
      </c>
      <c r="P720" s="60">
        <f t="shared" si="107"/>
        <v>-41.666666666666664</v>
      </c>
      <c r="Q720" s="55">
        <f t="shared" si="113"/>
        <v>4958.333333333333</v>
      </c>
      <c r="R720" s="59" t="str">
        <f t="shared" si="112"/>
        <v>NÃO</v>
      </c>
      <c r="S720" s="15"/>
    </row>
    <row r="721" spans="2:575" x14ac:dyDescent="0.2">
      <c r="B721" s="5" t="s">
        <v>582</v>
      </c>
      <c r="C721" s="5" t="s">
        <v>6</v>
      </c>
      <c r="D721" s="22">
        <f t="shared" si="106"/>
        <v>4</v>
      </c>
      <c r="E721" s="5" t="s">
        <v>557</v>
      </c>
      <c r="F721" s="20">
        <v>44538</v>
      </c>
      <c r="G721" s="34">
        <v>1</v>
      </c>
      <c r="H721" s="39">
        <v>20402.37</v>
      </c>
      <c r="I721" s="36">
        <f t="shared" si="108"/>
        <v>20402.37</v>
      </c>
      <c r="J721" s="45">
        <v>25</v>
      </c>
      <c r="K721" s="46">
        <f t="shared" si="109"/>
        <v>300</v>
      </c>
      <c r="L721" s="42">
        <f t="shared" si="110"/>
        <v>0</v>
      </c>
      <c r="M721" s="24">
        <f t="shared" si="111"/>
        <v>0</v>
      </c>
      <c r="N721" s="26">
        <v>0</v>
      </c>
      <c r="O721" s="61">
        <f t="shared" si="104"/>
        <v>-68.007899999999992</v>
      </c>
      <c r="P721" s="60">
        <f t="shared" si="107"/>
        <v>0</v>
      </c>
      <c r="Q721" s="55">
        <f t="shared" si="113"/>
        <v>20402.37</v>
      </c>
      <c r="R721" s="59" t="str">
        <f t="shared" si="112"/>
        <v>NÃO</v>
      </c>
      <c r="S721" s="15"/>
    </row>
    <row r="722" spans="2:575" x14ac:dyDescent="0.2">
      <c r="B722" s="5" t="s">
        <v>581</v>
      </c>
      <c r="C722" s="5" t="s">
        <v>208</v>
      </c>
      <c r="D722" s="22">
        <f t="shared" si="106"/>
        <v>10</v>
      </c>
      <c r="E722" s="5" t="s">
        <v>188</v>
      </c>
      <c r="F722" s="20">
        <v>44540</v>
      </c>
      <c r="G722" s="34">
        <v>1</v>
      </c>
      <c r="H722" s="39">
        <v>3342</v>
      </c>
      <c r="I722" s="36">
        <f t="shared" si="108"/>
        <v>3342</v>
      </c>
      <c r="J722" s="45">
        <v>10</v>
      </c>
      <c r="K722" s="46">
        <f t="shared" si="109"/>
        <v>120</v>
      </c>
      <c r="L722" s="42">
        <f t="shared" si="110"/>
        <v>0</v>
      </c>
      <c r="M722" s="24">
        <f t="shared" si="111"/>
        <v>0</v>
      </c>
      <c r="N722" s="26">
        <v>0</v>
      </c>
      <c r="O722" s="61">
        <f t="shared" si="104"/>
        <v>-27.85</v>
      </c>
      <c r="P722" s="60">
        <f t="shared" si="107"/>
        <v>0</v>
      </c>
      <c r="Q722" s="55">
        <f t="shared" si="113"/>
        <v>3342</v>
      </c>
      <c r="R722" s="59" t="str">
        <f t="shared" si="112"/>
        <v>NÃO</v>
      </c>
      <c r="S722" s="15"/>
    </row>
    <row r="723" spans="2:575" x14ac:dyDescent="0.2">
      <c r="B723" s="5" t="s">
        <v>582</v>
      </c>
      <c r="C723" s="5" t="s">
        <v>6</v>
      </c>
      <c r="D723" s="22">
        <f t="shared" si="106"/>
        <v>4</v>
      </c>
      <c r="E723" s="5" t="s">
        <v>557</v>
      </c>
      <c r="F723" s="20">
        <v>44544</v>
      </c>
      <c r="G723" s="34">
        <v>1</v>
      </c>
      <c r="H723" s="39">
        <v>900</v>
      </c>
      <c r="I723" s="36">
        <f t="shared" si="108"/>
        <v>900</v>
      </c>
      <c r="J723" s="45">
        <v>25</v>
      </c>
      <c r="K723" s="46">
        <f t="shared" si="109"/>
        <v>300</v>
      </c>
      <c r="L723" s="42">
        <f t="shared" si="110"/>
        <v>0</v>
      </c>
      <c r="M723" s="24">
        <f t="shared" si="111"/>
        <v>0</v>
      </c>
      <c r="N723" s="26">
        <v>0</v>
      </c>
      <c r="O723" s="61">
        <f t="shared" si="104"/>
        <v>-3</v>
      </c>
      <c r="P723" s="60">
        <f t="shared" si="107"/>
        <v>0</v>
      </c>
      <c r="Q723" s="55">
        <f t="shared" si="113"/>
        <v>900</v>
      </c>
      <c r="R723" s="59" t="str">
        <f t="shared" si="112"/>
        <v>NÃO</v>
      </c>
      <c r="S723" s="15"/>
    </row>
    <row r="724" spans="2:575" x14ac:dyDescent="0.2">
      <c r="B724" s="5" t="s">
        <v>582</v>
      </c>
      <c r="C724" s="5" t="s">
        <v>6</v>
      </c>
      <c r="D724" s="22">
        <f t="shared" si="106"/>
        <v>4</v>
      </c>
      <c r="E724" s="5" t="s">
        <v>557</v>
      </c>
      <c r="F724" s="20">
        <v>44546</v>
      </c>
      <c r="G724" s="34">
        <v>1</v>
      </c>
      <c r="H724" s="39">
        <v>12412.83</v>
      </c>
      <c r="I724" s="36">
        <f t="shared" si="108"/>
        <v>12412.83</v>
      </c>
      <c r="J724" s="45">
        <v>25</v>
      </c>
      <c r="K724" s="46">
        <f t="shared" si="109"/>
        <v>300</v>
      </c>
      <c r="L724" s="42">
        <f t="shared" si="110"/>
        <v>0</v>
      </c>
      <c r="M724" s="24">
        <f t="shared" si="111"/>
        <v>0</v>
      </c>
      <c r="N724" s="26">
        <v>0</v>
      </c>
      <c r="O724" s="61">
        <f t="shared" si="104"/>
        <v>-41.376100000000001</v>
      </c>
      <c r="P724" s="60">
        <f t="shared" si="107"/>
        <v>0</v>
      </c>
      <c r="Q724" s="55">
        <f t="shared" si="113"/>
        <v>12412.83</v>
      </c>
      <c r="R724" s="59" t="str">
        <f t="shared" si="112"/>
        <v>NÃO</v>
      </c>
      <c r="S724" s="15"/>
    </row>
    <row r="725" spans="2:575" x14ac:dyDescent="0.2">
      <c r="B725" s="5" t="s">
        <v>581</v>
      </c>
      <c r="C725" s="5" t="s">
        <v>208</v>
      </c>
      <c r="D725" s="22">
        <f t="shared" si="106"/>
        <v>10</v>
      </c>
      <c r="E725" s="5" t="s">
        <v>189</v>
      </c>
      <c r="F725" s="20">
        <v>44560</v>
      </c>
      <c r="G725" s="34">
        <v>2</v>
      </c>
      <c r="H725" s="39">
        <f>6302/2</f>
        <v>3151</v>
      </c>
      <c r="I725" s="36">
        <f t="shared" si="108"/>
        <v>6302</v>
      </c>
      <c r="J725" s="45">
        <v>10</v>
      </c>
      <c r="K725" s="46">
        <f t="shared" si="109"/>
        <v>120</v>
      </c>
      <c r="L725" s="42">
        <f t="shared" si="110"/>
        <v>0</v>
      </c>
      <c r="M725" s="24">
        <f t="shared" si="111"/>
        <v>0</v>
      </c>
      <c r="N725" s="26">
        <v>0</v>
      </c>
      <c r="O725" s="61">
        <f t="shared" si="104"/>
        <v>-52.516666666666666</v>
      </c>
      <c r="P725" s="60">
        <f t="shared" si="107"/>
        <v>0</v>
      </c>
      <c r="Q725" s="55">
        <f t="shared" si="113"/>
        <v>6302</v>
      </c>
      <c r="R725" s="59" t="str">
        <f t="shared" si="112"/>
        <v>NÃO</v>
      </c>
      <c r="S725" s="15"/>
    </row>
    <row r="726" spans="2:575" ht="24" customHeight="1" thickBot="1" x14ac:dyDescent="0.25">
      <c r="H726" s="49"/>
      <c r="I726" s="48">
        <f>SUM(I4:I725)</f>
        <v>14654480.769999994</v>
      </c>
      <c r="N726" s="27">
        <f>SUM(N4:N725)</f>
        <v>0</v>
      </c>
      <c r="O726" s="62">
        <f>SUM(O4:O725)</f>
        <v>-25963.745366666677</v>
      </c>
      <c r="P726" s="63">
        <f>SUM(P4:P725)</f>
        <v>-12473055.954349998</v>
      </c>
      <c r="Q726" s="56">
        <f>SUM(Q4:Q725)</f>
        <v>2181424.8156499993</v>
      </c>
      <c r="R726" s="57"/>
    </row>
    <row r="727" spans="2:575" ht="15.75" thickTop="1" x14ac:dyDescent="0.25">
      <c r="B727"/>
      <c r="C727"/>
      <c r="D727"/>
      <c r="M727" s="30"/>
      <c r="N727" s="29"/>
      <c r="O727" s="14"/>
      <c r="Q727" s="31"/>
      <c r="R727" s="18"/>
    </row>
    <row r="728" spans="2:575" ht="15" x14ac:dyDescent="0.25">
      <c r="B728"/>
      <c r="C728"/>
      <c r="D728"/>
      <c r="E728"/>
      <c r="G728" s="35"/>
      <c r="H728" s="33"/>
      <c r="I728" s="33"/>
      <c r="M728" s="30"/>
      <c r="N728" s="29"/>
      <c r="O728" s="29"/>
      <c r="Q728" s="67"/>
    </row>
    <row r="729" spans="2:575" ht="15" x14ac:dyDescent="0.25">
      <c r="B729"/>
      <c r="C729"/>
      <c r="D729"/>
      <c r="E729"/>
      <c r="F729"/>
      <c r="G729" s="33"/>
      <c r="H729" s="33"/>
      <c r="N729" s="7" t="s">
        <v>12</v>
      </c>
      <c r="O729" t="s">
        <v>594</v>
      </c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  <c r="DB729"/>
      <c r="DC729"/>
      <c r="DD729"/>
      <c r="DE729"/>
      <c r="DF729"/>
      <c r="DG729"/>
      <c r="DH729"/>
      <c r="DI729"/>
      <c r="DJ729"/>
      <c r="DK729"/>
      <c r="DL729"/>
      <c r="DM729"/>
      <c r="DN729"/>
      <c r="DO729"/>
      <c r="DP729"/>
      <c r="DQ729"/>
      <c r="DR729"/>
      <c r="DS729"/>
      <c r="DT729"/>
      <c r="DU729"/>
      <c r="DV729"/>
      <c r="DW729"/>
      <c r="DX729"/>
      <c r="DY729"/>
      <c r="DZ729"/>
      <c r="EA729"/>
      <c r="EB729"/>
      <c r="EC729"/>
      <c r="ED729"/>
      <c r="EE729"/>
      <c r="EF729"/>
      <c r="EG729"/>
      <c r="EH729"/>
      <c r="EI729"/>
      <c r="EJ729"/>
      <c r="EK729"/>
      <c r="EL729"/>
      <c r="EM729"/>
      <c r="EN729"/>
      <c r="EO729"/>
      <c r="EP729"/>
      <c r="EQ729"/>
      <c r="ER729"/>
      <c r="ES729"/>
      <c r="ET729"/>
      <c r="EU729"/>
      <c r="EV729"/>
      <c r="EW729"/>
      <c r="EX729"/>
      <c r="EY729"/>
      <c r="EZ729"/>
      <c r="FA729"/>
      <c r="FB729"/>
      <c r="FC729"/>
      <c r="FD729"/>
      <c r="FE729"/>
      <c r="FF729"/>
      <c r="FG729"/>
      <c r="FH729"/>
      <c r="FI729"/>
      <c r="FJ729"/>
      <c r="FK729"/>
      <c r="FL729"/>
      <c r="FM729"/>
      <c r="FN729"/>
      <c r="FO729"/>
      <c r="FP729"/>
      <c r="FQ729"/>
      <c r="FR729"/>
      <c r="FS729"/>
      <c r="FT729"/>
      <c r="FU729"/>
      <c r="FV729"/>
      <c r="FW729"/>
      <c r="FX729"/>
      <c r="FY729"/>
      <c r="FZ729"/>
      <c r="GA729"/>
      <c r="GB729"/>
      <c r="GC729"/>
      <c r="GD729"/>
      <c r="GE729"/>
      <c r="GF729"/>
      <c r="GG729"/>
      <c r="GH729"/>
      <c r="GI729"/>
      <c r="GJ729"/>
      <c r="GK729"/>
      <c r="GL729"/>
      <c r="GM729"/>
      <c r="GN729"/>
      <c r="GO729"/>
      <c r="GP729"/>
      <c r="GQ729"/>
      <c r="GR729"/>
      <c r="GS729"/>
      <c r="GT729"/>
      <c r="GU729"/>
      <c r="GV729"/>
      <c r="GW729"/>
      <c r="GX729"/>
      <c r="GY729"/>
      <c r="GZ729"/>
      <c r="HA729"/>
      <c r="HB729"/>
      <c r="HC729"/>
      <c r="HD729"/>
      <c r="HE729"/>
      <c r="HF729"/>
      <c r="HG729"/>
      <c r="HH729"/>
      <c r="HI729"/>
      <c r="HJ729"/>
      <c r="HK729"/>
      <c r="HL729"/>
      <c r="HM729"/>
      <c r="HN729"/>
      <c r="HO729"/>
      <c r="HP729"/>
      <c r="HQ729"/>
      <c r="HR729"/>
      <c r="HS729"/>
      <c r="HT729"/>
      <c r="HU729"/>
      <c r="HV729"/>
      <c r="HW729"/>
      <c r="HX729"/>
      <c r="HY729"/>
      <c r="HZ729"/>
      <c r="IA729"/>
      <c r="IB729"/>
      <c r="IC729"/>
      <c r="ID729"/>
      <c r="IE729"/>
      <c r="IF729"/>
      <c r="IG729"/>
      <c r="IH729"/>
      <c r="II729"/>
      <c r="IJ729"/>
      <c r="IK729"/>
      <c r="IL729"/>
      <c r="IM729"/>
      <c r="IN729"/>
      <c r="IO729"/>
      <c r="IP729"/>
      <c r="IQ729"/>
      <c r="IR729"/>
      <c r="IS729"/>
      <c r="IT729"/>
      <c r="IU729"/>
      <c r="IV729"/>
      <c r="IW729"/>
      <c r="IX729"/>
      <c r="IY729"/>
      <c r="IZ729"/>
      <c r="JA729"/>
      <c r="JB729"/>
      <c r="JC729"/>
      <c r="JD729"/>
      <c r="JE729"/>
      <c r="JF729"/>
      <c r="JG729"/>
      <c r="JH729"/>
      <c r="JI729"/>
      <c r="JJ729"/>
      <c r="JK729"/>
      <c r="JL729"/>
      <c r="JM729"/>
      <c r="JN729"/>
      <c r="JO729"/>
      <c r="JP729"/>
      <c r="JQ729"/>
      <c r="JR729"/>
      <c r="JS729"/>
      <c r="JT729"/>
      <c r="JU729"/>
      <c r="JV729"/>
      <c r="JW729"/>
      <c r="JX729"/>
      <c r="JY729"/>
      <c r="JZ729"/>
      <c r="KA729"/>
      <c r="KB729"/>
      <c r="KC729"/>
      <c r="KD729"/>
      <c r="KE729"/>
      <c r="KF729"/>
      <c r="KG729"/>
      <c r="KH729"/>
      <c r="KI729"/>
      <c r="KJ729"/>
      <c r="KK729"/>
      <c r="KL729"/>
      <c r="KM729"/>
      <c r="KN729"/>
      <c r="KO729"/>
      <c r="KP729"/>
      <c r="KQ729"/>
      <c r="KR729"/>
      <c r="KS729"/>
      <c r="KT729"/>
      <c r="KU729"/>
      <c r="KV729"/>
      <c r="KW729"/>
      <c r="KX729"/>
      <c r="KY729"/>
      <c r="KZ729"/>
      <c r="LA729"/>
      <c r="LB729"/>
      <c r="LC729"/>
      <c r="LD729"/>
      <c r="LE729"/>
      <c r="LF729"/>
      <c r="LG729"/>
      <c r="LH729"/>
      <c r="LI729"/>
      <c r="LJ729"/>
      <c r="LK729"/>
      <c r="LL729"/>
      <c r="LM729"/>
      <c r="LN729"/>
      <c r="LO729"/>
      <c r="LP729"/>
      <c r="LQ729"/>
      <c r="LR729"/>
      <c r="LS729"/>
      <c r="LT729"/>
      <c r="LU729"/>
      <c r="LV729"/>
      <c r="LW729"/>
      <c r="LX729"/>
      <c r="LY729"/>
      <c r="LZ729"/>
      <c r="MA729"/>
      <c r="MB729"/>
      <c r="MC729"/>
      <c r="MD729"/>
      <c r="ME729"/>
      <c r="MF729"/>
      <c r="MG729"/>
      <c r="MH729"/>
      <c r="MI729"/>
      <c r="MJ729"/>
      <c r="MK729"/>
      <c r="ML729"/>
      <c r="MM729"/>
      <c r="MN729"/>
      <c r="MO729"/>
      <c r="MP729"/>
      <c r="MQ729"/>
      <c r="MR729"/>
      <c r="MS729"/>
      <c r="MT729"/>
      <c r="MU729"/>
      <c r="MV729"/>
      <c r="MW729"/>
      <c r="MX729"/>
      <c r="MY729"/>
      <c r="MZ729"/>
      <c r="NA729"/>
      <c r="NB729"/>
      <c r="NC729"/>
      <c r="ND729"/>
      <c r="NE729"/>
      <c r="NF729"/>
      <c r="NG729"/>
      <c r="NH729"/>
      <c r="NI729"/>
      <c r="NJ729"/>
      <c r="NK729"/>
      <c r="NL729"/>
      <c r="NM729"/>
      <c r="NN729"/>
      <c r="NO729"/>
      <c r="NP729"/>
      <c r="NQ729"/>
      <c r="NR729"/>
      <c r="NS729"/>
      <c r="NT729"/>
      <c r="NU729"/>
      <c r="NV729"/>
      <c r="NW729"/>
      <c r="NX729"/>
      <c r="NY729"/>
      <c r="NZ729"/>
      <c r="OA729"/>
      <c r="OB729"/>
      <c r="OC729"/>
      <c r="OD729"/>
      <c r="OE729"/>
      <c r="OF729"/>
      <c r="OG729"/>
      <c r="OH729"/>
      <c r="OI729"/>
      <c r="OJ729"/>
      <c r="OK729"/>
      <c r="OL729"/>
      <c r="OM729"/>
      <c r="ON729"/>
      <c r="OO729"/>
      <c r="OP729"/>
      <c r="OQ729"/>
      <c r="OR729"/>
      <c r="OS729"/>
      <c r="OT729"/>
      <c r="OU729"/>
      <c r="OV729"/>
      <c r="OW729"/>
      <c r="OX729"/>
      <c r="OY729"/>
      <c r="OZ729"/>
      <c r="PA729"/>
      <c r="PB729"/>
      <c r="PC729"/>
      <c r="PD729"/>
      <c r="PE729"/>
      <c r="PF729"/>
      <c r="PG729"/>
      <c r="PH729"/>
      <c r="PI729"/>
      <c r="PJ729"/>
      <c r="PK729"/>
      <c r="PL729"/>
      <c r="PM729"/>
      <c r="PN729"/>
      <c r="PO729"/>
      <c r="PP729"/>
      <c r="PQ729"/>
      <c r="PR729"/>
      <c r="PS729"/>
      <c r="PT729"/>
      <c r="PU729"/>
      <c r="PV729"/>
      <c r="PW729"/>
      <c r="PX729"/>
      <c r="PY729"/>
      <c r="PZ729"/>
      <c r="QA729"/>
      <c r="QB729"/>
      <c r="QC729"/>
      <c r="QD729"/>
      <c r="QE729"/>
      <c r="QF729"/>
      <c r="QG729"/>
      <c r="QH729"/>
      <c r="QI729"/>
      <c r="QJ729"/>
      <c r="QK729"/>
      <c r="QL729"/>
      <c r="QM729"/>
      <c r="QN729"/>
      <c r="QO729"/>
      <c r="QP729"/>
      <c r="QQ729"/>
      <c r="QR729"/>
      <c r="QS729"/>
      <c r="QT729"/>
      <c r="QU729"/>
      <c r="QV729"/>
      <c r="QW729"/>
      <c r="QX729"/>
      <c r="QY729"/>
      <c r="QZ729"/>
      <c r="RA729"/>
      <c r="RB729"/>
      <c r="RC729"/>
      <c r="RD729"/>
      <c r="RE729"/>
      <c r="RF729"/>
      <c r="RG729"/>
      <c r="RH729"/>
      <c r="RI729"/>
      <c r="RJ729"/>
      <c r="RK729"/>
      <c r="RL729"/>
      <c r="RM729"/>
      <c r="RN729"/>
      <c r="RO729"/>
      <c r="RP729"/>
      <c r="RQ729"/>
      <c r="RR729"/>
      <c r="RS729"/>
      <c r="RT729"/>
      <c r="RU729"/>
      <c r="RV729"/>
      <c r="RW729"/>
      <c r="RX729"/>
      <c r="RY729"/>
      <c r="RZ729"/>
      <c r="SA729"/>
      <c r="SB729"/>
      <c r="SC729"/>
      <c r="SD729"/>
      <c r="SE729"/>
      <c r="SF729"/>
      <c r="SG729"/>
      <c r="SH729"/>
      <c r="SI729"/>
      <c r="SJ729"/>
      <c r="SK729"/>
      <c r="SL729"/>
      <c r="SM729"/>
      <c r="SN729"/>
      <c r="SO729"/>
      <c r="SP729"/>
      <c r="SQ729"/>
      <c r="SR729"/>
      <c r="SS729"/>
      <c r="ST729"/>
      <c r="SU729"/>
      <c r="SV729"/>
      <c r="SW729"/>
      <c r="SX729"/>
      <c r="SY729"/>
      <c r="SZ729"/>
      <c r="TA729"/>
      <c r="TB729"/>
      <c r="TC729"/>
      <c r="TD729"/>
      <c r="TE729"/>
      <c r="TF729"/>
      <c r="TG729"/>
      <c r="TH729"/>
      <c r="TI729"/>
      <c r="TJ729"/>
      <c r="TK729"/>
      <c r="TL729"/>
      <c r="TM729"/>
      <c r="TN729"/>
      <c r="TO729"/>
      <c r="TP729"/>
      <c r="TQ729"/>
      <c r="TR729"/>
      <c r="TS729"/>
      <c r="TT729"/>
      <c r="TU729"/>
      <c r="TV729"/>
      <c r="TW729"/>
      <c r="TX729"/>
      <c r="TY729"/>
      <c r="TZ729"/>
      <c r="UA729"/>
      <c r="UB729"/>
      <c r="UC729"/>
      <c r="UD729"/>
      <c r="UE729"/>
      <c r="UF729"/>
      <c r="UG729"/>
      <c r="UH729"/>
      <c r="UI729"/>
      <c r="UJ729"/>
      <c r="UK729"/>
      <c r="UL729"/>
      <c r="UM729"/>
      <c r="UN729"/>
      <c r="UO729"/>
      <c r="UP729"/>
      <c r="UQ729"/>
      <c r="UR729"/>
      <c r="US729"/>
      <c r="UT729"/>
      <c r="UU729"/>
      <c r="UV729"/>
      <c r="UW729"/>
      <c r="UX729"/>
      <c r="UY729"/>
      <c r="UZ729"/>
      <c r="VA729"/>
      <c r="VB729"/>
      <c r="VC729"/>
    </row>
    <row r="730" spans="2:575" ht="15" x14ac:dyDescent="0.25">
      <c r="B730"/>
      <c r="C730"/>
      <c r="E730"/>
      <c r="F730"/>
      <c r="G730" s="33"/>
      <c r="H730" s="33"/>
      <c r="N730" s="8" t="s">
        <v>582</v>
      </c>
      <c r="O730" s="28">
        <v>-10367.729866666665</v>
      </c>
      <c r="P730"/>
      <c r="Q730"/>
      <c r="R730" s="28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  <c r="DB730"/>
      <c r="DC730"/>
      <c r="DD730"/>
      <c r="DE730"/>
      <c r="DF730"/>
      <c r="DG730"/>
      <c r="DH730"/>
      <c r="DI730"/>
      <c r="DJ730"/>
      <c r="DK730"/>
      <c r="DL730"/>
      <c r="DM730"/>
      <c r="DN730"/>
      <c r="DO730"/>
      <c r="DP730"/>
      <c r="DQ730"/>
      <c r="DR730"/>
      <c r="DS730"/>
      <c r="DT730"/>
      <c r="DU730"/>
      <c r="DV730"/>
      <c r="DW730"/>
      <c r="DX730"/>
      <c r="DY730"/>
      <c r="DZ730"/>
      <c r="EA730"/>
      <c r="EB730"/>
      <c r="EC730"/>
      <c r="ED730"/>
      <c r="EE730"/>
      <c r="EF730"/>
      <c r="EG730"/>
      <c r="EH730"/>
      <c r="EI730"/>
      <c r="EJ730"/>
      <c r="EK730"/>
      <c r="EL730"/>
      <c r="EM730"/>
      <c r="EN730"/>
      <c r="EO730"/>
      <c r="EP730"/>
      <c r="EQ730"/>
      <c r="ER730"/>
      <c r="ES730"/>
      <c r="ET730"/>
      <c r="EU730"/>
      <c r="EV730"/>
      <c r="EW730"/>
      <c r="EX730"/>
      <c r="EY730"/>
      <c r="EZ730"/>
      <c r="FA730"/>
      <c r="FB730"/>
      <c r="FC730"/>
      <c r="FD730"/>
      <c r="FE730"/>
      <c r="FF730"/>
      <c r="FG730"/>
      <c r="FH730"/>
      <c r="FI730"/>
      <c r="FJ730"/>
      <c r="FK730"/>
      <c r="FL730"/>
      <c r="FM730"/>
      <c r="FN730"/>
      <c r="FO730"/>
      <c r="FP730"/>
      <c r="FQ730"/>
      <c r="FR730"/>
      <c r="FS730"/>
      <c r="FT730"/>
      <c r="FU730"/>
      <c r="FV730"/>
      <c r="FW730"/>
      <c r="FX730"/>
      <c r="FY730"/>
      <c r="FZ730"/>
      <c r="GA730"/>
      <c r="GB730"/>
      <c r="GC730"/>
      <c r="GD730"/>
      <c r="GE730"/>
      <c r="GF730"/>
      <c r="GG730"/>
      <c r="GH730"/>
      <c r="GI730"/>
      <c r="GJ730"/>
      <c r="GK730"/>
      <c r="GL730"/>
      <c r="GM730"/>
      <c r="GN730"/>
      <c r="GO730"/>
      <c r="GP730"/>
      <c r="GQ730"/>
      <c r="GR730"/>
      <c r="GS730"/>
      <c r="GT730"/>
      <c r="GU730"/>
      <c r="GV730"/>
      <c r="GW730"/>
      <c r="GX730"/>
      <c r="GY730"/>
      <c r="GZ730"/>
      <c r="HA730"/>
      <c r="HB730"/>
      <c r="HC730"/>
      <c r="HD730"/>
      <c r="HE730"/>
      <c r="HF730"/>
      <c r="HG730"/>
      <c r="HH730"/>
      <c r="HI730"/>
      <c r="HJ730"/>
      <c r="HK730"/>
      <c r="HL730"/>
      <c r="HM730"/>
      <c r="HN730"/>
      <c r="HO730"/>
      <c r="HP730"/>
      <c r="HQ730"/>
      <c r="HR730"/>
      <c r="HS730"/>
      <c r="HT730"/>
      <c r="HU730"/>
      <c r="HV730"/>
      <c r="HW730"/>
      <c r="HX730"/>
      <c r="HY730"/>
      <c r="HZ730"/>
      <c r="IA730"/>
      <c r="IB730"/>
      <c r="IC730"/>
      <c r="ID730"/>
      <c r="IE730"/>
      <c r="IF730"/>
      <c r="IG730"/>
      <c r="IH730"/>
      <c r="II730"/>
      <c r="IJ730"/>
      <c r="IK730"/>
      <c r="IL730"/>
      <c r="IM730"/>
      <c r="IN730"/>
      <c r="IO730"/>
      <c r="IP730"/>
      <c r="IQ730"/>
      <c r="IR730"/>
      <c r="IS730"/>
      <c r="IT730"/>
      <c r="IU730"/>
      <c r="IV730"/>
      <c r="IW730"/>
      <c r="IX730"/>
      <c r="IY730"/>
      <c r="IZ730"/>
      <c r="JA730"/>
      <c r="JB730"/>
      <c r="JC730"/>
      <c r="JD730"/>
      <c r="JE730"/>
      <c r="JF730"/>
      <c r="JG730"/>
      <c r="JH730"/>
      <c r="JI730"/>
      <c r="JJ730"/>
      <c r="JK730"/>
      <c r="JL730"/>
      <c r="JM730"/>
      <c r="JN730"/>
      <c r="JO730"/>
      <c r="JP730"/>
      <c r="JQ730"/>
      <c r="JR730"/>
      <c r="JS730"/>
      <c r="JT730"/>
      <c r="JU730"/>
      <c r="JV730"/>
      <c r="JW730"/>
      <c r="JX730"/>
      <c r="JY730"/>
      <c r="JZ730"/>
      <c r="KA730"/>
      <c r="KB730"/>
      <c r="KC730"/>
      <c r="KD730"/>
      <c r="KE730"/>
      <c r="KF730"/>
      <c r="KG730"/>
      <c r="KH730"/>
      <c r="KI730"/>
      <c r="KJ730"/>
      <c r="KK730"/>
      <c r="KL730"/>
      <c r="KM730"/>
      <c r="KN730"/>
      <c r="KO730"/>
      <c r="KP730"/>
      <c r="KQ730"/>
      <c r="KR730"/>
      <c r="KS730"/>
      <c r="KT730"/>
      <c r="KU730"/>
      <c r="KV730"/>
      <c r="KW730"/>
      <c r="KX730"/>
      <c r="KY730"/>
      <c r="KZ730"/>
      <c r="LA730"/>
      <c r="LB730"/>
      <c r="LC730"/>
      <c r="LD730"/>
      <c r="LE730"/>
      <c r="LF730"/>
      <c r="LG730"/>
      <c r="LH730"/>
      <c r="LI730"/>
      <c r="LJ730"/>
      <c r="LK730"/>
      <c r="LL730"/>
      <c r="LM730"/>
      <c r="LN730"/>
      <c r="LO730"/>
      <c r="LP730"/>
      <c r="LQ730"/>
      <c r="LR730"/>
      <c r="LS730"/>
      <c r="LT730"/>
      <c r="LU730"/>
      <c r="LV730"/>
      <c r="LW730"/>
      <c r="LX730"/>
      <c r="LY730"/>
      <c r="LZ730"/>
      <c r="MA730"/>
      <c r="MB730"/>
      <c r="MC730"/>
      <c r="MD730"/>
      <c r="ME730"/>
      <c r="MF730"/>
      <c r="MG730"/>
      <c r="MH730"/>
      <c r="MI730"/>
      <c r="MJ730"/>
      <c r="MK730"/>
      <c r="ML730"/>
      <c r="MM730"/>
      <c r="MN730"/>
      <c r="MO730"/>
      <c r="MP730"/>
      <c r="MQ730"/>
      <c r="MR730"/>
      <c r="MS730"/>
      <c r="MT730"/>
      <c r="MU730"/>
      <c r="MV730"/>
      <c r="MW730"/>
      <c r="MX730"/>
      <c r="MY730"/>
      <c r="MZ730"/>
      <c r="NA730"/>
      <c r="NB730"/>
      <c r="NC730"/>
      <c r="ND730"/>
      <c r="NE730"/>
      <c r="NF730"/>
      <c r="NG730"/>
      <c r="NH730"/>
      <c r="NI730"/>
      <c r="NJ730"/>
      <c r="NK730"/>
      <c r="NL730"/>
      <c r="NM730"/>
      <c r="NN730"/>
      <c r="NO730"/>
      <c r="NP730"/>
      <c r="NQ730"/>
      <c r="NR730"/>
      <c r="NS730"/>
      <c r="NT730"/>
      <c r="NU730"/>
      <c r="NV730"/>
      <c r="NW730"/>
      <c r="NX730"/>
      <c r="NY730"/>
      <c r="NZ730"/>
      <c r="OA730"/>
      <c r="OB730"/>
      <c r="OC730"/>
      <c r="OD730"/>
      <c r="OE730"/>
      <c r="OF730"/>
      <c r="OG730"/>
      <c r="OH730"/>
      <c r="OI730"/>
      <c r="OJ730"/>
      <c r="OK730"/>
      <c r="OL730"/>
      <c r="OM730"/>
      <c r="ON730"/>
      <c r="OO730"/>
      <c r="OP730"/>
      <c r="OQ730"/>
      <c r="OR730"/>
      <c r="OS730"/>
      <c r="OT730"/>
      <c r="OU730"/>
      <c r="OV730"/>
      <c r="OW730"/>
      <c r="OX730"/>
      <c r="OY730"/>
      <c r="OZ730"/>
      <c r="PA730"/>
      <c r="PB730"/>
      <c r="PC730"/>
      <c r="PD730"/>
      <c r="PE730"/>
      <c r="PF730"/>
      <c r="PG730"/>
      <c r="PH730"/>
      <c r="PI730"/>
      <c r="PJ730"/>
      <c r="PK730"/>
      <c r="PL730"/>
      <c r="PM730"/>
      <c r="PN730"/>
      <c r="PO730"/>
      <c r="PP730"/>
      <c r="PQ730"/>
      <c r="PR730"/>
      <c r="PS730"/>
      <c r="PT730"/>
      <c r="PU730"/>
      <c r="PV730"/>
      <c r="PW730"/>
      <c r="PX730"/>
      <c r="PY730"/>
      <c r="PZ730"/>
      <c r="QA730"/>
      <c r="QB730"/>
      <c r="QC730"/>
      <c r="QD730"/>
      <c r="QE730"/>
      <c r="QF730"/>
      <c r="QG730"/>
      <c r="QH730"/>
      <c r="QI730"/>
      <c r="QJ730"/>
      <c r="QK730"/>
      <c r="QL730"/>
      <c r="QM730"/>
      <c r="QN730"/>
      <c r="QO730"/>
      <c r="QP730"/>
      <c r="QQ730"/>
      <c r="QR730"/>
      <c r="QS730"/>
      <c r="QT730"/>
      <c r="QU730"/>
      <c r="QV730"/>
      <c r="QW730"/>
      <c r="QX730"/>
      <c r="QY730"/>
      <c r="QZ730"/>
      <c r="RA730"/>
      <c r="RB730"/>
      <c r="RC730"/>
      <c r="RD730"/>
      <c r="RE730"/>
      <c r="RF730"/>
      <c r="RG730"/>
      <c r="RH730"/>
      <c r="RI730"/>
      <c r="RJ730"/>
      <c r="RK730"/>
      <c r="RL730"/>
      <c r="RM730"/>
      <c r="RN730"/>
      <c r="RO730"/>
      <c r="RP730"/>
      <c r="RQ730"/>
      <c r="RR730"/>
      <c r="RS730"/>
      <c r="RT730"/>
      <c r="RU730"/>
      <c r="RV730"/>
      <c r="RW730"/>
      <c r="RX730"/>
      <c r="RY730"/>
      <c r="RZ730"/>
      <c r="SA730"/>
      <c r="SB730"/>
      <c r="SC730"/>
      <c r="SD730"/>
      <c r="SE730"/>
      <c r="SF730"/>
      <c r="SG730"/>
      <c r="SH730"/>
      <c r="SI730"/>
      <c r="SJ730"/>
      <c r="SK730"/>
      <c r="SL730"/>
      <c r="SM730"/>
      <c r="SN730"/>
      <c r="SO730"/>
      <c r="SP730"/>
      <c r="SQ730"/>
      <c r="SR730"/>
      <c r="SS730"/>
      <c r="ST730"/>
      <c r="SU730"/>
      <c r="SV730"/>
      <c r="SW730"/>
      <c r="SX730"/>
      <c r="SY730"/>
      <c r="SZ730"/>
      <c r="TA730"/>
      <c r="TB730"/>
      <c r="TC730"/>
      <c r="TD730"/>
      <c r="TE730"/>
      <c r="TF730"/>
      <c r="TG730"/>
      <c r="TH730"/>
      <c r="TI730"/>
      <c r="TJ730"/>
      <c r="TK730"/>
      <c r="TL730"/>
      <c r="TM730"/>
      <c r="TN730"/>
      <c r="TO730"/>
      <c r="TP730"/>
      <c r="TQ730"/>
      <c r="TR730"/>
      <c r="TS730"/>
      <c r="TT730"/>
      <c r="TU730"/>
      <c r="TV730"/>
      <c r="TW730"/>
      <c r="TX730"/>
      <c r="TY730"/>
      <c r="TZ730"/>
      <c r="UA730"/>
      <c r="UB730"/>
      <c r="UC730"/>
      <c r="UD730"/>
      <c r="UE730"/>
      <c r="UF730"/>
      <c r="UG730"/>
      <c r="UH730"/>
      <c r="UI730"/>
      <c r="UJ730"/>
      <c r="UK730"/>
      <c r="UL730"/>
      <c r="UM730"/>
      <c r="UN730"/>
      <c r="UO730"/>
      <c r="UP730"/>
      <c r="UQ730"/>
      <c r="UR730"/>
      <c r="US730"/>
      <c r="UT730"/>
      <c r="UU730"/>
      <c r="UV730"/>
      <c r="UW730"/>
      <c r="UX730"/>
      <c r="UY730"/>
      <c r="UZ730"/>
      <c r="VA730"/>
      <c r="VB730"/>
      <c r="VC730"/>
    </row>
    <row r="731" spans="2:575" ht="15" x14ac:dyDescent="0.25">
      <c r="B731"/>
      <c r="C731"/>
      <c r="E731"/>
      <c r="F731"/>
      <c r="G731" s="69"/>
      <c r="N731" s="8" t="s">
        <v>581</v>
      </c>
      <c r="O731" s="28">
        <v>-15521.099999999999</v>
      </c>
      <c r="P731"/>
      <c r="R731" s="70"/>
    </row>
    <row r="732" spans="2:575" ht="15" x14ac:dyDescent="0.25">
      <c r="E732"/>
      <c r="F732"/>
      <c r="G732" s="32"/>
      <c r="N732" s="8" t="s">
        <v>210</v>
      </c>
      <c r="O732" s="28">
        <v>-74.915500000000009</v>
      </c>
      <c r="P732"/>
    </row>
    <row r="733" spans="2:575" ht="15" x14ac:dyDescent="0.25">
      <c r="E733"/>
      <c r="F733"/>
      <c r="G733" s="32"/>
      <c r="N733" s="8" t="s">
        <v>13</v>
      </c>
      <c r="O733" s="28">
        <v>-25963.745366666662</v>
      </c>
      <c r="P733"/>
    </row>
    <row r="734" spans="2:575" ht="15" x14ac:dyDescent="0.25">
      <c r="E734"/>
      <c r="F734"/>
      <c r="G734" s="32"/>
      <c r="N734"/>
      <c r="O734"/>
      <c r="P734"/>
    </row>
    <row r="735" spans="2:575" ht="15" x14ac:dyDescent="0.25">
      <c r="E735"/>
      <c r="F735"/>
      <c r="G735" s="32"/>
      <c r="N735"/>
      <c r="O735"/>
      <c r="P735"/>
    </row>
    <row r="736" spans="2:575" ht="15" x14ac:dyDescent="0.25">
      <c r="E736"/>
      <c r="F736"/>
      <c r="G736" s="32"/>
      <c r="N736"/>
      <c r="O736"/>
      <c r="P736"/>
    </row>
    <row r="737" spans="5:16" ht="15" x14ac:dyDescent="0.25">
      <c r="E737"/>
      <c r="F737"/>
      <c r="G737" s="32"/>
      <c r="N737"/>
      <c r="O737"/>
      <c r="P737"/>
    </row>
    <row r="738" spans="5:16" ht="15" x14ac:dyDescent="0.25">
      <c r="E738"/>
      <c r="F738"/>
      <c r="G738"/>
      <c r="N738"/>
      <c r="O738"/>
      <c r="P738"/>
    </row>
    <row r="739" spans="5:16" ht="15" x14ac:dyDescent="0.25">
      <c r="E739"/>
      <c r="F739"/>
      <c r="G739"/>
      <c r="N739"/>
      <c r="O739"/>
      <c r="P739"/>
    </row>
    <row r="740" spans="5:16" ht="15" x14ac:dyDescent="0.25">
      <c r="E740"/>
      <c r="F740"/>
      <c r="G740"/>
      <c r="N740"/>
      <c r="O740"/>
      <c r="P740"/>
    </row>
    <row r="741" spans="5:16" ht="15" x14ac:dyDescent="0.25">
      <c r="N741"/>
      <c r="O741"/>
      <c r="P741"/>
    </row>
    <row r="742" spans="5:16" ht="15" x14ac:dyDescent="0.25">
      <c r="N742"/>
      <c r="O742"/>
      <c r="P742"/>
    </row>
    <row r="743" spans="5:16" ht="15" x14ac:dyDescent="0.25">
      <c r="N743"/>
      <c r="O743"/>
      <c r="P743"/>
    </row>
    <row r="744" spans="5:16" ht="15" x14ac:dyDescent="0.25">
      <c r="N744"/>
      <c r="O744"/>
      <c r="P744"/>
    </row>
    <row r="745" spans="5:16" ht="15" x14ac:dyDescent="0.25">
      <c r="N745"/>
      <c r="O745"/>
      <c r="P745"/>
    </row>
    <row r="746" spans="5:16" ht="15" x14ac:dyDescent="0.25">
      <c r="N746"/>
      <c r="O746"/>
      <c r="P746"/>
    </row>
    <row r="747" spans="5:16" ht="15" x14ac:dyDescent="0.25">
      <c r="N747"/>
      <c r="O747"/>
      <c r="P747"/>
    </row>
  </sheetData>
  <sortState xmlns:xlrd2="http://schemas.microsoft.com/office/spreadsheetml/2017/richdata2" ref="B4:R725">
    <sortCondition ref="F4:F725"/>
  </sortState>
  <mergeCells count="5">
    <mergeCell ref="F2:G2"/>
    <mergeCell ref="H2:I2"/>
    <mergeCell ref="L2:M2"/>
    <mergeCell ref="J2:K2"/>
    <mergeCell ref="N2:P2"/>
  </mergeCells>
  <dataValidations disablePrompts="1" count="3">
    <dataValidation type="date" allowBlank="1" showInputMessage="1" showErrorMessage="1" sqref="F4:F384" xr:uid="{FFC0AF23-13C7-4883-B6B4-42FFDBE43A8B}">
      <formula1>18264</formula1>
      <formula2>55153</formula2>
    </dataValidation>
    <dataValidation type="whole" allowBlank="1" showInputMessage="1" showErrorMessage="1" sqref="K4:K725 D4:D725" xr:uid="{7E60ECF0-6B36-485D-A550-96E6F60E94BA}">
      <formula1>0</formula1>
      <formula2>1000</formula2>
    </dataValidation>
    <dataValidation type="list" allowBlank="1" showInputMessage="1" showErrorMessage="1" sqref="C4:D725 F4:F725" xr:uid="{9874C322-8F54-42D0-9B52-0FE100C53BD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9C2E-F9CB-4DFA-BCA7-5E619DB27B04}">
  <dimension ref="A3:B9"/>
  <sheetViews>
    <sheetView workbookViewId="0">
      <selection activeCell="M26" sqref="M26"/>
    </sheetView>
  </sheetViews>
  <sheetFormatPr defaultRowHeight="15" x14ac:dyDescent="0.25"/>
  <cols>
    <col min="1" max="1" width="27.5703125" bestFit="1" customWidth="1"/>
    <col min="2" max="2" width="27.140625" bestFit="1" customWidth="1"/>
    <col min="4" max="4" width="12" bestFit="1" customWidth="1"/>
    <col min="5" max="5" width="11.7109375" bestFit="1" customWidth="1"/>
    <col min="6" max="6" width="12" bestFit="1" customWidth="1"/>
    <col min="7" max="7" width="12.140625" bestFit="1" customWidth="1"/>
  </cols>
  <sheetData>
    <row r="3" spans="1:2" x14ac:dyDescent="0.25">
      <c r="A3" s="7" t="s">
        <v>12</v>
      </c>
      <c r="B3" t="s">
        <v>14</v>
      </c>
    </row>
    <row r="4" spans="1:2" x14ac:dyDescent="0.25">
      <c r="A4" s="8" t="s">
        <v>4</v>
      </c>
      <c r="B4" s="9">
        <v>865.97222222222217</v>
      </c>
    </row>
    <row r="5" spans="1:2" x14ac:dyDescent="0.25">
      <c r="A5" s="8" t="s">
        <v>6</v>
      </c>
      <c r="B5" s="9">
        <v>0</v>
      </c>
    </row>
    <row r="6" spans="1:2" x14ac:dyDescent="0.25">
      <c r="A6" s="8" t="s">
        <v>3</v>
      </c>
      <c r="B6" s="9">
        <v>1972.2222222222222</v>
      </c>
    </row>
    <row r="7" spans="1:2" x14ac:dyDescent="0.25">
      <c r="A7" s="8" t="s">
        <v>2</v>
      </c>
      <c r="B7" s="9">
        <v>70</v>
      </c>
    </row>
    <row r="8" spans="1:2" x14ac:dyDescent="0.25">
      <c r="A8" s="8" t="s">
        <v>5</v>
      </c>
      <c r="B8" s="9">
        <v>1312.5</v>
      </c>
    </row>
    <row r="9" spans="1:2" x14ac:dyDescent="0.25">
      <c r="A9" s="8" t="s">
        <v>13</v>
      </c>
      <c r="B9" s="9">
        <v>4220.6944444444443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9901-BA38-4D96-B354-EC7346374201}">
  <dimension ref="A1:B3"/>
  <sheetViews>
    <sheetView workbookViewId="0">
      <selection activeCell="L36" sqref="L36"/>
    </sheetView>
  </sheetViews>
  <sheetFormatPr defaultRowHeight="15" x14ac:dyDescent="0.25"/>
  <cols>
    <col min="1" max="1" width="19.28515625" bestFit="1" customWidth="1"/>
  </cols>
  <sheetData>
    <row r="1" spans="1:2" x14ac:dyDescent="0.25">
      <c r="A1" s="1" t="s">
        <v>7</v>
      </c>
      <c r="B1" s="1" t="s">
        <v>10</v>
      </c>
    </row>
    <row r="2" spans="1:2" x14ac:dyDescent="0.25">
      <c r="A2" s="1" t="s">
        <v>8</v>
      </c>
      <c r="B2" s="1">
        <v>1</v>
      </c>
    </row>
    <row r="3" spans="1:2" x14ac:dyDescent="0.25">
      <c r="A3" s="1" t="s">
        <v>9</v>
      </c>
      <c r="B3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Planilha2</vt:lpstr>
      <vt:lpstr>Cálculo Jan2022</vt:lpstr>
      <vt:lpstr>Cálculo 31.12.2021</vt:lpstr>
      <vt:lpstr>Planilha1</vt:lpstr>
      <vt:lpstr>Config</vt:lpstr>
      <vt:lpstr>'Cálculo 31.12.2021'!Area_de_impressao</vt:lpstr>
      <vt:lpstr>'Cálculo Jan2022'!Area_de_impressao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Controle do Imobilizado</dc:title>
  <dc:creator>Glauco Oda - AfixCode</dc:creator>
  <cp:keywords>Ativo Imobilizado</cp:keywords>
  <cp:lastModifiedBy>Anne Curto</cp:lastModifiedBy>
  <cp:lastPrinted>2022-02-23T19:02:36Z</cp:lastPrinted>
  <dcterms:created xsi:type="dcterms:W3CDTF">2018-06-26T18:23:53Z</dcterms:created>
  <dcterms:modified xsi:type="dcterms:W3CDTF">2023-02-03T20:59:30Z</dcterms:modified>
</cp:coreProperties>
</file>